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24" yWindow="-120" windowWidth="27096" windowHeight="7956" activeTab="6"/>
  </bookViews>
  <sheets>
    <sheet name="About" sheetId="4" r:id="rId1"/>
    <sheet name="Notes" sheetId="3" r:id="rId2"/>
    <sheet name="DatasetMetadata" sheetId="2" r:id="rId3"/>
    <sheet name="MineObservationTemplate" sheetId="8" r:id="rId4"/>
    <sheet name="ReviewerComments" sheetId="7" r:id="rId5"/>
    <sheet name="Original" sheetId="1" r:id="rId6"/>
    <sheet name="FieldList" sheetId="5" r:id="rId7"/>
    <sheet name="DataValidTerms" sheetId="6" r:id="rId8"/>
    <sheet name="Sheet1" sheetId="9" r:id="rId9"/>
  </sheets>
  <definedNames>
    <definedName name="_xlnm._FilterDatabase" localSheetId="3" hidden="1">MineObservationTemplate!$P$1:$P$148</definedName>
  </definedNames>
  <calcPr calcId="145621"/>
  <fileRecoveryPr repairLoad="1"/>
</workbook>
</file>

<file path=xl/calcChain.xml><?xml version="1.0" encoding="utf-8"?>
<calcChain xmlns="http://schemas.openxmlformats.org/spreadsheetml/2006/main">
  <c r="A3" i="8" l="1"/>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2" i="8"/>
  <c r="BM4" i="8"/>
  <c r="BM3" i="8"/>
  <c r="BM2" i="8"/>
  <c r="BF148" i="8"/>
  <c r="BF147" i="8"/>
  <c r="BF146" i="8"/>
  <c r="BF145" i="8"/>
  <c r="BF144" i="8"/>
  <c r="BF143" i="8"/>
  <c r="BF142" i="8"/>
  <c r="BF141" i="8"/>
  <c r="BF140" i="8"/>
  <c r="BF139" i="8"/>
  <c r="BF138" i="8"/>
  <c r="BF137" i="8"/>
  <c r="BF136" i="8"/>
  <c r="BF135" i="8"/>
  <c r="BF134" i="8"/>
  <c r="BF133" i="8"/>
  <c r="BF132" i="8"/>
  <c r="BF131" i="8"/>
  <c r="BF130" i="8"/>
  <c r="BF129" i="8"/>
  <c r="BF128" i="8"/>
  <c r="BF127" i="8"/>
  <c r="BF126" i="8"/>
  <c r="BF125" i="8"/>
  <c r="BF124" i="8"/>
  <c r="BF123" i="8"/>
  <c r="BF122" i="8"/>
  <c r="BF121" i="8"/>
  <c r="BF120" i="8"/>
  <c r="BF119" i="8"/>
  <c r="BF118" i="8"/>
  <c r="BF117" i="8"/>
  <c r="BF116" i="8"/>
  <c r="BF115" i="8"/>
  <c r="BF114" i="8"/>
  <c r="BF113" i="8"/>
  <c r="BF112" i="8"/>
  <c r="BF111" i="8"/>
  <c r="BF110" i="8"/>
  <c r="BF109" i="8"/>
  <c r="BF108" i="8"/>
  <c r="BF107" i="8"/>
  <c r="BF106" i="8"/>
  <c r="BF105" i="8"/>
  <c r="BF104" i="8"/>
  <c r="BF103" i="8"/>
  <c r="BF102" i="8"/>
  <c r="BE101" i="8"/>
  <c r="BF101" i="8"/>
  <c r="BF100" i="8"/>
  <c r="BF99" i="8"/>
  <c r="BF98" i="8"/>
  <c r="BF97" i="8"/>
  <c r="BF96" i="8"/>
  <c r="BF95" i="8"/>
  <c r="BF94" i="8"/>
  <c r="BF93" i="8"/>
  <c r="BF92" i="8"/>
  <c r="BF91" i="8"/>
  <c r="BF90" i="8"/>
  <c r="BF89" i="8"/>
  <c r="BF88" i="8"/>
  <c r="BF87" i="8"/>
  <c r="BF86" i="8"/>
  <c r="BF85" i="8"/>
  <c r="BF84" i="8"/>
  <c r="BF83" i="8"/>
  <c r="BF82" i="8"/>
  <c r="BF81" i="8"/>
  <c r="BF80" i="8"/>
  <c r="BF79" i="8"/>
  <c r="BF78" i="8"/>
  <c r="BF77" i="8"/>
  <c r="BF76" i="8"/>
  <c r="BF75" i="8"/>
  <c r="BF74" i="8"/>
  <c r="BF73" i="8"/>
  <c r="BF72" i="8"/>
  <c r="BF71" i="8"/>
  <c r="BF70" i="8"/>
  <c r="BF69" i="8"/>
  <c r="BF68" i="8"/>
  <c r="BF67" i="8"/>
  <c r="BF66" i="8"/>
  <c r="BF65" i="8"/>
  <c r="BF64" i="8"/>
  <c r="BF63" i="8"/>
  <c r="BF62" i="8"/>
  <c r="BF61" i="8"/>
  <c r="BF60" i="8"/>
  <c r="BF59" i="8"/>
  <c r="BF58" i="8"/>
  <c r="BF57" i="8"/>
  <c r="BF56" i="8"/>
  <c r="BF55" i="8"/>
  <c r="BF54" i="8"/>
  <c r="BF53" i="8"/>
  <c r="BF52" i="8"/>
  <c r="BF51" i="8"/>
  <c r="BF50" i="8"/>
  <c r="BF49" i="8"/>
  <c r="BF48" i="8"/>
  <c r="BF47" i="8"/>
  <c r="BF46" i="8"/>
  <c r="BF45" i="8"/>
  <c r="BF44" i="8"/>
  <c r="BF43" i="8"/>
  <c r="BF42" i="8"/>
  <c r="BF41" i="8"/>
  <c r="BF40" i="8"/>
  <c r="BF39" i="8"/>
  <c r="BF38" i="8"/>
  <c r="BF37" i="8"/>
  <c r="BF36" i="8"/>
  <c r="BF35" i="8"/>
  <c r="BF34" i="8"/>
  <c r="BF33" i="8"/>
  <c r="BF32" i="8"/>
  <c r="BF31" i="8"/>
  <c r="BF30" i="8"/>
  <c r="BF29" i="8"/>
  <c r="BF28" i="8"/>
  <c r="BF27" i="8"/>
  <c r="BF26" i="8"/>
  <c r="BF25" i="8"/>
  <c r="BF24" i="8"/>
  <c r="BF23" i="8"/>
  <c r="BF22" i="8"/>
  <c r="BF21" i="8"/>
  <c r="BF20" i="8"/>
  <c r="BF19" i="8"/>
  <c r="BF18" i="8"/>
  <c r="BF17" i="8"/>
  <c r="BF16" i="8"/>
  <c r="BF15" i="8"/>
  <c r="BF14" i="8"/>
  <c r="BF13" i="8"/>
  <c r="BF12" i="8"/>
  <c r="BF11" i="8"/>
  <c r="BF10" i="8"/>
  <c r="BF9" i="8"/>
  <c r="BF8" i="8"/>
  <c r="BF7" i="8"/>
  <c r="BF6" i="8"/>
  <c r="BF5" i="8"/>
  <c r="BF4" i="8"/>
  <c r="BF3" i="8"/>
  <c r="BF2" i="8"/>
  <c r="AY27" i="8"/>
  <c r="AV5" i="1"/>
  <c r="AW5" i="1"/>
  <c r="AV6" i="1"/>
  <c r="AW6" i="1"/>
  <c r="AV8" i="1"/>
  <c r="AW8" i="1"/>
  <c r="AV9" i="1"/>
  <c r="AW9" i="1"/>
  <c r="AV10" i="1"/>
  <c r="AW10" i="1"/>
  <c r="AV11" i="1"/>
  <c r="AW11" i="1"/>
  <c r="AV12" i="1"/>
  <c r="AW12" i="1"/>
  <c r="AV14" i="1"/>
  <c r="AW14" i="1"/>
  <c r="AV15" i="1"/>
  <c r="AW15" i="1"/>
  <c r="AV16" i="1"/>
  <c r="AW16" i="1"/>
  <c r="AV17" i="1"/>
  <c r="AW17" i="1"/>
  <c r="AV18" i="1"/>
  <c r="AW18" i="1"/>
  <c r="AV19" i="1"/>
  <c r="AW19" i="1"/>
  <c r="AV20" i="1"/>
  <c r="AW20" i="1"/>
  <c r="AV21" i="1"/>
  <c r="AW21" i="1"/>
  <c r="AV23" i="1"/>
  <c r="AW23" i="1"/>
  <c r="AV24" i="1"/>
  <c r="AW24" i="1"/>
  <c r="AV25" i="1"/>
  <c r="AW25" i="1"/>
  <c r="AV26" i="1"/>
  <c r="AW26" i="1"/>
  <c r="AV27" i="1"/>
  <c r="AW27" i="1"/>
  <c r="AV29" i="1"/>
  <c r="AW29" i="1"/>
  <c r="AV31" i="1"/>
  <c r="AW31" i="1"/>
  <c r="AV32" i="1"/>
  <c r="AW32" i="1"/>
  <c r="AV33" i="1"/>
  <c r="AW33" i="1"/>
  <c r="AV34" i="1"/>
  <c r="AW34" i="1"/>
  <c r="AV35" i="1"/>
  <c r="AW35" i="1"/>
  <c r="AV36" i="1"/>
  <c r="AW36" i="1"/>
  <c r="AV38" i="1"/>
  <c r="AW38" i="1"/>
  <c r="AV40" i="1"/>
  <c r="AW40" i="1"/>
  <c r="AV42" i="1"/>
  <c r="AW42" i="1"/>
  <c r="AV44" i="1"/>
  <c r="AW44" i="1"/>
  <c r="AV45" i="1"/>
  <c r="AW45" i="1"/>
  <c r="AV46" i="1"/>
  <c r="AW46" i="1"/>
  <c r="AV48" i="1"/>
  <c r="AW48" i="1"/>
  <c r="AV49" i="1"/>
  <c r="AW49" i="1"/>
  <c r="AV50" i="1"/>
  <c r="AW50" i="1"/>
  <c r="AV51" i="1"/>
  <c r="AW51" i="1"/>
  <c r="AV52" i="1"/>
  <c r="AW52" i="1"/>
  <c r="AV53" i="1"/>
  <c r="AW53" i="1"/>
  <c r="AV55" i="1"/>
  <c r="AW55" i="1"/>
  <c r="AV57" i="1"/>
  <c r="AW57" i="1"/>
  <c r="AV58" i="1"/>
  <c r="AW58" i="1"/>
  <c r="AV61" i="1"/>
  <c r="AW61" i="1"/>
  <c r="AV65" i="1"/>
  <c r="AW65" i="1"/>
  <c r="AV68" i="1"/>
  <c r="AW68" i="1"/>
  <c r="AV73" i="1"/>
  <c r="AW73" i="1"/>
  <c r="AV75" i="1"/>
  <c r="AW75" i="1"/>
  <c r="AV76" i="1"/>
  <c r="AW76" i="1"/>
  <c r="AV78" i="1"/>
  <c r="AW78" i="1"/>
  <c r="AV79" i="1"/>
  <c r="AW79" i="1"/>
  <c r="AV81" i="1"/>
  <c r="AW81" i="1"/>
  <c r="AV83" i="1"/>
  <c r="AW83" i="1"/>
  <c r="AV85" i="1"/>
  <c r="AW85" i="1"/>
  <c r="AV86" i="1"/>
  <c r="AW86" i="1"/>
  <c r="AV88" i="1"/>
  <c r="AW88" i="1"/>
  <c r="AV90" i="1"/>
  <c r="AW90" i="1"/>
  <c r="AV91" i="1"/>
  <c r="AW91" i="1"/>
  <c r="AV92" i="1"/>
  <c r="AW92" i="1"/>
  <c r="AV93" i="1"/>
  <c r="AW93" i="1"/>
  <c r="AV94" i="1"/>
  <c r="AW94" i="1"/>
  <c r="AV95" i="1"/>
  <c r="AW95" i="1"/>
  <c r="AV96" i="1"/>
  <c r="AW96" i="1"/>
  <c r="AV97" i="1"/>
  <c r="AW97" i="1"/>
  <c r="AV99" i="1"/>
  <c r="AW99" i="1"/>
  <c r="AV101" i="1"/>
  <c r="AW101" i="1"/>
  <c r="AV102" i="1"/>
  <c r="AW102" i="1"/>
  <c r="AV103" i="1"/>
  <c r="AW103" i="1"/>
  <c r="AV105" i="1"/>
  <c r="AW105" i="1"/>
  <c r="AV107" i="1"/>
  <c r="AW107" i="1"/>
  <c r="AV108" i="1"/>
  <c r="AW108" i="1"/>
  <c r="AV109" i="1"/>
  <c r="AW109" i="1"/>
  <c r="AV112" i="1"/>
  <c r="AW112" i="1"/>
  <c r="AV113" i="1"/>
  <c r="AW113" i="1"/>
  <c r="AV114" i="1"/>
  <c r="AW114" i="1"/>
  <c r="AV115" i="1"/>
  <c r="AW115" i="1"/>
  <c r="AV116" i="1"/>
  <c r="AW116" i="1"/>
  <c r="AV117" i="1"/>
  <c r="AW117" i="1"/>
  <c r="AV118" i="1"/>
  <c r="AW118" i="1"/>
  <c r="AV119" i="1"/>
  <c r="AW119" i="1"/>
  <c r="AV120" i="1"/>
  <c r="AW120" i="1"/>
  <c r="AV121" i="1"/>
  <c r="AW121" i="1"/>
  <c r="AV122" i="1"/>
  <c r="AW122" i="1"/>
  <c r="AV123" i="1"/>
  <c r="AW123" i="1"/>
  <c r="AV125" i="1"/>
  <c r="AW125" i="1"/>
  <c r="AV127" i="1"/>
  <c r="AW127" i="1"/>
  <c r="AV128" i="1"/>
  <c r="AW128" i="1"/>
  <c r="AV130" i="1"/>
  <c r="AW130" i="1"/>
  <c r="AV131" i="1"/>
  <c r="AW131" i="1"/>
  <c r="AV132" i="1"/>
  <c r="AW132" i="1"/>
  <c r="AV133" i="1"/>
  <c r="AW133" i="1"/>
  <c r="AV134" i="1"/>
  <c r="AW134" i="1"/>
  <c r="AV135" i="1"/>
  <c r="AW135" i="1"/>
  <c r="AV136" i="1"/>
  <c r="AW136" i="1"/>
  <c r="AV137" i="1"/>
  <c r="AW137" i="1"/>
  <c r="AV139" i="1"/>
  <c r="AW139" i="1"/>
  <c r="AV140" i="1"/>
  <c r="AW140" i="1"/>
  <c r="AV141" i="1"/>
  <c r="AW141" i="1"/>
  <c r="AV142" i="1"/>
  <c r="AW142" i="1"/>
  <c r="AV144" i="1"/>
  <c r="AW144" i="1"/>
  <c r="AV146" i="1"/>
  <c r="AW146" i="1"/>
  <c r="AV147" i="1"/>
  <c r="AW147" i="1"/>
  <c r="AV148" i="1"/>
  <c r="AW148" i="1"/>
  <c r="AV150" i="1"/>
  <c r="AW150" i="1"/>
  <c r="AV152" i="1"/>
  <c r="AW152" i="1"/>
  <c r="AV153" i="1"/>
  <c r="AW153" i="1"/>
  <c r="AV154" i="1"/>
  <c r="AW154" i="1"/>
  <c r="AV155" i="1"/>
  <c r="AW155" i="1"/>
  <c r="AV156" i="1"/>
  <c r="AW156" i="1"/>
  <c r="AV157" i="1"/>
  <c r="AW157" i="1"/>
  <c r="AV158" i="1"/>
  <c r="AW158" i="1"/>
  <c r="AV159" i="1"/>
  <c r="AW159" i="1"/>
  <c r="AV160" i="1"/>
  <c r="AW160" i="1"/>
  <c r="AV162" i="1"/>
  <c r="AW162" i="1"/>
  <c r="AV163" i="1"/>
  <c r="AW163" i="1"/>
  <c r="AV164" i="1"/>
  <c r="AW164" i="1"/>
  <c r="AV165" i="1"/>
  <c r="AW165" i="1"/>
  <c r="AV166" i="1"/>
  <c r="AW166" i="1"/>
  <c r="AV167" i="1"/>
  <c r="AW167" i="1"/>
  <c r="AV168" i="1"/>
  <c r="AW168" i="1"/>
  <c r="AV169" i="1"/>
  <c r="AW169" i="1"/>
  <c r="AV170" i="1"/>
  <c r="AW170" i="1"/>
  <c r="AV171" i="1"/>
  <c r="AW171" i="1"/>
  <c r="AV173" i="1"/>
  <c r="AW173" i="1"/>
  <c r="AV174" i="1"/>
  <c r="AW174" i="1"/>
  <c r="AV175" i="1"/>
  <c r="AW175" i="1"/>
  <c r="AV176" i="1"/>
  <c r="AW176" i="1"/>
  <c r="AV177" i="1"/>
  <c r="AW177" i="1"/>
  <c r="AV178" i="1"/>
  <c r="AW178" i="1"/>
  <c r="AV180" i="1"/>
  <c r="AW180" i="1"/>
  <c r="AV181" i="1"/>
  <c r="AW181" i="1"/>
  <c r="AV183" i="1"/>
  <c r="AW183" i="1"/>
  <c r="AV184" i="1"/>
  <c r="AW184" i="1"/>
  <c r="AV185" i="1"/>
  <c r="AW185" i="1"/>
  <c r="AV186" i="1"/>
  <c r="AW186" i="1"/>
  <c r="AV187" i="1"/>
  <c r="AW187" i="1"/>
  <c r="AV188" i="1"/>
  <c r="AW188" i="1"/>
  <c r="AV189" i="1"/>
  <c r="AW189" i="1"/>
  <c r="AV190" i="1"/>
  <c r="AW190" i="1"/>
  <c r="AV191" i="1"/>
  <c r="AW191" i="1"/>
  <c r="AV192" i="1"/>
  <c r="AW192" i="1"/>
  <c r="AV195" i="1"/>
  <c r="AW195" i="1"/>
  <c r="AV196" i="1"/>
  <c r="AW196" i="1"/>
  <c r="AV198" i="1"/>
  <c r="AW198" i="1"/>
  <c r="AV200" i="1"/>
  <c r="AW200" i="1"/>
  <c r="AV202" i="1"/>
  <c r="AW202" i="1"/>
  <c r="AV203" i="1"/>
  <c r="AW203" i="1"/>
  <c r="AV4" i="1"/>
  <c r="AW4" i="1"/>
  <c r="AX4" i="1"/>
  <c r="AX200" i="1"/>
  <c r="AX192" i="1"/>
  <c r="AX190" i="1"/>
  <c r="AX188" i="1"/>
  <c r="AX186" i="1"/>
  <c r="AX184" i="1"/>
  <c r="AX181" i="1"/>
  <c r="AX178" i="1"/>
  <c r="AX176" i="1"/>
  <c r="AX174" i="1"/>
  <c r="AX171" i="1"/>
  <c r="AX169" i="1"/>
  <c r="AX167" i="1"/>
  <c r="AX165" i="1"/>
  <c r="AX163" i="1"/>
  <c r="AX160" i="1"/>
  <c r="AX158" i="1"/>
  <c r="AX156" i="1"/>
  <c r="AX154" i="1"/>
  <c r="AX152" i="1"/>
  <c r="AX148" i="1"/>
  <c r="AX146" i="1"/>
  <c r="AX142" i="1"/>
  <c r="AX140" i="1"/>
  <c r="AX137" i="1"/>
  <c r="AX135" i="1"/>
  <c r="AX133" i="1"/>
  <c r="AX131" i="1"/>
  <c r="AX128" i="1"/>
  <c r="AX125" i="1"/>
  <c r="AX122" i="1"/>
  <c r="AX120" i="1"/>
  <c r="AX118" i="1"/>
  <c r="AX116" i="1"/>
  <c r="AX114" i="1"/>
  <c r="AX112" i="1"/>
  <c r="AX108" i="1"/>
  <c r="AX105" i="1"/>
  <c r="AX102" i="1"/>
  <c r="AX99" i="1"/>
  <c r="AX96" i="1"/>
  <c r="AX94" i="1"/>
  <c r="AX92" i="1"/>
  <c r="AX90" i="1"/>
  <c r="AX86" i="1"/>
  <c r="AX83" i="1"/>
  <c r="AX79" i="1"/>
  <c r="AX76" i="1"/>
  <c r="AX73" i="1"/>
  <c r="AX65" i="1"/>
  <c r="AX58" i="1"/>
  <c r="AX55" i="1"/>
  <c r="AX52" i="1"/>
  <c r="AX50" i="1"/>
  <c r="AX48" i="1"/>
  <c r="AX45" i="1"/>
  <c r="AX42" i="1"/>
  <c r="AX38" i="1"/>
  <c r="AX35" i="1"/>
  <c r="AX33" i="1"/>
  <c r="AX31" i="1"/>
  <c r="AX27" i="1"/>
  <c r="AX25" i="1"/>
  <c r="AX23" i="1"/>
  <c r="AX20" i="1"/>
  <c r="AX18" i="1"/>
  <c r="AX16" i="1"/>
  <c r="AX14" i="1"/>
  <c r="AX11" i="1"/>
  <c r="AX9" i="1"/>
  <c r="AX6" i="1"/>
  <c r="AX203" i="1"/>
  <c r="AX196" i="1"/>
  <c r="AX202" i="1"/>
  <c r="AX198" i="1"/>
  <c r="AX195" i="1"/>
  <c r="AX191" i="1"/>
  <c r="AX189" i="1"/>
  <c r="AX187" i="1"/>
  <c r="AX185" i="1"/>
  <c r="AX183" i="1"/>
  <c r="AX180" i="1"/>
  <c r="AX177" i="1"/>
  <c r="AX175" i="1"/>
  <c r="AX173" i="1"/>
  <c r="AX170" i="1"/>
  <c r="AX168" i="1"/>
  <c r="AX166" i="1"/>
  <c r="AX164" i="1"/>
  <c r="AX162" i="1"/>
  <c r="AX159" i="1"/>
  <c r="AX157" i="1"/>
  <c r="AX155" i="1"/>
  <c r="AX153" i="1"/>
  <c r="AX150" i="1"/>
  <c r="AX147" i="1"/>
  <c r="AX144" i="1"/>
  <c r="AX141" i="1"/>
  <c r="AX139" i="1"/>
  <c r="AX136" i="1"/>
  <c r="AX134" i="1"/>
  <c r="AX132" i="1"/>
  <c r="AX130" i="1"/>
  <c r="AX127" i="1"/>
  <c r="AX123" i="1"/>
  <c r="AX121" i="1"/>
  <c r="AX119" i="1"/>
  <c r="AX117" i="1"/>
  <c r="AX115" i="1"/>
  <c r="AX113" i="1"/>
  <c r="AX109" i="1"/>
  <c r="AX107" i="1"/>
  <c r="AX103" i="1"/>
  <c r="AX101" i="1"/>
  <c r="AX97" i="1"/>
  <c r="AX95" i="1"/>
  <c r="AX93" i="1"/>
  <c r="AX91" i="1"/>
  <c r="AX88" i="1"/>
  <c r="AX85" i="1"/>
  <c r="AX81" i="1"/>
  <c r="AX78" i="1"/>
  <c r="AX75" i="1"/>
  <c r="AX68" i="1"/>
  <c r="AX61" i="1"/>
  <c r="AX57" i="1"/>
  <c r="AX53" i="1"/>
  <c r="AX51" i="1"/>
  <c r="AX49" i="1"/>
  <c r="AX46" i="1"/>
  <c r="AX44" i="1"/>
  <c r="AX40" i="1"/>
  <c r="AX36" i="1"/>
  <c r="AX34" i="1"/>
  <c r="AX32" i="1"/>
  <c r="AX29" i="1"/>
  <c r="AX26" i="1"/>
  <c r="AX24" i="1"/>
  <c r="AX21" i="1"/>
  <c r="AX19" i="1"/>
  <c r="AX17" i="1"/>
  <c r="AX15" i="1"/>
  <c r="AX12" i="1"/>
  <c r="AX10" i="1"/>
  <c r="AX8" i="1"/>
  <c r="AX5" i="1"/>
  <c r="AB34" i="1"/>
  <c r="U34" i="1"/>
  <c r="V34" i="1"/>
  <c r="AZ34" i="1"/>
  <c r="AE34" i="1"/>
  <c r="AA144" i="1"/>
  <c r="AB144" i="1"/>
  <c r="AE144" i="1"/>
  <c r="AY144" i="1"/>
  <c r="AY34" i="1"/>
  <c r="BA144" i="1"/>
  <c r="AZ144" i="1"/>
  <c r="AM6" i="1"/>
  <c r="AE8" i="1"/>
  <c r="AE9" i="1"/>
  <c r="AE10" i="1"/>
  <c r="AE11" i="1"/>
  <c r="AE12" i="1"/>
  <c r="AE14" i="1"/>
  <c r="AE15" i="1"/>
  <c r="AE16" i="1"/>
  <c r="AE17" i="1"/>
  <c r="AE18" i="1"/>
  <c r="AE19" i="1"/>
  <c r="AE20" i="1"/>
  <c r="AE21" i="1"/>
  <c r="AE23" i="1"/>
  <c r="AE24" i="1"/>
  <c r="AE25" i="1"/>
  <c r="AE26" i="1"/>
  <c r="AE27" i="1"/>
  <c r="AE29" i="1"/>
  <c r="AE31" i="1"/>
  <c r="AE32" i="1"/>
  <c r="AE33" i="1"/>
  <c r="AE35" i="1"/>
  <c r="AE36" i="1"/>
  <c r="AE38" i="1"/>
  <c r="AE40" i="1"/>
  <c r="AE42" i="1"/>
  <c r="AE44" i="1"/>
  <c r="AE45" i="1"/>
  <c r="AE46" i="1"/>
  <c r="AE48" i="1"/>
  <c r="AE49" i="1"/>
  <c r="AE50" i="1"/>
  <c r="AE51" i="1"/>
  <c r="AE52" i="1"/>
  <c r="AE53" i="1"/>
  <c r="AE55" i="1"/>
  <c r="AE57" i="1"/>
  <c r="AE58" i="1"/>
  <c r="AE61" i="1"/>
  <c r="AE65" i="1"/>
  <c r="AE68" i="1"/>
  <c r="AE73" i="1"/>
  <c r="AE75" i="1"/>
  <c r="AE76" i="1"/>
  <c r="AE78" i="1"/>
  <c r="AE79" i="1"/>
  <c r="AE81" i="1"/>
  <c r="AE83" i="1"/>
  <c r="AE85" i="1"/>
  <c r="AE86" i="1"/>
  <c r="AE88" i="1"/>
  <c r="AE90" i="1"/>
  <c r="AE91" i="1"/>
  <c r="AE92" i="1"/>
  <c r="AE93" i="1"/>
  <c r="AE94" i="1"/>
  <c r="AE95" i="1"/>
  <c r="AE96" i="1"/>
  <c r="AE97" i="1"/>
  <c r="AE99" i="1"/>
  <c r="AE101" i="1"/>
  <c r="AE102" i="1"/>
  <c r="AE103" i="1"/>
  <c r="AE105" i="1"/>
  <c r="AE107" i="1"/>
  <c r="AE108" i="1"/>
  <c r="AE109" i="1"/>
  <c r="AE112" i="1"/>
  <c r="AE113" i="1"/>
  <c r="AE114" i="1"/>
  <c r="AE115" i="1"/>
  <c r="AE116" i="1"/>
  <c r="AE117" i="1"/>
  <c r="AE118" i="1"/>
  <c r="AE119" i="1"/>
  <c r="AE120" i="1"/>
  <c r="AE121" i="1"/>
  <c r="AE122" i="1"/>
  <c r="AE123" i="1"/>
  <c r="AE125" i="1"/>
  <c r="AE127" i="1"/>
  <c r="AE128" i="1"/>
  <c r="AE130" i="1"/>
  <c r="AE131" i="1"/>
  <c r="AE132" i="1"/>
  <c r="AE133" i="1"/>
  <c r="AE134" i="1"/>
  <c r="AE135" i="1"/>
  <c r="AE136" i="1"/>
  <c r="AE137" i="1"/>
  <c r="AE139" i="1"/>
  <c r="AE140" i="1"/>
  <c r="AE141" i="1"/>
  <c r="AE142" i="1"/>
  <c r="AE146" i="1"/>
  <c r="AE147" i="1"/>
  <c r="AE148" i="1"/>
  <c r="AE150" i="1"/>
  <c r="AE152" i="1"/>
  <c r="AE153" i="1"/>
  <c r="AE154" i="1"/>
  <c r="AE155" i="1"/>
  <c r="AE156" i="1"/>
  <c r="AE157" i="1"/>
  <c r="AE158" i="1"/>
  <c r="AE159" i="1"/>
  <c r="AE160" i="1"/>
  <c r="AE162" i="1"/>
  <c r="AE163" i="1"/>
  <c r="AE164" i="1"/>
  <c r="AE165" i="1"/>
  <c r="AE166" i="1"/>
  <c r="AE167" i="1"/>
  <c r="AE168" i="1"/>
  <c r="AE169" i="1"/>
  <c r="AE170" i="1"/>
  <c r="AE171" i="1"/>
  <c r="AE173" i="1"/>
  <c r="AE174" i="1"/>
  <c r="AE175" i="1"/>
  <c r="AE176" i="1"/>
  <c r="AE177" i="1"/>
  <c r="AE178" i="1"/>
  <c r="AE180" i="1"/>
  <c r="AE181" i="1"/>
  <c r="AE183" i="1"/>
  <c r="AE184" i="1"/>
  <c r="AE185" i="1"/>
  <c r="AE186" i="1"/>
  <c r="AE187" i="1"/>
  <c r="AE188" i="1"/>
  <c r="AE189" i="1"/>
  <c r="AE190" i="1"/>
  <c r="AE191" i="1"/>
  <c r="AE192" i="1"/>
  <c r="AE195" i="1"/>
  <c r="AE196" i="1"/>
  <c r="AE198" i="1"/>
  <c r="AE200" i="1"/>
  <c r="AE202" i="1"/>
  <c r="AE203" i="1"/>
  <c r="AN6" i="1"/>
  <c r="AN8" i="1"/>
  <c r="AO8" i="1"/>
  <c r="AP8" i="1"/>
  <c r="BB8" i="1"/>
  <c r="BC8" i="1"/>
  <c r="AN9" i="1"/>
  <c r="AO9" i="1"/>
  <c r="AP9" i="1"/>
  <c r="BB9" i="1"/>
  <c r="BC9" i="1"/>
  <c r="AN10" i="1"/>
  <c r="AO10" i="1"/>
  <c r="AP10" i="1"/>
  <c r="BB10" i="1"/>
  <c r="BC10" i="1"/>
  <c r="AN11" i="1"/>
  <c r="AO11" i="1"/>
  <c r="AP11" i="1"/>
  <c r="BB11" i="1"/>
  <c r="BC11" i="1"/>
  <c r="AN12" i="1"/>
  <c r="AO12" i="1"/>
  <c r="AP12" i="1"/>
  <c r="BB12" i="1"/>
  <c r="BC12" i="1"/>
  <c r="AN14" i="1"/>
  <c r="AO14" i="1"/>
  <c r="AP14" i="1"/>
  <c r="BB14" i="1"/>
  <c r="BC14" i="1"/>
  <c r="AN15" i="1"/>
  <c r="AO15" i="1"/>
  <c r="AP15" i="1"/>
  <c r="BB15" i="1"/>
  <c r="BC15" i="1"/>
  <c r="AN16" i="1"/>
  <c r="AO16" i="1"/>
  <c r="AP16" i="1"/>
  <c r="BB16" i="1"/>
  <c r="BC16" i="1"/>
  <c r="AN17" i="1"/>
  <c r="AO17" i="1"/>
  <c r="AP17" i="1"/>
  <c r="BB17" i="1"/>
  <c r="BC17" i="1"/>
  <c r="AN18" i="1"/>
  <c r="AO18" i="1"/>
  <c r="AP18" i="1"/>
  <c r="BB18" i="1"/>
  <c r="BC18" i="1"/>
  <c r="AN19" i="1"/>
  <c r="AO19" i="1"/>
  <c r="AP19" i="1"/>
  <c r="BB19" i="1"/>
  <c r="BC19" i="1"/>
  <c r="AN20" i="1"/>
  <c r="AO20" i="1"/>
  <c r="AP20" i="1"/>
  <c r="BB20" i="1"/>
  <c r="BC20" i="1"/>
  <c r="AN21" i="1"/>
  <c r="AO21" i="1"/>
  <c r="AP21" i="1"/>
  <c r="BB21" i="1"/>
  <c r="BC21" i="1"/>
  <c r="AN23" i="1"/>
  <c r="AO23" i="1"/>
  <c r="AP23" i="1"/>
  <c r="BB23" i="1"/>
  <c r="BC23" i="1"/>
  <c r="AN24" i="1"/>
  <c r="AO24" i="1"/>
  <c r="AP24" i="1"/>
  <c r="BB24" i="1"/>
  <c r="BC24" i="1"/>
  <c r="AN25" i="1"/>
  <c r="AO25" i="1"/>
  <c r="AP25" i="1"/>
  <c r="BB25" i="1"/>
  <c r="BC25" i="1"/>
  <c r="AN26" i="1"/>
  <c r="AO26" i="1"/>
  <c r="AP26" i="1"/>
  <c r="BB26" i="1"/>
  <c r="BC26" i="1"/>
  <c r="AN27" i="1"/>
  <c r="AO27" i="1"/>
  <c r="AP27" i="1"/>
  <c r="BB27" i="1"/>
  <c r="BC27" i="1"/>
  <c r="AN29" i="1"/>
  <c r="AO29" i="1"/>
  <c r="AP29" i="1"/>
  <c r="BB29" i="1"/>
  <c r="BC29" i="1"/>
  <c r="AN31" i="1"/>
  <c r="AO31" i="1"/>
  <c r="AP31" i="1"/>
  <c r="BB31" i="1"/>
  <c r="BC31" i="1"/>
  <c r="AN32" i="1"/>
  <c r="AO32" i="1"/>
  <c r="AP32" i="1"/>
  <c r="BB32" i="1"/>
  <c r="BC32" i="1"/>
  <c r="AN33" i="1"/>
  <c r="AO33" i="1"/>
  <c r="AP33" i="1"/>
  <c r="BB33" i="1"/>
  <c r="BC33" i="1"/>
  <c r="AN34" i="1"/>
  <c r="AO34" i="1"/>
  <c r="AP34" i="1"/>
  <c r="BB34" i="1"/>
  <c r="BC34" i="1"/>
  <c r="AN35" i="1"/>
  <c r="AO35" i="1"/>
  <c r="AP35" i="1"/>
  <c r="BB35" i="1"/>
  <c r="BC35" i="1"/>
  <c r="AN36" i="1"/>
  <c r="AO36" i="1"/>
  <c r="AP36" i="1"/>
  <c r="BB36" i="1"/>
  <c r="BC36" i="1"/>
  <c r="AN38" i="1"/>
  <c r="AO38" i="1"/>
  <c r="AP38" i="1"/>
  <c r="BB38" i="1"/>
  <c r="BC38" i="1"/>
  <c r="AN40" i="1"/>
  <c r="AO40" i="1"/>
  <c r="AP40" i="1"/>
  <c r="BB40" i="1"/>
  <c r="BC40" i="1"/>
  <c r="AN42" i="1"/>
  <c r="AO42" i="1"/>
  <c r="AP42" i="1"/>
  <c r="BB42" i="1"/>
  <c r="BC42" i="1"/>
  <c r="AN44" i="1"/>
  <c r="AO44" i="1"/>
  <c r="AP44" i="1"/>
  <c r="BB44" i="1"/>
  <c r="BC44" i="1"/>
  <c r="AN45" i="1"/>
  <c r="AO45" i="1"/>
  <c r="AP45" i="1"/>
  <c r="BB45" i="1"/>
  <c r="BC45" i="1"/>
  <c r="AN46" i="1"/>
  <c r="AO46" i="1"/>
  <c r="AP46" i="1"/>
  <c r="BB46" i="1"/>
  <c r="BC46" i="1"/>
  <c r="AN48" i="1"/>
  <c r="AO48" i="1"/>
  <c r="AP48" i="1"/>
  <c r="BB48" i="1"/>
  <c r="BC48" i="1"/>
  <c r="AN49" i="1"/>
  <c r="AO49" i="1"/>
  <c r="AP49" i="1"/>
  <c r="BB49" i="1"/>
  <c r="BC49" i="1"/>
  <c r="AN50" i="1"/>
  <c r="AO50" i="1"/>
  <c r="AP50" i="1"/>
  <c r="BB50" i="1"/>
  <c r="BC50" i="1"/>
  <c r="AN51" i="1"/>
  <c r="AO51" i="1"/>
  <c r="AP51" i="1"/>
  <c r="BB51" i="1"/>
  <c r="BC51" i="1"/>
  <c r="AN52" i="1"/>
  <c r="AO52" i="1"/>
  <c r="AP52" i="1"/>
  <c r="BB52" i="1"/>
  <c r="BC52" i="1"/>
  <c r="AN53" i="1"/>
  <c r="AO53" i="1"/>
  <c r="AP53" i="1"/>
  <c r="BB53" i="1"/>
  <c r="BC53" i="1"/>
  <c r="AN55" i="1"/>
  <c r="AO55" i="1"/>
  <c r="AP55" i="1"/>
  <c r="BB55" i="1"/>
  <c r="BC55" i="1"/>
  <c r="AN57" i="1"/>
  <c r="AO57" i="1"/>
  <c r="AP57" i="1"/>
  <c r="BB57" i="1"/>
  <c r="BC57" i="1"/>
  <c r="AN58" i="1"/>
  <c r="AO58" i="1"/>
  <c r="AP58" i="1"/>
  <c r="BB58" i="1"/>
  <c r="BC58" i="1"/>
  <c r="AN61" i="1"/>
  <c r="AO61" i="1"/>
  <c r="AP61" i="1"/>
  <c r="BB61" i="1"/>
  <c r="BC61" i="1"/>
  <c r="AN65" i="1"/>
  <c r="AO65" i="1"/>
  <c r="AP65" i="1"/>
  <c r="BB65" i="1"/>
  <c r="BC65" i="1"/>
  <c r="AN68" i="1"/>
  <c r="AO68" i="1"/>
  <c r="AP68" i="1"/>
  <c r="BB68" i="1"/>
  <c r="BC68" i="1"/>
  <c r="AN73" i="1"/>
  <c r="AO73" i="1"/>
  <c r="AP73" i="1"/>
  <c r="BB73" i="1"/>
  <c r="BC73" i="1"/>
  <c r="AN75" i="1"/>
  <c r="AO75" i="1"/>
  <c r="AP75" i="1"/>
  <c r="BB75" i="1"/>
  <c r="BC75" i="1"/>
  <c r="AN76" i="1"/>
  <c r="AO76" i="1"/>
  <c r="AP76" i="1"/>
  <c r="BB76" i="1"/>
  <c r="BC76" i="1"/>
  <c r="AN78" i="1"/>
  <c r="AO78" i="1"/>
  <c r="AP78" i="1"/>
  <c r="BB78" i="1"/>
  <c r="BC78" i="1"/>
  <c r="AN79" i="1"/>
  <c r="AO79" i="1"/>
  <c r="AP79" i="1"/>
  <c r="BB79" i="1"/>
  <c r="BC79" i="1"/>
  <c r="AN81" i="1"/>
  <c r="AO81" i="1"/>
  <c r="AP81" i="1"/>
  <c r="BB81" i="1"/>
  <c r="BC81" i="1"/>
  <c r="AN83" i="1"/>
  <c r="AO83" i="1"/>
  <c r="AP83" i="1"/>
  <c r="BB83" i="1"/>
  <c r="BC83" i="1"/>
  <c r="AN85" i="1"/>
  <c r="AO85" i="1"/>
  <c r="AP85" i="1"/>
  <c r="BB85" i="1"/>
  <c r="BC85" i="1"/>
  <c r="AN86" i="1"/>
  <c r="AO86" i="1"/>
  <c r="AP86" i="1"/>
  <c r="BB86" i="1"/>
  <c r="BC86" i="1"/>
  <c r="AN88" i="1"/>
  <c r="AO88" i="1"/>
  <c r="AP88" i="1"/>
  <c r="BB88" i="1"/>
  <c r="BC88" i="1"/>
  <c r="AN90" i="1"/>
  <c r="AO90" i="1"/>
  <c r="AP90" i="1"/>
  <c r="BB90" i="1"/>
  <c r="BC90" i="1"/>
  <c r="AN91" i="1"/>
  <c r="AO91" i="1"/>
  <c r="AP91" i="1"/>
  <c r="BB91" i="1"/>
  <c r="BC91" i="1"/>
  <c r="AN92" i="1"/>
  <c r="AO92" i="1"/>
  <c r="AP92" i="1"/>
  <c r="BB92" i="1"/>
  <c r="BC92" i="1"/>
  <c r="AN93" i="1"/>
  <c r="AO93" i="1"/>
  <c r="AP93" i="1"/>
  <c r="BB93" i="1"/>
  <c r="BC93" i="1"/>
  <c r="AN94" i="1"/>
  <c r="AO94" i="1"/>
  <c r="AP94" i="1"/>
  <c r="BB94" i="1"/>
  <c r="BC94" i="1"/>
  <c r="AN95" i="1"/>
  <c r="AO95" i="1"/>
  <c r="AP95" i="1"/>
  <c r="BB95" i="1"/>
  <c r="BC95" i="1"/>
  <c r="AN96" i="1"/>
  <c r="AO96" i="1"/>
  <c r="AP96" i="1"/>
  <c r="BB96" i="1"/>
  <c r="BC96" i="1"/>
  <c r="AN97" i="1"/>
  <c r="AO97" i="1"/>
  <c r="AP97" i="1"/>
  <c r="BB97" i="1"/>
  <c r="BC97" i="1"/>
  <c r="AN99" i="1"/>
  <c r="AO99" i="1"/>
  <c r="AP99" i="1"/>
  <c r="BB99" i="1"/>
  <c r="BC99" i="1"/>
  <c r="AN101" i="1"/>
  <c r="AO101" i="1"/>
  <c r="AP101" i="1"/>
  <c r="BB101" i="1"/>
  <c r="BC101" i="1"/>
  <c r="AN102" i="1"/>
  <c r="AO102" i="1"/>
  <c r="AP102" i="1"/>
  <c r="BB102" i="1"/>
  <c r="BC102" i="1"/>
  <c r="AN103" i="1"/>
  <c r="AO103" i="1"/>
  <c r="AP103" i="1"/>
  <c r="BB103" i="1"/>
  <c r="BC103" i="1"/>
  <c r="AN105" i="1"/>
  <c r="AO105" i="1"/>
  <c r="AP105" i="1"/>
  <c r="BB105" i="1"/>
  <c r="BC105" i="1"/>
  <c r="AN107" i="1"/>
  <c r="AO107" i="1"/>
  <c r="AP107" i="1"/>
  <c r="BB107" i="1"/>
  <c r="BC107" i="1"/>
  <c r="AN108" i="1"/>
  <c r="AO108" i="1"/>
  <c r="AP108" i="1"/>
  <c r="BB108" i="1"/>
  <c r="BC108" i="1"/>
  <c r="AN109" i="1"/>
  <c r="AO109" i="1"/>
  <c r="AP109" i="1"/>
  <c r="BB109" i="1"/>
  <c r="BC109" i="1"/>
  <c r="AN112" i="1"/>
  <c r="AO112" i="1"/>
  <c r="AP112" i="1"/>
  <c r="BB112" i="1"/>
  <c r="BC112" i="1"/>
  <c r="AN113" i="1"/>
  <c r="AO113" i="1"/>
  <c r="AP113" i="1"/>
  <c r="BB113" i="1"/>
  <c r="BC113" i="1"/>
  <c r="AN114" i="1"/>
  <c r="AO114" i="1"/>
  <c r="AP114" i="1"/>
  <c r="BB114" i="1"/>
  <c r="BC114" i="1"/>
  <c r="AN115" i="1"/>
  <c r="AO115" i="1"/>
  <c r="AP115" i="1"/>
  <c r="BB115" i="1"/>
  <c r="BC115" i="1"/>
  <c r="AN116" i="1"/>
  <c r="AO116" i="1"/>
  <c r="AP116" i="1"/>
  <c r="BB116" i="1"/>
  <c r="BC116" i="1"/>
  <c r="AN117" i="1"/>
  <c r="AO117" i="1"/>
  <c r="AP117" i="1"/>
  <c r="BB117" i="1"/>
  <c r="BC117" i="1"/>
  <c r="AN118" i="1"/>
  <c r="AO118" i="1"/>
  <c r="AP118" i="1"/>
  <c r="BB118" i="1"/>
  <c r="BC118" i="1"/>
  <c r="AN119" i="1"/>
  <c r="AO119" i="1"/>
  <c r="AP119" i="1"/>
  <c r="BB119" i="1"/>
  <c r="BC119" i="1"/>
  <c r="AN120" i="1"/>
  <c r="AO120" i="1"/>
  <c r="AP120" i="1"/>
  <c r="BB120" i="1"/>
  <c r="BC120" i="1"/>
  <c r="AN121" i="1"/>
  <c r="AO121" i="1"/>
  <c r="AP121" i="1"/>
  <c r="BB121" i="1"/>
  <c r="BC121" i="1"/>
  <c r="AN122" i="1"/>
  <c r="AO122" i="1"/>
  <c r="AP122" i="1"/>
  <c r="BB122" i="1"/>
  <c r="BC122" i="1"/>
  <c r="AN123" i="1"/>
  <c r="AO123" i="1"/>
  <c r="AP123" i="1"/>
  <c r="BB123" i="1"/>
  <c r="BC123" i="1"/>
  <c r="AN125" i="1"/>
  <c r="AO125" i="1"/>
  <c r="AP125" i="1"/>
  <c r="BB125" i="1"/>
  <c r="BC125" i="1"/>
  <c r="AN127" i="1"/>
  <c r="AO127" i="1"/>
  <c r="AP127" i="1"/>
  <c r="BB127" i="1"/>
  <c r="BC127" i="1"/>
  <c r="AN128" i="1"/>
  <c r="AO128" i="1"/>
  <c r="AP128" i="1"/>
  <c r="BB128" i="1"/>
  <c r="BC128" i="1"/>
  <c r="AN130" i="1"/>
  <c r="AO130" i="1"/>
  <c r="AP130" i="1"/>
  <c r="BB130" i="1"/>
  <c r="BC130" i="1"/>
  <c r="AN131" i="1"/>
  <c r="AO131" i="1"/>
  <c r="AP131" i="1"/>
  <c r="BB131" i="1"/>
  <c r="BC131" i="1"/>
  <c r="AN132" i="1"/>
  <c r="AO132" i="1"/>
  <c r="AP132" i="1"/>
  <c r="BB132" i="1"/>
  <c r="BC132" i="1"/>
  <c r="AN133" i="1"/>
  <c r="AO133" i="1"/>
  <c r="AP133" i="1"/>
  <c r="BB133" i="1"/>
  <c r="BC133" i="1"/>
  <c r="AN134" i="1"/>
  <c r="AO134" i="1"/>
  <c r="AP134" i="1"/>
  <c r="BB134" i="1"/>
  <c r="BC134" i="1"/>
  <c r="AN135" i="1"/>
  <c r="AO135" i="1"/>
  <c r="AP135" i="1"/>
  <c r="BB135" i="1"/>
  <c r="BC135" i="1"/>
  <c r="AN136" i="1"/>
  <c r="AO136" i="1"/>
  <c r="AP136" i="1"/>
  <c r="BB136" i="1"/>
  <c r="BC136" i="1"/>
  <c r="AN137" i="1"/>
  <c r="AO137" i="1"/>
  <c r="AP137" i="1"/>
  <c r="BB137" i="1"/>
  <c r="BC137" i="1"/>
  <c r="AN139" i="1"/>
  <c r="AO139" i="1"/>
  <c r="AP139" i="1"/>
  <c r="BB139" i="1"/>
  <c r="BC139" i="1"/>
  <c r="AN140" i="1"/>
  <c r="AO140" i="1"/>
  <c r="AP140" i="1"/>
  <c r="BB140" i="1"/>
  <c r="BC140" i="1"/>
  <c r="AN141" i="1"/>
  <c r="AO141" i="1"/>
  <c r="AP141" i="1"/>
  <c r="BB141" i="1"/>
  <c r="BC141" i="1"/>
  <c r="AN142" i="1"/>
  <c r="AO142" i="1"/>
  <c r="AP142" i="1"/>
  <c r="BB142" i="1"/>
  <c r="BC142" i="1"/>
  <c r="AN144" i="1"/>
  <c r="AO144" i="1"/>
  <c r="AP144" i="1"/>
  <c r="BB144" i="1"/>
  <c r="BC144" i="1"/>
  <c r="AN146" i="1"/>
  <c r="AO146" i="1"/>
  <c r="AP146" i="1"/>
  <c r="BB146" i="1"/>
  <c r="BC146" i="1"/>
  <c r="AN147" i="1"/>
  <c r="AO147" i="1"/>
  <c r="AP147" i="1"/>
  <c r="BB147" i="1"/>
  <c r="BC147" i="1"/>
  <c r="AN148" i="1"/>
  <c r="AO148" i="1"/>
  <c r="AP148" i="1"/>
  <c r="BB148" i="1"/>
  <c r="BC148" i="1"/>
  <c r="AN150" i="1"/>
  <c r="AO150" i="1"/>
  <c r="AP150" i="1"/>
  <c r="BB150" i="1"/>
  <c r="BC150" i="1"/>
  <c r="AN152" i="1"/>
  <c r="AO152" i="1"/>
  <c r="AP152" i="1"/>
  <c r="BB152" i="1"/>
  <c r="BC152" i="1"/>
  <c r="AN153" i="1"/>
  <c r="AO153" i="1"/>
  <c r="AP153" i="1"/>
  <c r="BB153" i="1"/>
  <c r="BC153" i="1"/>
  <c r="AN154" i="1"/>
  <c r="AO154" i="1"/>
  <c r="AP154" i="1"/>
  <c r="BB154" i="1"/>
  <c r="BC154" i="1"/>
  <c r="AN155" i="1"/>
  <c r="AO155" i="1"/>
  <c r="AP155" i="1"/>
  <c r="BB155" i="1"/>
  <c r="BC155" i="1"/>
  <c r="AN156" i="1"/>
  <c r="AO156" i="1"/>
  <c r="AP156" i="1"/>
  <c r="BB156" i="1"/>
  <c r="BC156" i="1"/>
  <c r="AN157" i="1"/>
  <c r="AO157" i="1"/>
  <c r="AP157" i="1"/>
  <c r="BB157" i="1"/>
  <c r="BC157" i="1"/>
  <c r="AN158" i="1"/>
  <c r="AO158" i="1"/>
  <c r="AP158" i="1"/>
  <c r="BB158" i="1"/>
  <c r="BC158" i="1"/>
  <c r="AN159" i="1"/>
  <c r="AO159" i="1"/>
  <c r="AP159" i="1"/>
  <c r="BB159" i="1"/>
  <c r="BC159" i="1"/>
  <c r="AN160" i="1"/>
  <c r="AO160" i="1"/>
  <c r="AP160" i="1"/>
  <c r="BB160" i="1"/>
  <c r="BC160" i="1"/>
  <c r="AN162" i="1"/>
  <c r="AO162" i="1"/>
  <c r="AP162" i="1"/>
  <c r="BB162" i="1"/>
  <c r="BC162" i="1"/>
  <c r="AN163" i="1"/>
  <c r="AO163" i="1"/>
  <c r="AP163" i="1"/>
  <c r="BB163" i="1"/>
  <c r="BC163" i="1"/>
  <c r="AN164" i="1"/>
  <c r="AO164" i="1"/>
  <c r="AP164" i="1"/>
  <c r="BB164" i="1"/>
  <c r="BC164" i="1"/>
  <c r="AN165" i="1"/>
  <c r="AO165" i="1"/>
  <c r="AP165" i="1"/>
  <c r="BB165" i="1"/>
  <c r="BC165" i="1"/>
  <c r="AN166" i="1"/>
  <c r="AO166" i="1"/>
  <c r="AP166" i="1"/>
  <c r="BB166" i="1"/>
  <c r="BC166" i="1"/>
  <c r="AN167" i="1"/>
  <c r="AO167" i="1"/>
  <c r="AP167" i="1"/>
  <c r="BB167" i="1"/>
  <c r="BC167" i="1"/>
  <c r="AN168" i="1"/>
  <c r="AO168" i="1"/>
  <c r="AP168" i="1"/>
  <c r="BB168" i="1"/>
  <c r="BC168" i="1"/>
  <c r="AN169" i="1"/>
  <c r="AO169" i="1"/>
  <c r="AP169" i="1"/>
  <c r="BB169" i="1"/>
  <c r="BC169" i="1"/>
  <c r="AN170" i="1"/>
  <c r="AO170" i="1"/>
  <c r="AP170" i="1"/>
  <c r="BB170" i="1"/>
  <c r="BC170" i="1"/>
  <c r="AN171" i="1"/>
  <c r="AO171" i="1"/>
  <c r="AP171" i="1"/>
  <c r="BB171" i="1"/>
  <c r="BC171" i="1"/>
  <c r="AN173" i="1"/>
  <c r="AO173" i="1"/>
  <c r="AP173" i="1"/>
  <c r="BB173" i="1"/>
  <c r="BC173" i="1"/>
  <c r="AN174" i="1"/>
  <c r="AO174" i="1"/>
  <c r="AP174" i="1"/>
  <c r="BB174" i="1"/>
  <c r="BC174" i="1"/>
  <c r="AN175" i="1"/>
  <c r="AO175" i="1"/>
  <c r="AP175" i="1"/>
  <c r="BB175" i="1"/>
  <c r="BC175" i="1"/>
  <c r="AN176" i="1"/>
  <c r="AO176" i="1"/>
  <c r="AP176" i="1"/>
  <c r="BB176" i="1"/>
  <c r="BC176" i="1"/>
  <c r="AN177" i="1"/>
  <c r="AO177" i="1"/>
  <c r="AP177" i="1"/>
  <c r="BB177" i="1"/>
  <c r="BC177" i="1"/>
  <c r="AN178" i="1"/>
  <c r="AO178" i="1"/>
  <c r="AP178" i="1"/>
  <c r="BB178" i="1"/>
  <c r="BC178" i="1"/>
  <c r="AN180" i="1"/>
  <c r="AO180" i="1"/>
  <c r="AP180" i="1"/>
  <c r="BB180" i="1"/>
  <c r="BC180" i="1"/>
  <c r="AN181" i="1"/>
  <c r="AO181" i="1"/>
  <c r="AP181" i="1"/>
  <c r="BB181" i="1"/>
  <c r="BC181" i="1"/>
  <c r="AN183" i="1"/>
  <c r="AO183" i="1"/>
  <c r="AP183" i="1"/>
  <c r="BB183" i="1"/>
  <c r="BC183" i="1"/>
  <c r="AN184" i="1"/>
  <c r="AO184" i="1"/>
  <c r="AP184" i="1"/>
  <c r="BB184" i="1"/>
  <c r="BC184" i="1"/>
  <c r="AN185" i="1"/>
  <c r="AO185" i="1"/>
  <c r="AP185" i="1"/>
  <c r="BB185" i="1"/>
  <c r="BC185" i="1"/>
  <c r="AN186" i="1"/>
  <c r="AO186" i="1"/>
  <c r="AP186" i="1"/>
  <c r="BB186" i="1"/>
  <c r="BC186" i="1"/>
  <c r="AN187" i="1"/>
  <c r="AO187" i="1"/>
  <c r="AP187" i="1"/>
  <c r="BB187" i="1"/>
  <c r="BC187" i="1"/>
  <c r="AN188" i="1"/>
  <c r="AO188" i="1"/>
  <c r="AP188" i="1"/>
  <c r="BB188" i="1"/>
  <c r="BC188" i="1"/>
  <c r="AN189" i="1"/>
  <c r="AO189" i="1"/>
  <c r="AP189" i="1"/>
  <c r="BB189" i="1"/>
  <c r="BC189" i="1"/>
  <c r="AN190" i="1"/>
  <c r="AO190" i="1"/>
  <c r="AP190" i="1"/>
  <c r="BB190" i="1"/>
  <c r="BC190" i="1"/>
  <c r="AN191" i="1"/>
  <c r="AO191" i="1"/>
  <c r="AP191" i="1"/>
  <c r="BB191" i="1"/>
  <c r="BC191" i="1"/>
  <c r="AN192" i="1"/>
  <c r="AO192" i="1"/>
  <c r="AP192" i="1"/>
  <c r="BB192" i="1"/>
  <c r="BC192" i="1"/>
  <c r="AN195" i="1"/>
  <c r="AO195" i="1"/>
  <c r="AP195" i="1"/>
  <c r="BB195" i="1"/>
  <c r="BC195" i="1"/>
  <c r="AN196" i="1"/>
  <c r="AO196" i="1"/>
  <c r="AP196" i="1"/>
  <c r="BB196" i="1"/>
  <c r="BC196" i="1"/>
  <c r="AN198" i="1"/>
  <c r="AO198" i="1"/>
  <c r="AP198" i="1"/>
  <c r="BB198" i="1"/>
  <c r="BC198" i="1"/>
  <c r="AN200" i="1"/>
  <c r="AO200" i="1"/>
  <c r="AP200" i="1"/>
  <c r="BB200" i="1"/>
  <c r="BC200" i="1"/>
  <c r="AN202" i="1"/>
  <c r="AO202" i="1"/>
  <c r="AP202" i="1"/>
  <c r="BB202" i="1"/>
  <c r="BC202" i="1"/>
  <c r="AN203" i="1"/>
  <c r="AO203" i="1"/>
  <c r="AP203" i="1"/>
  <c r="BB203" i="1"/>
  <c r="BC203" i="1"/>
  <c r="AH6" i="1"/>
  <c r="AI6" i="1"/>
  <c r="AH8" i="1"/>
  <c r="AI8" i="1"/>
  <c r="AQ8" i="1"/>
  <c r="AH9" i="1"/>
  <c r="AI9" i="1"/>
  <c r="AQ9" i="1"/>
  <c r="AH10" i="1"/>
  <c r="AI10" i="1"/>
  <c r="AQ10" i="1"/>
  <c r="AH11" i="1"/>
  <c r="AI11" i="1"/>
  <c r="AQ11" i="1"/>
  <c r="AH12" i="1"/>
  <c r="AI12" i="1"/>
  <c r="AQ12" i="1"/>
  <c r="AH14" i="1"/>
  <c r="AI14" i="1"/>
  <c r="AQ14" i="1"/>
  <c r="AH15" i="1"/>
  <c r="AI15" i="1"/>
  <c r="AQ15" i="1"/>
  <c r="AH16" i="1"/>
  <c r="AI16" i="1"/>
  <c r="AQ16" i="1"/>
  <c r="AH17" i="1"/>
  <c r="AI17" i="1"/>
  <c r="AQ17" i="1"/>
  <c r="AH18" i="1"/>
  <c r="AI18" i="1"/>
  <c r="AQ18" i="1"/>
  <c r="AH19" i="1"/>
  <c r="AI19" i="1"/>
  <c r="AQ19" i="1"/>
  <c r="AH20" i="1"/>
  <c r="AI20" i="1"/>
  <c r="AQ20" i="1"/>
  <c r="AH21" i="1"/>
  <c r="AI21" i="1"/>
  <c r="AQ21" i="1"/>
  <c r="AH23" i="1"/>
  <c r="AI23" i="1"/>
  <c r="AQ23" i="1"/>
  <c r="AH24" i="1"/>
  <c r="AI24" i="1"/>
  <c r="AQ24" i="1"/>
  <c r="AH25" i="1"/>
  <c r="AI25" i="1"/>
  <c r="AQ25" i="1"/>
  <c r="AH26" i="1"/>
  <c r="AI26" i="1"/>
  <c r="AQ26" i="1"/>
  <c r="AH27" i="1"/>
  <c r="AI27" i="1"/>
  <c r="AQ27" i="1"/>
  <c r="AH29" i="1"/>
  <c r="AI29" i="1"/>
  <c r="AQ29" i="1"/>
  <c r="AH31" i="1"/>
  <c r="AI31" i="1"/>
  <c r="AQ31" i="1"/>
  <c r="AH32" i="1"/>
  <c r="AI32" i="1"/>
  <c r="AQ32" i="1"/>
  <c r="AH33" i="1"/>
  <c r="AI33" i="1"/>
  <c r="AQ33" i="1"/>
  <c r="AH34" i="1"/>
  <c r="AI34" i="1"/>
  <c r="AH35" i="1"/>
  <c r="AI35" i="1"/>
  <c r="AQ35" i="1"/>
  <c r="AH36" i="1"/>
  <c r="AI36" i="1"/>
  <c r="AQ36" i="1"/>
  <c r="AH38" i="1"/>
  <c r="AI38" i="1"/>
  <c r="AQ38" i="1"/>
  <c r="AH40" i="1"/>
  <c r="AI40" i="1"/>
  <c r="AQ40" i="1"/>
  <c r="AH42" i="1"/>
  <c r="AI42" i="1"/>
  <c r="AQ42" i="1"/>
  <c r="AH44" i="1"/>
  <c r="AI44" i="1"/>
  <c r="AQ44" i="1"/>
  <c r="AH45" i="1"/>
  <c r="AI45" i="1"/>
  <c r="AQ45" i="1"/>
  <c r="AH46" i="1"/>
  <c r="AI46" i="1"/>
  <c r="AQ46" i="1"/>
  <c r="AH48" i="1"/>
  <c r="AI48" i="1"/>
  <c r="AQ48" i="1"/>
  <c r="AH49" i="1"/>
  <c r="AI49" i="1"/>
  <c r="AQ49" i="1"/>
  <c r="AH50" i="1"/>
  <c r="AI50" i="1"/>
  <c r="AQ50" i="1"/>
  <c r="AH51" i="1"/>
  <c r="AI51" i="1"/>
  <c r="AQ51" i="1"/>
  <c r="AH52" i="1"/>
  <c r="AI52" i="1"/>
  <c r="AQ52" i="1"/>
  <c r="AH53" i="1"/>
  <c r="AI53" i="1"/>
  <c r="AQ53" i="1"/>
  <c r="AH55" i="1"/>
  <c r="AI55" i="1"/>
  <c r="AQ55" i="1"/>
  <c r="AH57" i="1"/>
  <c r="AI57" i="1"/>
  <c r="AQ57" i="1"/>
  <c r="AH58" i="1"/>
  <c r="AI58" i="1"/>
  <c r="AQ58" i="1"/>
  <c r="AH61" i="1"/>
  <c r="AI61" i="1"/>
  <c r="AQ61" i="1"/>
  <c r="AH65" i="1"/>
  <c r="AI65" i="1"/>
  <c r="AQ65" i="1"/>
  <c r="AH68" i="1"/>
  <c r="AI68" i="1"/>
  <c r="AQ68" i="1"/>
  <c r="AH73" i="1"/>
  <c r="AI73" i="1"/>
  <c r="AQ73" i="1"/>
  <c r="AH75" i="1"/>
  <c r="AI75" i="1"/>
  <c r="AQ75" i="1"/>
  <c r="AH76" i="1"/>
  <c r="AI76" i="1"/>
  <c r="AQ76" i="1"/>
  <c r="AH78" i="1"/>
  <c r="AI78" i="1"/>
  <c r="AQ78" i="1"/>
  <c r="AH79" i="1"/>
  <c r="AI79" i="1"/>
  <c r="AQ79" i="1"/>
  <c r="AH81" i="1"/>
  <c r="AI81" i="1"/>
  <c r="AQ81" i="1"/>
  <c r="AH83" i="1"/>
  <c r="AI83" i="1"/>
  <c r="AQ83" i="1"/>
  <c r="AH85" i="1"/>
  <c r="AI85" i="1"/>
  <c r="AQ85" i="1"/>
  <c r="AH86" i="1"/>
  <c r="AI86" i="1"/>
  <c r="AQ86" i="1"/>
  <c r="AH88" i="1"/>
  <c r="AI88" i="1"/>
  <c r="AQ88" i="1"/>
  <c r="AH90" i="1"/>
  <c r="AI90" i="1"/>
  <c r="AQ90" i="1"/>
  <c r="AH91" i="1"/>
  <c r="AI91" i="1"/>
  <c r="AQ91" i="1"/>
  <c r="AH92" i="1"/>
  <c r="AI92" i="1"/>
  <c r="AQ92" i="1"/>
  <c r="AH93" i="1"/>
  <c r="AI93" i="1"/>
  <c r="AQ93" i="1"/>
  <c r="AH94" i="1"/>
  <c r="AI94" i="1"/>
  <c r="AQ94" i="1"/>
  <c r="AH95" i="1"/>
  <c r="AI95" i="1"/>
  <c r="AQ95" i="1"/>
  <c r="AH96" i="1"/>
  <c r="AI96" i="1"/>
  <c r="AQ96" i="1"/>
  <c r="AH97" i="1"/>
  <c r="AI97" i="1"/>
  <c r="AQ97" i="1"/>
  <c r="AH99" i="1"/>
  <c r="AI99" i="1"/>
  <c r="AQ99" i="1"/>
  <c r="AH101" i="1"/>
  <c r="AI101" i="1"/>
  <c r="AQ101" i="1"/>
  <c r="AH102" i="1"/>
  <c r="AI102" i="1"/>
  <c r="AQ102" i="1"/>
  <c r="AH103" i="1"/>
  <c r="AI103" i="1"/>
  <c r="AQ103" i="1"/>
  <c r="AH105" i="1"/>
  <c r="AI105" i="1"/>
  <c r="AQ105" i="1"/>
  <c r="AH107" i="1"/>
  <c r="AI107" i="1"/>
  <c r="AQ107" i="1"/>
  <c r="AH108" i="1"/>
  <c r="AI108" i="1"/>
  <c r="AQ108" i="1"/>
  <c r="AH109" i="1"/>
  <c r="AI109" i="1"/>
  <c r="AQ109" i="1"/>
  <c r="AH112" i="1"/>
  <c r="AI112" i="1"/>
  <c r="AQ112" i="1"/>
  <c r="AH113" i="1"/>
  <c r="AI113" i="1"/>
  <c r="AQ113" i="1"/>
  <c r="AH114" i="1"/>
  <c r="AI114" i="1"/>
  <c r="AQ114" i="1"/>
  <c r="AH115" i="1"/>
  <c r="AI115" i="1"/>
  <c r="AQ115" i="1"/>
  <c r="AH116" i="1"/>
  <c r="AI116" i="1"/>
  <c r="AQ116" i="1"/>
  <c r="AH117" i="1"/>
  <c r="AI117" i="1"/>
  <c r="AQ117" i="1"/>
  <c r="AH118" i="1"/>
  <c r="AI118" i="1"/>
  <c r="AQ118" i="1"/>
  <c r="AH119" i="1"/>
  <c r="AI119" i="1"/>
  <c r="AQ119" i="1"/>
  <c r="AH120" i="1"/>
  <c r="AI120" i="1"/>
  <c r="AQ120" i="1"/>
  <c r="AH121" i="1"/>
  <c r="AI121" i="1"/>
  <c r="AQ121" i="1"/>
  <c r="AH122" i="1"/>
  <c r="AI122" i="1"/>
  <c r="AQ122" i="1"/>
  <c r="AH123" i="1"/>
  <c r="AI123" i="1"/>
  <c r="AQ123" i="1"/>
  <c r="AH125" i="1"/>
  <c r="AI125" i="1"/>
  <c r="AQ125" i="1"/>
  <c r="AH127" i="1"/>
  <c r="AI127" i="1"/>
  <c r="AQ127" i="1"/>
  <c r="AH128" i="1"/>
  <c r="AI128" i="1"/>
  <c r="AQ128" i="1"/>
  <c r="AH130" i="1"/>
  <c r="AI130" i="1"/>
  <c r="AQ130" i="1"/>
  <c r="AH131" i="1"/>
  <c r="AI131" i="1"/>
  <c r="AQ131" i="1"/>
  <c r="AH132" i="1"/>
  <c r="AI132" i="1"/>
  <c r="AQ132" i="1"/>
  <c r="AH133" i="1"/>
  <c r="AI133" i="1"/>
  <c r="AQ133" i="1"/>
  <c r="AH134" i="1"/>
  <c r="AI134" i="1"/>
  <c r="AQ134" i="1"/>
  <c r="AH135" i="1"/>
  <c r="AI135" i="1"/>
  <c r="AQ135" i="1"/>
  <c r="AH136" i="1"/>
  <c r="AI136" i="1"/>
  <c r="AQ136" i="1"/>
  <c r="AH137" i="1"/>
  <c r="AI137" i="1"/>
  <c r="AQ137" i="1"/>
  <c r="AH139" i="1"/>
  <c r="AI139" i="1"/>
  <c r="AQ139" i="1"/>
  <c r="AH140" i="1"/>
  <c r="AI140" i="1"/>
  <c r="AQ140" i="1"/>
  <c r="AH141" i="1"/>
  <c r="AI141" i="1"/>
  <c r="AQ141" i="1"/>
  <c r="AH142" i="1"/>
  <c r="AI142" i="1"/>
  <c r="AQ142" i="1"/>
  <c r="AH144" i="1"/>
  <c r="AI144" i="1"/>
  <c r="AQ144" i="1"/>
  <c r="AH146" i="1"/>
  <c r="AI146" i="1"/>
  <c r="AQ146" i="1"/>
  <c r="AH147" i="1"/>
  <c r="AI147" i="1"/>
  <c r="AQ147" i="1"/>
  <c r="AH148" i="1"/>
  <c r="AI148" i="1"/>
  <c r="AQ148" i="1"/>
  <c r="AH150" i="1"/>
  <c r="AI150" i="1"/>
  <c r="AQ150" i="1"/>
  <c r="AH152" i="1"/>
  <c r="AI152" i="1"/>
  <c r="AQ152" i="1"/>
  <c r="AH153" i="1"/>
  <c r="AI153" i="1"/>
  <c r="AQ153" i="1"/>
  <c r="AH154" i="1"/>
  <c r="AI154" i="1"/>
  <c r="AQ154" i="1"/>
  <c r="AH155" i="1"/>
  <c r="AI155" i="1"/>
  <c r="AQ155" i="1"/>
  <c r="AH156" i="1"/>
  <c r="AI156" i="1"/>
  <c r="AQ156" i="1"/>
  <c r="AH157" i="1"/>
  <c r="AI157" i="1"/>
  <c r="AQ157" i="1"/>
  <c r="AH158" i="1"/>
  <c r="AI158" i="1"/>
  <c r="AQ158" i="1"/>
  <c r="AH159" i="1"/>
  <c r="AI159" i="1"/>
  <c r="AQ159" i="1"/>
  <c r="AH160" i="1"/>
  <c r="AI160" i="1"/>
  <c r="AQ160" i="1"/>
  <c r="AH162" i="1"/>
  <c r="AI162" i="1"/>
  <c r="AQ162" i="1"/>
  <c r="AH163" i="1"/>
  <c r="AI163" i="1"/>
  <c r="AQ163" i="1"/>
  <c r="AH164" i="1"/>
  <c r="AI164" i="1"/>
  <c r="AQ164" i="1"/>
  <c r="AH165" i="1"/>
  <c r="AI165" i="1"/>
  <c r="AQ165" i="1"/>
  <c r="AH166" i="1"/>
  <c r="AI166" i="1"/>
  <c r="AQ166" i="1"/>
  <c r="AH167" i="1"/>
  <c r="AI167" i="1"/>
  <c r="AQ167" i="1"/>
  <c r="AH168" i="1"/>
  <c r="AI168" i="1"/>
  <c r="AQ168" i="1"/>
  <c r="AH169" i="1"/>
  <c r="AI169" i="1"/>
  <c r="AQ169" i="1"/>
  <c r="AH170" i="1"/>
  <c r="AI170" i="1"/>
  <c r="AQ170" i="1"/>
  <c r="AH171" i="1"/>
  <c r="AI171" i="1"/>
  <c r="AQ171" i="1"/>
  <c r="AH173" i="1"/>
  <c r="AI173" i="1"/>
  <c r="AQ173" i="1"/>
  <c r="AH174" i="1"/>
  <c r="AI174" i="1"/>
  <c r="AQ174" i="1"/>
  <c r="AH175" i="1"/>
  <c r="AI175" i="1"/>
  <c r="AQ175" i="1"/>
  <c r="AH176" i="1"/>
  <c r="AI176" i="1"/>
  <c r="AQ176" i="1"/>
  <c r="AH177" i="1"/>
  <c r="AI177" i="1"/>
  <c r="AQ177" i="1"/>
  <c r="AH178" i="1"/>
  <c r="AI178" i="1"/>
  <c r="AQ178" i="1"/>
  <c r="AH180" i="1"/>
  <c r="AI180" i="1"/>
  <c r="AQ180" i="1"/>
  <c r="AH181" i="1"/>
  <c r="AI181" i="1"/>
  <c r="AQ181" i="1"/>
  <c r="AH183" i="1"/>
  <c r="AI183" i="1"/>
  <c r="AQ183" i="1"/>
  <c r="AH184" i="1"/>
  <c r="AI184" i="1"/>
  <c r="AQ184" i="1"/>
  <c r="AH185" i="1"/>
  <c r="AI185" i="1"/>
  <c r="AQ185" i="1"/>
  <c r="AH186" i="1"/>
  <c r="AI186" i="1"/>
  <c r="AQ186" i="1"/>
  <c r="AH187" i="1"/>
  <c r="AI187" i="1"/>
  <c r="AQ187" i="1"/>
  <c r="AH188" i="1"/>
  <c r="AI188" i="1"/>
  <c r="AQ188" i="1"/>
  <c r="AH189" i="1"/>
  <c r="AI189" i="1"/>
  <c r="AQ189" i="1"/>
  <c r="AH190" i="1"/>
  <c r="AI190" i="1"/>
  <c r="AQ190" i="1"/>
  <c r="AH191" i="1"/>
  <c r="AI191" i="1"/>
  <c r="AQ191" i="1"/>
  <c r="AH192" i="1"/>
  <c r="AI192" i="1"/>
  <c r="AQ192" i="1"/>
  <c r="AH195" i="1"/>
  <c r="AI195" i="1"/>
  <c r="AQ195" i="1"/>
  <c r="AH196" i="1"/>
  <c r="AI196" i="1"/>
  <c r="AQ196" i="1"/>
  <c r="AH198" i="1"/>
  <c r="AI198" i="1"/>
  <c r="AQ198" i="1"/>
  <c r="AH200" i="1"/>
  <c r="AI200" i="1"/>
  <c r="AQ200" i="1"/>
  <c r="AH202" i="1"/>
  <c r="AI202" i="1"/>
  <c r="AQ202" i="1"/>
  <c r="AH203" i="1"/>
  <c r="AI203" i="1"/>
  <c r="AQ203" i="1"/>
  <c r="AH5" i="1"/>
  <c r="AI5" i="1"/>
  <c r="AN5" i="1"/>
  <c r="AM5" i="1"/>
  <c r="AO5" i="1"/>
  <c r="AP5" i="1"/>
  <c r="BB5" i="1"/>
  <c r="BC5" i="1"/>
  <c r="AJ203" i="1"/>
  <c r="AY203" i="1"/>
  <c r="BD203" i="1"/>
  <c r="BE203" i="1"/>
  <c r="AJ200" i="1"/>
  <c r="AY200" i="1"/>
  <c r="BD200" i="1"/>
  <c r="BE200" i="1"/>
  <c r="AJ196" i="1"/>
  <c r="AY196" i="1"/>
  <c r="BD196" i="1"/>
  <c r="BE196" i="1"/>
  <c r="AJ192" i="1"/>
  <c r="AY192" i="1"/>
  <c r="BD192" i="1"/>
  <c r="BE192" i="1"/>
  <c r="AJ190" i="1"/>
  <c r="AY190" i="1"/>
  <c r="BD190" i="1"/>
  <c r="BE190" i="1"/>
  <c r="AJ188" i="1"/>
  <c r="AY188" i="1"/>
  <c r="BD188" i="1"/>
  <c r="BE188" i="1"/>
  <c r="AJ186" i="1"/>
  <c r="AY186" i="1"/>
  <c r="BD186" i="1"/>
  <c r="BE186" i="1"/>
  <c r="AJ184" i="1"/>
  <c r="AY184" i="1"/>
  <c r="BD184" i="1"/>
  <c r="BE184" i="1"/>
  <c r="AJ181" i="1"/>
  <c r="AY181" i="1"/>
  <c r="BD181" i="1"/>
  <c r="BE181" i="1"/>
  <c r="AJ178" i="1"/>
  <c r="AY178" i="1"/>
  <c r="BD178" i="1"/>
  <c r="BE178" i="1"/>
  <c r="AJ176" i="1"/>
  <c r="AY176" i="1"/>
  <c r="BD176" i="1"/>
  <c r="BE176" i="1"/>
  <c r="AJ174" i="1"/>
  <c r="AY174" i="1"/>
  <c r="BD174" i="1"/>
  <c r="BE174" i="1"/>
  <c r="AJ171" i="1"/>
  <c r="AY171" i="1"/>
  <c r="BD171" i="1"/>
  <c r="BE171" i="1"/>
  <c r="AJ169" i="1"/>
  <c r="AY169" i="1"/>
  <c r="BD169" i="1"/>
  <c r="BE169" i="1"/>
  <c r="AJ167" i="1"/>
  <c r="AY167" i="1"/>
  <c r="BD167" i="1"/>
  <c r="BE167" i="1"/>
  <c r="AJ165" i="1"/>
  <c r="AY165" i="1"/>
  <c r="BD165" i="1"/>
  <c r="BE165" i="1"/>
  <c r="AJ163" i="1"/>
  <c r="AY163" i="1"/>
  <c r="BD163" i="1"/>
  <c r="BE163" i="1"/>
  <c r="AJ160" i="1"/>
  <c r="AY160" i="1"/>
  <c r="BD160" i="1"/>
  <c r="BE160" i="1"/>
  <c r="AJ158" i="1"/>
  <c r="AY158" i="1"/>
  <c r="BD158" i="1"/>
  <c r="BE158" i="1"/>
  <c r="AJ156" i="1"/>
  <c r="AY156" i="1"/>
  <c r="BD156" i="1"/>
  <c r="BE156" i="1"/>
  <c r="AJ154" i="1"/>
  <c r="AY154" i="1"/>
  <c r="BD154" i="1"/>
  <c r="BE154" i="1"/>
  <c r="AJ152" i="1"/>
  <c r="AY152" i="1"/>
  <c r="BD152" i="1"/>
  <c r="BE152" i="1"/>
  <c r="AJ148" i="1"/>
  <c r="AY148" i="1"/>
  <c r="BD148" i="1"/>
  <c r="BE148" i="1"/>
  <c r="AJ146" i="1"/>
  <c r="AY146" i="1"/>
  <c r="BD146" i="1"/>
  <c r="BE146" i="1"/>
  <c r="AJ141" i="1"/>
  <c r="AY141" i="1"/>
  <c r="BD141" i="1"/>
  <c r="BE141" i="1"/>
  <c r="AJ139" i="1"/>
  <c r="AY139" i="1"/>
  <c r="BD139" i="1"/>
  <c r="BE139" i="1"/>
  <c r="AJ136" i="1"/>
  <c r="AY136" i="1"/>
  <c r="BD136" i="1"/>
  <c r="BE136" i="1"/>
  <c r="AJ134" i="1"/>
  <c r="AY134" i="1"/>
  <c r="BD134" i="1"/>
  <c r="BE134" i="1"/>
  <c r="AJ132" i="1"/>
  <c r="AY132" i="1"/>
  <c r="BD132" i="1"/>
  <c r="BE132" i="1"/>
  <c r="AJ130" i="1"/>
  <c r="AY130" i="1"/>
  <c r="BD130" i="1"/>
  <c r="BE130" i="1"/>
  <c r="AJ127" i="1"/>
  <c r="AY127" i="1"/>
  <c r="BD127" i="1"/>
  <c r="BE127" i="1"/>
  <c r="AJ123" i="1"/>
  <c r="AY123" i="1"/>
  <c r="BD123" i="1"/>
  <c r="BE123" i="1"/>
  <c r="AJ121" i="1"/>
  <c r="AY121" i="1"/>
  <c r="BD121" i="1"/>
  <c r="BE121" i="1"/>
  <c r="AJ119" i="1"/>
  <c r="AY119" i="1"/>
  <c r="BD119" i="1"/>
  <c r="BE119" i="1"/>
  <c r="AJ117" i="1"/>
  <c r="AY117" i="1"/>
  <c r="BD117" i="1"/>
  <c r="BE117" i="1"/>
  <c r="AJ115" i="1"/>
  <c r="AY115" i="1"/>
  <c r="BD115" i="1"/>
  <c r="BE115" i="1"/>
  <c r="AJ113" i="1"/>
  <c r="AY113" i="1"/>
  <c r="BD113" i="1"/>
  <c r="BE113" i="1"/>
  <c r="AJ109" i="1"/>
  <c r="AY109" i="1"/>
  <c r="BD109" i="1"/>
  <c r="BE109" i="1"/>
  <c r="AJ107" i="1"/>
  <c r="AY107" i="1"/>
  <c r="BD107" i="1"/>
  <c r="BE107" i="1"/>
  <c r="AJ103" i="1"/>
  <c r="AY103" i="1"/>
  <c r="BD103" i="1"/>
  <c r="BE103" i="1"/>
  <c r="AJ101" i="1"/>
  <c r="AY101" i="1"/>
  <c r="BD101" i="1"/>
  <c r="BE101" i="1"/>
  <c r="AJ97" i="1"/>
  <c r="AY97" i="1"/>
  <c r="BD97" i="1"/>
  <c r="BE97" i="1"/>
  <c r="AJ95" i="1"/>
  <c r="AY95" i="1"/>
  <c r="BD95" i="1"/>
  <c r="BE95" i="1"/>
  <c r="AJ93" i="1"/>
  <c r="AY93" i="1"/>
  <c r="BD93" i="1"/>
  <c r="BE93" i="1"/>
  <c r="AJ91" i="1"/>
  <c r="AY91" i="1"/>
  <c r="BD91" i="1"/>
  <c r="BE91" i="1"/>
  <c r="AJ88" i="1"/>
  <c r="AY88" i="1"/>
  <c r="BD88" i="1"/>
  <c r="BE88" i="1"/>
  <c r="AJ85" i="1"/>
  <c r="AY85" i="1"/>
  <c r="BD85" i="1"/>
  <c r="BE85" i="1"/>
  <c r="AJ81" i="1"/>
  <c r="AY81" i="1"/>
  <c r="BD81" i="1"/>
  <c r="BE81" i="1"/>
  <c r="AJ78" i="1"/>
  <c r="AY78" i="1"/>
  <c r="BD78" i="1"/>
  <c r="BE78" i="1"/>
  <c r="AJ75" i="1"/>
  <c r="AY75" i="1"/>
  <c r="BD75" i="1"/>
  <c r="BE75" i="1"/>
  <c r="AJ68" i="1"/>
  <c r="AY68" i="1"/>
  <c r="BD68" i="1"/>
  <c r="BE68" i="1"/>
  <c r="AJ61" i="1"/>
  <c r="AY61" i="1"/>
  <c r="BD61" i="1"/>
  <c r="BE61" i="1"/>
  <c r="AJ57" i="1"/>
  <c r="AY57" i="1"/>
  <c r="BD57" i="1"/>
  <c r="BE57" i="1"/>
  <c r="AJ53" i="1"/>
  <c r="AY53" i="1"/>
  <c r="BD53" i="1"/>
  <c r="BE53" i="1"/>
  <c r="AJ51" i="1"/>
  <c r="AY51" i="1"/>
  <c r="BD51" i="1"/>
  <c r="BE51" i="1"/>
  <c r="AJ49" i="1"/>
  <c r="AY49" i="1"/>
  <c r="BD49" i="1"/>
  <c r="BE49" i="1"/>
  <c r="AJ46" i="1"/>
  <c r="AY46" i="1"/>
  <c r="BD46" i="1"/>
  <c r="BE46" i="1"/>
  <c r="AJ44" i="1"/>
  <c r="AY44" i="1"/>
  <c r="BD44" i="1"/>
  <c r="BE44" i="1"/>
  <c r="AJ40" i="1"/>
  <c r="AY40" i="1"/>
  <c r="BD40" i="1"/>
  <c r="BE40" i="1"/>
  <c r="AJ36" i="1"/>
  <c r="AY36" i="1"/>
  <c r="BD36" i="1"/>
  <c r="BE36" i="1"/>
  <c r="AJ33" i="1"/>
  <c r="AY33" i="1"/>
  <c r="BD33" i="1"/>
  <c r="BE33" i="1"/>
  <c r="AJ31" i="1"/>
  <c r="AY31" i="1"/>
  <c r="BD31" i="1"/>
  <c r="BE31" i="1"/>
  <c r="AJ27" i="1"/>
  <c r="AY27" i="1"/>
  <c r="BD27" i="1"/>
  <c r="BE27" i="1"/>
  <c r="AJ25" i="1"/>
  <c r="AY25" i="1"/>
  <c r="BD25" i="1"/>
  <c r="BE25" i="1"/>
  <c r="AJ23" i="1"/>
  <c r="AY23" i="1"/>
  <c r="BD23" i="1"/>
  <c r="BE23" i="1"/>
  <c r="AJ20" i="1"/>
  <c r="AY20" i="1"/>
  <c r="BD20" i="1"/>
  <c r="BE20" i="1"/>
  <c r="AJ18" i="1"/>
  <c r="AY18" i="1"/>
  <c r="BD18" i="1"/>
  <c r="BE18" i="1"/>
  <c r="AJ16" i="1"/>
  <c r="AY16" i="1"/>
  <c r="BD16" i="1"/>
  <c r="BE16" i="1"/>
  <c r="AJ14" i="1"/>
  <c r="AY14" i="1"/>
  <c r="BD14" i="1"/>
  <c r="BE14" i="1"/>
  <c r="AJ11" i="1"/>
  <c r="AY11" i="1"/>
  <c r="BD11" i="1"/>
  <c r="BE11" i="1"/>
  <c r="AJ9" i="1"/>
  <c r="AY9" i="1"/>
  <c r="BD9" i="1"/>
  <c r="BE9" i="1"/>
  <c r="BA34" i="1"/>
  <c r="BD34" i="1"/>
  <c r="BE34" i="1"/>
  <c r="BD144" i="1"/>
  <c r="BE144" i="1"/>
  <c r="AQ5" i="1"/>
  <c r="AQ34" i="1"/>
  <c r="AK34" i="1"/>
  <c r="AJ202" i="1"/>
  <c r="AY202" i="1"/>
  <c r="BD202" i="1"/>
  <c r="BE202" i="1"/>
  <c r="AJ198" i="1"/>
  <c r="AY198" i="1"/>
  <c r="BD198" i="1"/>
  <c r="BE198" i="1"/>
  <c r="AJ195" i="1"/>
  <c r="AY195" i="1"/>
  <c r="BD195" i="1"/>
  <c r="BE195" i="1"/>
  <c r="AJ191" i="1"/>
  <c r="AY191" i="1"/>
  <c r="BD191" i="1"/>
  <c r="BE191" i="1"/>
  <c r="AJ189" i="1"/>
  <c r="AY189" i="1"/>
  <c r="BD189" i="1"/>
  <c r="BE189" i="1"/>
  <c r="AJ187" i="1"/>
  <c r="AY187" i="1"/>
  <c r="BD187" i="1"/>
  <c r="BE187" i="1"/>
  <c r="AJ185" i="1"/>
  <c r="AY185" i="1"/>
  <c r="BD185" i="1"/>
  <c r="BE185" i="1"/>
  <c r="AJ183" i="1"/>
  <c r="AY183" i="1"/>
  <c r="BD183" i="1"/>
  <c r="BE183" i="1"/>
  <c r="AJ180" i="1"/>
  <c r="AY180" i="1"/>
  <c r="BD180" i="1"/>
  <c r="BE180" i="1"/>
  <c r="AJ177" i="1"/>
  <c r="AY177" i="1"/>
  <c r="BD177" i="1"/>
  <c r="BE177" i="1"/>
  <c r="AJ175" i="1"/>
  <c r="AY175" i="1"/>
  <c r="BD175" i="1"/>
  <c r="BE175" i="1"/>
  <c r="AJ173" i="1"/>
  <c r="AY173" i="1"/>
  <c r="BD173" i="1"/>
  <c r="BE173" i="1"/>
  <c r="AJ170" i="1"/>
  <c r="AY170" i="1"/>
  <c r="BD170" i="1"/>
  <c r="BE170" i="1"/>
  <c r="AJ168" i="1"/>
  <c r="AY168" i="1"/>
  <c r="BD168" i="1"/>
  <c r="BE168" i="1"/>
  <c r="AJ166" i="1"/>
  <c r="AY166" i="1"/>
  <c r="BD166" i="1"/>
  <c r="BE166" i="1"/>
  <c r="AJ164" i="1"/>
  <c r="AY164" i="1"/>
  <c r="BD164" i="1"/>
  <c r="BE164" i="1"/>
  <c r="AJ162" i="1"/>
  <c r="AY162" i="1"/>
  <c r="BD162" i="1"/>
  <c r="BE162" i="1"/>
  <c r="AJ159" i="1"/>
  <c r="AY159" i="1"/>
  <c r="BD159" i="1"/>
  <c r="BE159" i="1"/>
  <c r="AJ157" i="1"/>
  <c r="AY157" i="1"/>
  <c r="BD157" i="1"/>
  <c r="BE157" i="1"/>
  <c r="AJ155" i="1"/>
  <c r="AY155" i="1"/>
  <c r="BD155" i="1"/>
  <c r="BE155" i="1"/>
  <c r="AJ153" i="1"/>
  <c r="AY153" i="1"/>
  <c r="BD153" i="1"/>
  <c r="BE153" i="1"/>
  <c r="AJ150" i="1"/>
  <c r="AY150" i="1"/>
  <c r="BD150" i="1"/>
  <c r="BE150" i="1"/>
  <c r="AJ147" i="1"/>
  <c r="AY147" i="1"/>
  <c r="BD147" i="1"/>
  <c r="BE147" i="1"/>
  <c r="AJ142" i="1"/>
  <c r="AY142" i="1"/>
  <c r="BD142" i="1"/>
  <c r="BE142" i="1"/>
  <c r="AJ140" i="1"/>
  <c r="AY140" i="1"/>
  <c r="BD140" i="1"/>
  <c r="BE140" i="1"/>
  <c r="AJ137" i="1"/>
  <c r="AY137" i="1"/>
  <c r="BD137" i="1"/>
  <c r="BE137" i="1"/>
  <c r="AJ135" i="1"/>
  <c r="AY135" i="1"/>
  <c r="BD135" i="1"/>
  <c r="BE135" i="1"/>
  <c r="AJ133" i="1"/>
  <c r="AY133" i="1"/>
  <c r="BD133" i="1"/>
  <c r="BE133" i="1"/>
  <c r="AJ131" i="1"/>
  <c r="AY131" i="1"/>
  <c r="BD131" i="1"/>
  <c r="BE131" i="1"/>
  <c r="AJ128" i="1"/>
  <c r="AY128" i="1"/>
  <c r="BD128" i="1"/>
  <c r="BE128" i="1"/>
  <c r="AJ125" i="1"/>
  <c r="AY125" i="1"/>
  <c r="BD125" i="1"/>
  <c r="BE125" i="1"/>
  <c r="AJ122" i="1"/>
  <c r="AY122" i="1"/>
  <c r="BD122" i="1"/>
  <c r="BE122" i="1"/>
  <c r="AJ120" i="1"/>
  <c r="AY120" i="1"/>
  <c r="BD120" i="1"/>
  <c r="BE120" i="1"/>
  <c r="AJ118" i="1"/>
  <c r="AY118" i="1"/>
  <c r="BD118" i="1"/>
  <c r="BE118" i="1"/>
  <c r="AJ116" i="1"/>
  <c r="AY116" i="1"/>
  <c r="BD116" i="1"/>
  <c r="BE116" i="1"/>
  <c r="AJ114" i="1"/>
  <c r="AY114" i="1"/>
  <c r="BD114" i="1"/>
  <c r="BE114" i="1"/>
  <c r="AJ112" i="1"/>
  <c r="AY112" i="1"/>
  <c r="BD112" i="1"/>
  <c r="BE112" i="1"/>
  <c r="AJ108" i="1"/>
  <c r="AY108" i="1"/>
  <c r="BD108" i="1"/>
  <c r="BE108" i="1"/>
  <c r="AJ105" i="1"/>
  <c r="AY105" i="1"/>
  <c r="BD105" i="1"/>
  <c r="BE105" i="1"/>
  <c r="AJ102" i="1"/>
  <c r="AY102" i="1"/>
  <c r="BD102" i="1"/>
  <c r="BE102" i="1"/>
  <c r="AJ99" i="1"/>
  <c r="AY99" i="1"/>
  <c r="BD99" i="1"/>
  <c r="BE99" i="1"/>
  <c r="AJ96" i="1"/>
  <c r="AY96" i="1"/>
  <c r="BD96" i="1"/>
  <c r="BE96" i="1"/>
  <c r="AJ94" i="1"/>
  <c r="AY94" i="1"/>
  <c r="BD94" i="1"/>
  <c r="BE94" i="1"/>
  <c r="AJ92" i="1"/>
  <c r="AY92" i="1"/>
  <c r="BD92" i="1"/>
  <c r="BE92" i="1"/>
  <c r="AJ90" i="1"/>
  <c r="AY90" i="1"/>
  <c r="BD90" i="1"/>
  <c r="BE90" i="1"/>
  <c r="AJ86" i="1"/>
  <c r="AY86" i="1"/>
  <c r="BD86" i="1"/>
  <c r="BE86" i="1"/>
  <c r="AJ83" i="1"/>
  <c r="AY83" i="1"/>
  <c r="BD83" i="1"/>
  <c r="BE83" i="1"/>
  <c r="AJ79" i="1"/>
  <c r="AY79" i="1"/>
  <c r="BD79" i="1"/>
  <c r="BE79" i="1"/>
  <c r="AJ76" i="1"/>
  <c r="AY76" i="1"/>
  <c r="BD76" i="1"/>
  <c r="BE76" i="1"/>
  <c r="AJ73" i="1"/>
  <c r="AY73" i="1"/>
  <c r="BD73" i="1"/>
  <c r="BE73" i="1"/>
  <c r="AJ65" i="1"/>
  <c r="AY65" i="1"/>
  <c r="BD65" i="1"/>
  <c r="BE65" i="1"/>
  <c r="AJ58" i="1"/>
  <c r="AY58" i="1"/>
  <c r="BD58" i="1"/>
  <c r="BE58" i="1"/>
  <c r="AJ55" i="1"/>
  <c r="AY55" i="1"/>
  <c r="BD55" i="1"/>
  <c r="BE55" i="1"/>
  <c r="AJ52" i="1"/>
  <c r="AY52" i="1"/>
  <c r="BD52" i="1"/>
  <c r="BE52" i="1"/>
  <c r="AJ50" i="1"/>
  <c r="AY50" i="1"/>
  <c r="BD50" i="1"/>
  <c r="BE50" i="1"/>
  <c r="AJ48" i="1"/>
  <c r="AY48" i="1"/>
  <c r="BD48" i="1"/>
  <c r="BE48" i="1"/>
  <c r="AJ45" i="1"/>
  <c r="AY45" i="1"/>
  <c r="BD45" i="1"/>
  <c r="BE45" i="1"/>
  <c r="AJ42" i="1"/>
  <c r="AY42" i="1"/>
  <c r="BD42" i="1"/>
  <c r="BE42" i="1"/>
  <c r="AJ38" i="1"/>
  <c r="AY38" i="1"/>
  <c r="BD38" i="1"/>
  <c r="BE38" i="1"/>
  <c r="AJ35" i="1"/>
  <c r="AY35" i="1"/>
  <c r="BD35" i="1"/>
  <c r="BE35" i="1"/>
  <c r="AJ32" i="1"/>
  <c r="AY32" i="1"/>
  <c r="BD32" i="1"/>
  <c r="BE32" i="1"/>
  <c r="AJ29" i="1"/>
  <c r="AY29" i="1"/>
  <c r="BD29" i="1"/>
  <c r="BE29" i="1"/>
  <c r="AJ26" i="1"/>
  <c r="AY26" i="1"/>
  <c r="BD26" i="1"/>
  <c r="BE26" i="1"/>
  <c r="AJ24" i="1"/>
  <c r="AY24" i="1"/>
  <c r="BD24" i="1"/>
  <c r="BE24" i="1"/>
  <c r="AJ21" i="1"/>
  <c r="AY21" i="1"/>
  <c r="BD21" i="1"/>
  <c r="BE21" i="1"/>
  <c r="AJ19" i="1"/>
  <c r="AY19" i="1"/>
  <c r="BD19" i="1"/>
  <c r="BE19" i="1"/>
  <c r="AJ17" i="1"/>
  <c r="AY17" i="1"/>
  <c r="BD17" i="1"/>
  <c r="BE17" i="1"/>
  <c r="AJ15" i="1"/>
  <c r="AY15" i="1"/>
  <c r="BD15" i="1"/>
  <c r="BE15" i="1"/>
  <c r="AJ12" i="1"/>
  <c r="AY12" i="1"/>
  <c r="BD12" i="1"/>
  <c r="BE12" i="1"/>
  <c r="AJ10" i="1"/>
  <c r="AY10" i="1"/>
  <c r="BD10" i="1"/>
  <c r="BE10" i="1"/>
  <c r="AJ8" i="1"/>
  <c r="AY8" i="1"/>
  <c r="BD8" i="1"/>
  <c r="BE8" i="1"/>
  <c r="AK144" i="1"/>
  <c r="AJ34" i="1"/>
  <c r="AL34" i="1"/>
  <c r="AJ144" i="1"/>
  <c r="AL144" i="1"/>
  <c r="AO6" i="1"/>
  <c r="AP6" i="1"/>
  <c r="BB6" i="1"/>
  <c r="BC6" i="1"/>
  <c r="AS144" i="1"/>
  <c r="AT144" i="1"/>
  <c r="AR131" i="1"/>
  <c r="AS202" i="1"/>
  <c r="AT202" i="1"/>
  <c r="AS200" i="1"/>
  <c r="AT200" i="1"/>
  <c r="AR198" i="1"/>
  <c r="AS196" i="1"/>
  <c r="AT196" i="1"/>
  <c r="AS192" i="1"/>
  <c r="AT192" i="1"/>
  <c r="AS190" i="1"/>
  <c r="AT190" i="1"/>
  <c r="AS188" i="1"/>
  <c r="AT188" i="1"/>
  <c r="AR186" i="1"/>
  <c r="AS185" i="1"/>
  <c r="AT185" i="1"/>
  <c r="AS184" i="1"/>
  <c r="AT184" i="1"/>
  <c r="AS181" i="1"/>
  <c r="AT181" i="1"/>
  <c r="AS180" i="1"/>
  <c r="AT180" i="1"/>
  <c r="AR178" i="1"/>
  <c r="AS177" i="1"/>
  <c r="AT177" i="1"/>
  <c r="AR176" i="1"/>
  <c r="AR174" i="1"/>
  <c r="AS173" i="1"/>
  <c r="AT173" i="1"/>
  <c r="AS170" i="1"/>
  <c r="AT170" i="1"/>
  <c r="AS169" i="1"/>
  <c r="AT169" i="1"/>
  <c r="AS168" i="1"/>
  <c r="AT168" i="1"/>
  <c r="AS166" i="1"/>
  <c r="AT166" i="1"/>
  <c r="AS165" i="1"/>
  <c r="AT165" i="1"/>
  <c r="AR164" i="1"/>
  <c r="AS162" i="1"/>
  <c r="AT162" i="1"/>
  <c r="AS160" i="1"/>
  <c r="AT160" i="1"/>
  <c r="AR158" i="1"/>
  <c r="AS157" i="1"/>
  <c r="AT157" i="1"/>
  <c r="AR156" i="1"/>
  <c r="AR155" i="1"/>
  <c r="AS154" i="1"/>
  <c r="AT154" i="1"/>
  <c r="AS153" i="1"/>
  <c r="AT153" i="1"/>
  <c r="AR152" i="1"/>
  <c r="AR150" i="1"/>
  <c r="AS148" i="1"/>
  <c r="AT148" i="1"/>
  <c r="AR147" i="1"/>
  <c r="AS146" i="1"/>
  <c r="AT146" i="1"/>
  <c r="AS142" i="1"/>
  <c r="AT142" i="1"/>
  <c r="AR141" i="1"/>
  <c r="AS140" i="1"/>
  <c r="AT140" i="1"/>
  <c r="AS137" i="1"/>
  <c r="AT137" i="1"/>
  <c r="AR136" i="1"/>
  <c r="AS134" i="1"/>
  <c r="AT134" i="1"/>
  <c r="AS133" i="1"/>
  <c r="AT133" i="1"/>
  <c r="AR132" i="1"/>
  <c r="AS130" i="1"/>
  <c r="AT130" i="1"/>
  <c r="AR128" i="1"/>
  <c r="AS125" i="1"/>
  <c r="AT125" i="1"/>
  <c r="AS122" i="1"/>
  <c r="AT122" i="1"/>
  <c r="AR121" i="1"/>
  <c r="AS120" i="1"/>
  <c r="AT120" i="1"/>
  <c r="AS118" i="1"/>
  <c r="AT118" i="1"/>
  <c r="AS116" i="1"/>
  <c r="AT116" i="1"/>
  <c r="AR115" i="1"/>
  <c r="AS114" i="1"/>
  <c r="AT114" i="1"/>
  <c r="AR113" i="1"/>
  <c r="AS112" i="1"/>
  <c r="AT112" i="1"/>
  <c r="AR109" i="1"/>
  <c r="AS108" i="1"/>
  <c r="AT108" i="1"/>
  <c r="AR105" i="1"/>
  <c r="AS102" i="1"/>
  <c r="AT102" i="1"/>
  <c r="AR101" i="1"/>
  <c r="AS96" i="1"/>
  <c r="AT96" i="1"/>
  <c r="AR95" i="1"/>
  <c r="AS94" i="1"/>
  <c r="AT94" i="1"/>
  <c r="AS92" i="1"/>
  <c r="AT92" i="1"/>
  <c r="AS90" i="1"/>
  <c r="AT90" i="1"/>
  <c r="AS88" i="1"/>
  <c r="AT88" i="1"/>
  <c r="AS86" i="1"/>
  <c r="AT86" i="1"/>
  <c r="AS78" i="1"/>
  <c r="AT78" i="1"/>
  <c r="AS76" i="1"/>
  <c r="AT76" i="1"/>
  <c r="AR73" i="1"/>
  <c r="AS58" i="1"/>
  <c r="AT58" i="1"/>
  <c r="AR53" i="1"/>
  <c r="AS52" i="1"/>
  <c r="AT52" i="1"/>
  <c r="AS50" i="1"/>
  <c r="AT50" i="1"/>
  <c r="AS46" i="1"/>
  <c r="AT46" i="1"/>
  <c r="AR44" i="1"/>
  <c r="AS42" i="1"/>
  <c r="AT42" i="1"/>
  <c r="AS40" i="1"/>
  <c r="AT40" i="1"/>
  <c r="AS38" i="1"/>
  <c r="AT38" i="1"/>
  <c r="AR36" i="1"/>
  <c r="AS34" i="1"/>
  <c r="AT34" i="1"/>
  <c r="AS32" i="1"/>
  <c r="AT32" i="1"/>
  <c r="AS26" i="1"/>
  <c r="AT26" i="1"/>
  <c r="AS24" i="1"/>
  <c r="AT24" i="1"/>
  <c r="AS20" i="1"/>
  <c r="AT20" i="1"/>
  <c r="AR19" i="1"/>
  <c r="AS18" i="1"/>
  <c r="AT18" i="1"/>
  <c r="AS16" i="1"/>
  <c r="AT16" i="1"/>
  <c r="AS14" i="1"/>
  <c r="AT14" i="1"/>
  <c r="AS12" i="1"/>
  <c r="AT12" i="1"/>
  <c r="AR11" i="1"/>
  <c r="AS10" i="1"/>
  <c r="AT10" i="1"/>
  <c r="AS8" i="1"/>
  <c r="AT8" i="1"/>
  <c r="AR9" i="1"/>
  <c r="AR202" i="1"/>
  <c r="AS198" i="1"/>
  <c r="AT198" i="1"/>
  <c r="AR192" i="1"/>
  <c r="AR190" i="1"/>
  <c r="AS189" i="1"/>
  <c r="AT189" i="1"/>
  <c r="AS187" i="1"/>
  <c r="AT187" i="1"/>
  <c r="AR184" i="1"/>
  <c r="AR180" i="1"/>
  <c r="AS178" i="1"/>
  <c r="AT178" i="1"/>
  <c r="AS176" i="1"/>
  <c r="AT176" i="1"/>
  <c r="AS175" i="1"/>
  <c r="AT175" i="1"/>
  <c r="AS171" i="1"/>
  <c r="AT171" i="1"/>
  <c r="AR170" i="1"/>
  <c r="AR168" i="1"/>
  <c r="AR166" i="1"/>
  <c r="AS164" i="1"/>
  <c r="AT164" i="1"/>
  <c r="AR162" i="1"/>
  <c r="AR154" i="1"/>
  <c r="AS152" i="1"/>
  <c r="AT152" i="1"/>
  <c r="AR137" i="1"/>
  <c r="AS136" i="1"/>
  <c r="AT136" i="1"/>
  <c r="AR133" i="1"/>
  <c r="AS132" i="1"/>
  <c r="AT132" i="1"/>
  <c r="AS131" i="1"/>
  <c r="AT131" i="1"/>
  <c r="AR130" i="1"/>
  <c r="AS128" i="1"/>
  <c r="AT128" i="1"/>
  <c r="AR122" i="1"/>
  <c r="AS119" i="1"/>
  <c r="AT119" i="1"/>
  <c r="AR119" i="1"/>
  <c r="AR116" i="1"/>
  <c r="AR114" i="1"/>
  <c r="AS91" i="1"/>
  <c r="AT91" i="1"/>
  <c r="AR91" i="1"/>
  <c r="AS83" i="1"/>
  <c r="AT83" i="1"/>
  <c r="AR83" i="1"/>
  <c r="AR81" i="1"/>
  <c r="AR78" i="1"/>
  <c r="AS75" i="1"/>
  <c r="AT75" i="1"/>
  <c r="AR75" i="1"/>
  <c r="AR49" i="1"/>
  <c r="AS44" i="1"/>
  <c r="AT44" i="1"/>
  <c r="AR40" i="1"/>
  <c r="AS35" i="1"/>
  <c r="AT35" i="1"/>
  <c r="AR35" i="1"/>
  <c r="AR33" i="1"/>
  <c r="AR32" i="1"/>
  <c r="AS31" i="1"/>
  <c r="AT31" i="1"/>
  <c r="AR31" i="1"/>
  <c r="AR29" i="1"/>
  <c r="AS23" i="1"/>
  <c r="AT23" i="1"/>
  <c r="AR23" i="1"/>
  <c r="AR18" i="1"/>
  <c r="AR17" i="1"/>
  <c r="AR12" i="1"/>
  <c r="AR200" i="1"/>
  <c r="AR196" i="1"/>
  <c r="AS195" i="1"/>
  <c r="AT195" i="1"/>
  <c r="AR188" i="1"/>
  <c r="AS186" i="1"/>
  <c r="AT186" i="1"/>
  <c r="AS174" i="1"/>
  <c r="AT174" i="1"/>
  <c r="AR169" i="1"/>
  <c r="AS163" i="1"/>
  <c r="AT163" i="1"/>
  <c r="AR160" i="1"/>
  <c r="AS159" i="1"/>
  <c r="AT159" i="1"/>
  <c r="AR159" i="1"/>
  <c r="AS158" i="1"/>
  <c r="AT158" i="1"/>
  <c r="AS156" i="1"/>
  <c r="AT156" i="1"/>
  <c r="AR153" i="1"/>
  <c r="AS150" i="1"/>
  <c r="AT150" i="1"/>
  <c r="AR148" i="1"/>
  <c r="AR146" i="1"/>
  <c r="AR144" i="1"/>
  <c r="AR142" i="1"/>
  <c r="AS141" i="1"/>
  <c r="AT141" i="1"/>
  <c r="AR140" i="1"/>
  <c r="AS139" i="1"/>
  <c r="AT139" i="1"/>
  <c r="AR139" i="1"/>
  <c r="AS135" i="1"/>
  <c r="AT135" i="1"/>
  <c r="AR135" i="1"/>
  <c r="AR134" i="1"/>
  <c r="AS127" i="1"/>
  <c r="AT127" i="1"/>
  <c r="AR127" i="1"/>
  <c r="AR125" i="1"/>
  <c r="AS123" i="1"/>
  <c r="AT123" i="1"/>
  <c r="AR123" i="1"/>
  <c r="AR120" i="1"/>
  <c r="AR118" i="1"/>
  <c r="AR117" i="1"/>
  <c r="AR112" i="1"/>
  <c r="AR108" i="1"/>
  <c r="AS107" i="1"/>
  <c r="AT107" i="1"/>
  <c r="AR107" i="1"/>
  <c r="AS103" i="1"/>
  <c r="AT103" i="1"/>
  <c r="AR103" i="1"/>
  <c r="AR102" i="1"/>
  <c r="AS99" i="1"/>
  <c r="AT99" i="1"/>
  <c r="AR99" i="1"/>
  <c r="AR97" i="1"/>
  <c r="AR96" i="1"/>
  <c r="AR93" i="1"/>
  <c r="AR88" i="1"/>
  <c r="AR85" i="1"/>
  <c r="AS79" i="1"/>
  <c r="AT79" i="1"/>
  <c r="AR79" i="1"/>
  <c r="AR76" i="1"/>
  <c r="AS68" i="1"/>
  <c r="AT68" i="1"/>
  <c r="AR65" i="1"/>
  <c r="AR61" i="1"/>
  <c r="AR57" i="1"/>
  <c r="AS55" i="1"/>
  <c r="AT55" i="1"/>
  <c r="AR55" i="1"/>
  <c r="AS53" i="1"/>
  <c r="AT53" i="1"/>
  <c r="AS51" i="1"/>
  <c r="AT51" i="1"/>
  <c r="AR51" i="1"/>
  <c r="AS48" i="1"/>
  <c r="AT48" i="1"/>
  <c r="AR46" i="1"/>
  <c r="AR45" i="1"/>
  <c r="AS36" i="1"/>
  <c r="AT36" i="1"/>
  <c r="AS27" i="1"/>
  <c r="AT27" i="1"/>
  <c r="AR27" i="1"/>
  <c r="AR26" i="1"/>
  <c r="AR25" i="1"/>
  <c r="AR24" i="1"/>
  <c r="AR21" i="1"/>
  <c r="AR20" i="1"/>
  <c r="AR16" i="1"/>
  <c r="AS15" i="1"/>
  <c r="AT15" i="1"/>
  <c r="AR15" i="1"/>
  <c r="AR14" i="1"/>
  <c r="AR10" i="1"/>
  <c r="AR203" i="1"/>
  <c r="AR195" i="1"/>
  <c r="AR191" i="1"/>
  <c r="AR189" i="1"/>
  <c r="AR187" i="1"/>
  <c r="AR185" i="1"/>
  <c r="AR183" i="1"/>
  <c r="AR181" i="1"/>
  <c r="AR177" i="1"/>
  <c r="AR175" i="1"/>
  <c r="AR173" i="1"/>
  <c r="AR171" i="1"/>
  <c r="AR167" i="1"/>
  <c r="AR165" i="1"/>
  <c r="AR163" i="1"/>
  <c r="AR157" i="1"/>
  <c r="AR94" i="1"/>
  <c r="AR92" i="1"/>
  <c r="AR90" i="1"/>
  <c r="AR86" i="1"/>
  <c r="AR68" i="1"/>
  <c r="AR58" i="1"/>
  <c r="AR52" i="1"/>
  <c r="AR50" i="1"/>
  <c r="AR48" i="1"/>
  <c r="AR42" i="1"/>
  <c r="AR38" i="1"/>
  <c r="AS121" i="1"/>
  <c r="AT121" i="1"/>
  <c r="AS117" i="1"/>
  <c r="AT117" i="1"/>
  <c r="AS113" i="1"/>
  <c r="AT113" i="1"/>
  <c r="AS109" i="1"/>
  <c r="AT109" i="1"/>
  <c r="AS105" i="1"/>
  <c r="AT105" i="1"/>
  <c r="AS101" i="1"/>
  <c r="AT101" i="1"/>
  <c r="AS97" i="1"/>
  <c r="AT97" i="1"/>
  <c r="AS93" i="1"/>
  <c r="AT93" i="1"/>
  <c r="AS85" i="1"/>
  <c r="AT85" i="1"/>
  <c r="AS81" i="1"/>
  <c r="AT81" i="1"/>
  <c r="AS73" i="1"/>
  <c r="AT73" i="1"/>
  <c r="AS65" i="1"/>
  <c r="AT65" i="1"/>
  <c r="AS61" i="1"/>
  <c r="AT61" i="1"/>
  <c r="AS57" i="1"/>
  <c r="AT57" i="1"/>
  <c r="AS49" i="1"/>
  <c r="AT49" i="1"/>
  <c r="AS45" i="1"/>
  <c r="AT45" i="1"/>
  <c r="AS33" i="1"/>
  <c r="AT33" i="1"/>
  <c r="AS29" i="1"/>
  <c r="AT29" i="1"/>
  <c r="AS25" i="1"/>
  <c r="AT25" i="1"/>
  <c r="AS21" i="1"/>
  <c r="AT21" i="1"/>
  <c r="AS17" i="1"/>
  <c r="AT17" i="1"/>
  <c r="AS9" i="1"/>
  <c r="AT9" i="1"/>
  <c r="AR5" i="1"/>
  <c r="AE6" i="1"/>
  <c r="AE4" i="1"/>
  <c r="AE5" i="1"/>
  <c r="AY4" i="1"/>
  <c r="AJ5" i="1"/>
  <c r="AY5" i="1"/>
  <c r="BD5" i="1"/>
  <c r="BE5" i="1"/>
  <c r="AJ6" i="1"/>
  <c r="AY6" i="1"/>
  <c r="BD6" i="1"/>
  <c r="BE6" i="1"/>
  <c r="AQ6" i="1"/>
  <c r="AR6" i="1"/>
  <c r="AR34" i="1"/>
  <c r="AS203" i="1"/>
  <c r="AT203" i="1"/>
  <c r="AS191" i="1"/>
  <c r="AT191" i="1"/>
  <c r="AS183" i="1"/>
  <c r="AT183" i="1"/>
  <c r="AS167" i="1"/>
  <c r="AT167" i="1"/>
  <c r="AS155" i="1"/>
  <c r="AT155" i="1"/>
  <c r="AS115" i="1"/>
  <c r="AT115" i="1"/>
  <c r="AS19" i="1"/>
  <c r="AT19" i="1"/>
  <c r="AS147" i="1"/>
  <c r="AT147" i="1"/>
  <c r="AS95" i="1"/>
  <c r="AT95" i="1"/>
  <c r="AS11" i="1"/>
  <c r="AT11" i="1"/>
  <c r="AR8" i="1"/>
  <c r="AS6" i="1"/>
  <c r="AT6" i="1"/>
  <c r="AS5" i="1"/>
  <c r="AT5" i="1"/>
  <c r="AM4" i="1"/>
  <c r="AN4" i="1"/>
  <c r="AO4" i="1"/>
  <c r="AP4" i="1"/>
  <c r="AH4" i="1"/>
  <c r="AI4" i="1"/>
  <c r="AQ4" i="1"/>
  <c r="AJ4" i="1"/>
  <c r="AS4" i="1"/>
  <c r="BB4" i="1"/>
  <c r="BC4" i="1"/>
  <c r="BD4" i="1"/>
  <c r="BE4" i="1"/>
  <c r="AR4" i="1"/>
  <c r="AT4" i="1"/>
  <c r="AB153" i="1"/>
  <c r="AB154" i="1"/>
  <c r="AB155" i="1"/>
  <c r="AB156" i="1"/>
  <c r="AB157" i="1"/>
  <c r="AB158" i="1"/>
  <c r="AB159" i="1"/>
  <c r="AB160" i="1"/>
  <c r="AB162" i="1"/>
  <c r="AB163" i="1"/>
  <c r="AB164" i="1"/>
  <c r="AB165" i="1"/>
  <c r="AB166" i="1"/>
  <c r="AB167" i="1"/>
  <c r="AB168" i="1"/>
  <c r="AB169" i="1"/>
  <c r="AB170" i="1"/>
  <c r="AB171" i="1"/>
  <c r="AB173" i="1"/>
  <c r="AB174" i="1"/>
  <c r="AB175" i="1"/>
  <c r="AB176" i="1"/>
  <c r="AB177" i="1"/>
  <c r="AB178" i="1"/>
  <c r="AB180" i="1"/>
  <c r="AB181" i="1"/>
  <c r="AB183" i="1"/>
  <c r="AB184" i="1"/>
  <c r="AB185" i="1"/>
  <c r="AB186" i="1"/>
  <c r="AB187" i="1"/>
  <c r="AB188" i="1"/>
  <c r="AB189" i="1"/>
  <c r="AB190" i="1"/>
  <c r="AB191" i="1"/>
  <c r="AB192" i="1"/>
  <c r="AB195" i="1"/>
  <c r="AB196" i="1"/>
  <c r="AB198" i="1"/>
  <c r="AB200" i="1"/>
  <c r="AB202" i="1"/>
  <c r="AB203" i="1"/>
  <c r="AB152" i="1"/>
  <c r="AB5" i="1"/>
  <c r="AB6" i="1"/>
  <c r="AB8" i="1"/>
  <c r="AB9" i="1"/>
  <c r="AB10" i="1"/>
  <c r="AB11" i="1"/>
  <c r="AB12" i="1"/>
  <c r="AB14" i="1"/>
  <c r="AB15" i="1"/>
  <c r="AB16" i="1"/>
  <c r="AB17" i="1"/>
  <c r="AB18" i="1"/>
  <c r="AB19" i="1"/>
  <c r="AB20" i="1"/>
  <c r="AB21" i="1"/>
  <c r="AB23" i="1"/>
  <c r="AB24" i="1"/>
  <c r="AB25" i="1"/>
  <c r="AB26" i="1"/>
  <c r="AB27" i="1"/>
  <c r="AB29" i="1"/>
  <c r="AB31" i="1"/>
  <c r="AB32" i="1"/>
  <c r="AB33" i="1"/>
  <c r="AB35" i="1"/>
  <c r="AB36" i="1"/>
  <c r="AB38" i="1"/>
  <c r="AB40" i="1"/>
  <c r="AB42" i="1"/>
  <c r="AB44" i="1"/>
  <c r="AB45" i="1"/>
  <c r="AB46" i="1"/>
  <c r="AB48" i="1"/>
  <c r="AB49" i="1"/>
  <c r="AB50" i="1"/>
  <c r="AB51" i="1"/>
  <c r="AB52" i="1"/>
  <c r="AB53" i="1"/>
  <c r="AB55" i="1"/>
  <c r="AB57" i="1"/>
  <c r="AB58" i="1"/>
  <c r="AB61" i="1"/>
  <c r="AB65" i="1"/>
  <c r="AB68" i="1"/>
  <c r="AB73" i="1"/>
  <c r="AB75" i="1"/>
  <c r="AB76" i="1"/>
  <c r="AB78" i="1"/>
  <c r="AB79" i="1"/>
  <c r="AB81" i="1"/>
  <c r="AB83" i="1"/>
  <c r="AB85" i="1"/>
  <c r="AB86" i="1"/>
  <c r="AB88" i="1"/>
  <c r="AB90" i="1"/>
  <c r="AB91" i="1"/>
  <c r="AB92" i="1"/>
  <c r="AB93" i="1"/>
  <c r="AB94" i="1"/>
  <c r="AB95" i="1"/>
  <c r="AB96" i="1"/>
  <c r="AB97" i="1"/>
  <c r="AB99" i="1"/>
  <c r="AB101" i="1"/>
  <c r="AB102" i="1"/>
  <c r="AB103" i="1"/>
  <c r="AB105" i="1"/>
  <c r="AB107" i="1"/>
  <c r="AB108" i="1"/>
  <c r="AB109" i="1"/>
  <c r="AB112" i="1"/>
  <c r="AB113" i="1"/>
  <c r="AB114" i="1"/>
  <c r="AB115" i="1"/>
  <c r="AB116" i="1"/>
  <c r="AB117" i="1"/>
  <c r="AB118" i="1"/>
  <c r="AB119" i="1"/>
  <c r="AB120" i="1"/>
  <c r="AB121" i="1"/>
  <c r="AB122" i="1"/>
  <c r="AB123" i="1"/>
  <c r="AB125" i="1"/>
  <c r="AB127" i="1"/>
  <c r="AB128" i="1"/>
  <c r="AB130" i="1"/>
  <c r="AB131" i="1"/>
  <c r="AB132" i="1"/>
  <c r="AB133" i="1"/>
  <c r="AB134" i="1"/>
  <c r="AB135" i="1"/>
  <c r="AB136" i="1"/>
  <c r="AB137" i="1"/>
  <c r="AB139" i="1"/>
  <c r="AB140" i="1"/>
  <c r="AB141" i="1"/>
  <c r="AB142" i="1"/>
  <c r="AB146" i="1"/>
  <c r="AB147" i="1"/>
  <c r="AB148" i="1"/>
  <c r="AB150" i="1"/>
  <c r="AB4" i="1"/>
  <c r="AK147" i="1"/>
  <c r="BA147" i="1"/>
  <c r="AZ147" i="1"/>
  <c r="AL147" i="1"/>
  <c r="AK140" i="1"/>
  <c r="AZ140" i="1"/>
  <c r="BA140" i="1"/>
  <c r="AL140" i="1"/>
  <c r="AK137" i="1"/>
  <c r="AZ137" i="1"/>
  <c r="BA137" i="1"/>
  <c r="AL137" i="1"/>
  <c r="AK135" i="1"/>
  <c r="AZ135" i="1"/>
  <c r="BA135" i="1"/>
  <c r="AL135" i="1"/>
  <c r="AK133" i="1"/>
  <c r="AZ133" i="1"/>
  <c r="BA133" i="1"/>
  <c r="AL133" i="1"/>
  <c r="AK131" i="1"/>
  <c r="AZ131" i="1"/>
  <c r="BA131" i="1"/>
  <c r="AL131" i="1"/>
  <c r="AK128" i="1"/>
  <c r="AZ128" i="1"/>
  <c r="BA128" i="1"/>
  <c r="AL128" i="1"/>
  <c r="AK125" i="1"/>
  <c r="AZ125" i="1"/>
  <c r="BA125" i="1"/>
  <c r="AL125" i="1"/>
  <c r="AK122" i="1"/>
  <c r="AZ122" i="1"/>
  <c r="BA122" i="1"/>
  <c r="AL122" i="1"/>
  <c r="AK120" i="1"/>
  <c r="AZ120" i="1"/>
  <c r="BA120" i="1"/>
  <c r="AL120" i="1"/>
  <c r="AK118" i="1"/>
  <c r="AZ118" i="1"/>
  <c r="BA118" i="1"/>
  <c r="AL118" i="1"/>
  <c r="AK116" i="1"/>
  <c r="AZ116" i="1"/>
  <c r="BA116" i="1"/>
  <c r="AL116" i="1"/>
  <c r="AK114" i="1"/>
  <c r="AZ114" i="1"/>
  <c r="BA114" i="1"/>
  <c r="AL114" i="1"/>
  <c r="AK112" i="1"/>
  <c r="AZ112" i="1"/>
  <c r="BA112" i="1"/>
  <c r="AL112" i="1"/>
  <c r="AK108" i="1"/>
  <c r="AZ108" i="1"/>
  <c r="BA108" i="1"/>
  <c r="AL108" i="1"/>
  <c r="AK105" i="1"/>
  <c r="AZ105" i="1"/>
  <c r="BA105" i="1"/>
  <c r="AL105" i="1"/>
  <c r="AK102" i="1"/>
  <c r="AZ102" i="1"/>
  <c r="BA102" i="1"/>
  <c r="AL102" i="1"/>
  <c r="AK99" i="1"/>
  <c r="AZ99" i="1"/>
  <c r="BA99" i="1"/>
  <c r="AL99" i="1"/>
  <c r="AK96" i="1"/>
  <c r="AZ96" i="1"/>
  <c r="BA96" i="1"/>
  <c r="AL96" i="1"/>
  <c r="AK94" i="1"/>
  <c r="AZ94" i="1"/>
  <c r="BA94" i="1"/>
  <c r="AL94" i="1"/>
  <c r="AK92" i="1"/>
  <c r="AZ92" i="1"/>
  <c r="BA92" i="1"/>
  <c r="AL92" i="1"/>
  <c r="AK90" i="1"/>
  <c r="AZ90" i="1"/>
  <c r="BA90" i="1"/>
  <c r="AL90" i="1"/>
  <c r="AK86" i="1"/>
  <c r="AZ86" i="1"/>
  <c r="BA86" i="1"/>
  <c r="AL86" i="1"/>
  <c r="AK83" i="1"/>
  <c r="AZ83" i="1"/>
  <c r="BA83" i="1"/>
  <c r="AL83" i="1"/>
  <c r="AK79" i="1"/>
  <c r="AZ79" i="1"/>
  <c r="BA79" i="1"/>
  <c r="AL79" i="1"/>
  <c r="AK76" i="1"/>
  <c r="AZ76" i="1"/>
  <c r="BA76" i="1"/>
  <c r="AL76" i="1"/>
  <c r="AK73" i="1"/>
  <c r="AZ73" i="1"/>
  <c r="BA73" i="1"/>
  <c r="AL73" i="1"/>
  <c r="AK65" i="1"/>
  <c r="AZ65" i="1"/>
  <c r="BA65" i="1"/>
  <c r="AL65" i="1"/>
  <c r="AK58" i="1"/>
  <c r="AZ58" i="1"/>
  <c r="BA58" i="1"/>
  <c r="AL58" i="1"/>
  <c r="AK55" i="1"/>
  <c r="AZ55" i="1"/>
  <c r="BA55" i="1"/>
  <c r="AL55" i="1"/>
  <c r="AK52" i="1"/>
  <c r="AZ52" i="1"/>
  <c r="BA52" i="1"/>
  <c r="AL52" i="1"/>
  <c r="AK50" i="1"/>
  <c r="AZ50" i="1"/>
  <c r="BA50" i="1"/>
  <c r="AL50" i="1"/>
  <c r="AK48" i="1"/>
  <c r="AZ48" i="1"/>
  <c r="BA48" i="1"/>
  <c r="AL48" i="1"/>
  <c r="AK45" i="1"/>
  <c r="AZ45" i="1"/>
  <c r="BA45" i="1"/>
  <c r="AL45" i="1"/>
  <c r="AK42" i="1"/>
  <c r="AZ42" i="1"/>
  <c r="BA42" i="1"/>
  <c r="AL42" i="1"/>
  <c r="AK38" i="1"/>
  <c r="AZ38" i="1"/>
  <c r="BA38" i="1"/>
  <c r="AL38" i="1"/>
  <c r="AK35" i="1"/>
  <c r="AZ35" i="1"/>
  <c r="BA35" i="1"/>
  <c r="AL35" i="1"/>
  <c r="AK32" i="1"/>
  <c r="BA32" i="1"/>
  <c r="AZ32" i="1"/>
  <c r="AL32" i="1"/>
  <c r="AK29" i="1"/>
  <c r="BA29" i="1"/>
  <c r="AZ29" i="1"/>
  <c r="AL29" i="1"/>
  <c r="AK26" i="1"/>
  <c r="BA26" i="1"/>
  <c r="AZ26" i="1"/>
  <c r="AL26" i="1"/>
  <c r="AK24" i="1"/>
  <c r="BA24" i="1"/>
  <c r="AZ24" i="1"/>
  <c r="AL24" i="1"/>
  <c r="AK21" i="1"/>
  <c r="BA21" i="1"/>
  <c r="AZ21" i="1"/>
  <c r="AL21" i="1"/>
  <c r="AK19" i="1"/>
  <c r="BA19" i="1"/>
  <c r="AZ19" i="1"/>
  <c r="AL19" i="1"/>
  <c r="AK17" i="1"/>
  <c r="AZ17" i="1"/>
  <c r="BA17" i="1"/>
  <c r="AL17" i="1"/>
  <c r="AK15" i="1"/>
  <c r="BA15" i="1"/>
  <c r="AZ15" i="1"/>
  <c r="AL15" i="1"/>
  <c r="AK12" i="1"/>
  <c r="AZ12" i="1"/>
  <c r="BA12" i="1"/>
  <c r="AL12" i="1"/>
  <c r="AK10" i="1"/>
  <c r="BA10" i="1"/>
  <c r="AZ10" i="1"/>
  <c r="AL10" i="1"/>
  <c r="AK8" i="1"/>
  <c r="AZ8" i="1"/>
  <c r="BA8" i="1"/>
  <c r="AL8" i="1"/>
  <c r="AK5" i="1"/>
  <c r="BA5" i="1"/>
  <c r="AZ5" i="1"/>
  <c r="AL5" i="1"/>
  <c r="AK203" i="1"/>
  <c r="AZ203" i="1"/>
  <c r="BA203" i="1"/>
  <c r="AL203" i="1"/>
  <c r="AK200" i="1"/>
  <c r="AZ200" i="1"/>
  <c r="BA200" i="1"/>
  <c r="AL200" i="1"/>
  <c r="AK196" i="1"/>
  <c r="AZ196" i="1"/>
  <c r="BA196" i="1"/>
  <c r="AL196" i="1"/>
  <c r="AK192" i="1"/>
  <c r="AZ192" i="1"/>
  <c r="BA192" i="1"/>
  <c r="AL192" i="1"/>
  <c r="AK190" i="1"/>
  <c r="AZ190" i="1"/>
  <c r="BA190" i="1"/>
  <c r="AL190" i="1"/>
  <c r="AK188" i="1"/>
  <c r="AZ188" i="1"/>
  <c r="BA188" i="1"/>
  <c r="AL188" i="1"/>
  <c r="AK186" i="1"/>
  <c r="AZ186" i="1"/>
  <c r="BA186" i="1"/>
  <c r="AL186" i="1"/>
  <c r="AK184" i="1"/>
  <c r="AZ184" i="1"/>
  <c r="BA184" i="1"/>
  <c r="AL184" i="1"/>
  <c r="AK181" i="1"/>
  <c r="AZ181" i="1"/>
  <c r="BA181" i="1"/>
  <c r="AL181" i="1"/>
  <c r="AK178" i="1"/>
  <c r="AZ178" i="1"/>
  <c r="BA178" i="1"/>
  <c r="AL178" i="1"/>
  <c r="AK176" i="1"/>
  <c r="AZ176" i="1"/>
  <c r="BA176" i="1"/>
  <c r="AL176" i="1"/>
  <c r="AK174" i="1"/>
  <c r="AZ174" i="1"/>
  <c r="BA174" i="1"/>
  <c r="AL174" i="1"/>
  <c r="AK171" i="1"/>
  <c r="AZ171" i="1"/>
  <c r="BA171" i="1"/>
  <c r="AL171" i="1"/>
  <c r="AK169" i="1"/>
  <c r="AZ169" i="1"/>
  <c r="BA169" i="1"/>
  <c r="AL169" i="1"/>
  <c r="AK167" i="1"/>
  <c r="AZ167" i="1"/>
  <c r="BA167" i="1"/>
  <c r="AL167" i="1"/>
  <c r="AK165" i="1"/>
  <c r="AZ165" i="1"/>
  <c r="BA165" i="1"/>
  <c r="AL165" i="1"/>
  <c r="AK163" i="1"/>
  <c r="AZ163" i="1"/>
  <c r="BA163" i="1"/>
  <c r="AL163" i="1"/>
  <c r="AK160" i="1"/>
  <c r="AZ160" i="1"/>
  <c r="BA160" i="1"/>
  <c r="AL160" i="1"/>
  <c r="AK158" i="1"/>
  <c r="AZ158" i="1"/>
  <c r="BA158" i="1"/>
  <c r="AL158" i="1"/>
  <c r="AK156" i="1"/>
  <c r="AZ156" i="1"/>
  <c r="BA156" i="1"/>
  <c r="AL156" i="1"/>
  <c r="AK154" i="1"/>
  <c r="AZ154" i="1"/>
  <c r="BA154" i="1"/>
  <c r="AL154" i="1"/>
  <c r="AK150" i="1"/>
  <c r="BA150" i="1"/>
  <c r="AZ150" i="1"/>
  <c r="AL150" i="1"/>
  <c r="AK142" i="1"/>
  <c r="AZ142" i="1"/>
  <c r="BA142" i="1"/>
  <c r="AL142" i="1"/>
  <c r="AL4" i="1"/>
  <c r="AK4" i="1"/>
  <c r="BA4" i="1"/>
  <c r="AZ4" i="1"/>
  <c r="AK148" i="1"/>
  <c r="AZ148" i="1"/>
  <c r="BA148" i="1"/>
  <c r="AL148" i="1"/>
  <c r="AK146" i="1"/>
  <c r="AZ146" i="1"/>
  <c r="BA146" i="1"/>
  <c r="AL146" i="1"/>
  <c r="AK141" i="1"/>
  <c r="BA141" i="1"/>
  <c r="AZ141" i="1"/>
  <c r="AL141" i="1"/>
  <c r="AK139" i="1"/>
  <c r="BA139" i="1"/>
  <c r="AZ139" i="1"/>
  <c r="AL139" i="1"/>
  <c r="AK136" i="1"/>
  <c r="BA136" i="1"/>
  <c r="AZ136" i="1"/>
  <c r="AL136" i="1"/>
  <c r="AK134" i="1"/>
  <c r="BA134" i="1"/>
  <c r="AZ134" i="1"/>
  <c r="AL134" i="1"/>
  <c r="AK132" i="1"/>
  <c r="BA132" i="1"/>
  <c r="AZ132" i="1"/>
  <c r="AL132" i="1"/>
  <c r="AK130" i="1"/>
  <c r="BA130" i="1"/>
  <c r="AZ130" i="1"/>
  <c r="AL130" i="1"/>
  <c r="AK127" i="1"/>
  <c r="BA127" i="1"/>
  <c r="AZ127" i="1"/>
  <c r="AL127" i="1"/>
  <c r="AK123" i="1"/>
  <c r="BA123" i="1"/>
  <c r="AZ123" i="1"/>
  <c r="AL123" i="1"/>
  <c r="AK121" i="1"/>
  <c r="BA121" i="1"/>
  <c r="AZ121" i="1"/>
  <c r="AL121" i="1"/>
  <c r="AK119" i="1"/>
  <c r="BA119" i="1"/>
  <c r="AZ119" i="1"/>
  <c r="AL119" i="1"/>
  <c r="AK117" i="1"/>
  <c r="BA117" i="1"/>
  <c r="AZ117" i="1"/>
  <c r="AL117" i="1"/>
  <c r="AK115" i="1"/>
  <c r="BA115" i="1"/>
  <c r="AZ115" i="1"/>
  <c r="AL115" i="1"/>
  <c r="AK113" i="1"/>
  <c r="BA113" i="1"/>
  <c r="AZ113" i="1"/>
  <c r="AL113" i="1"/>
  <c r="AK109" i="1"/>
  <c r="BA109" i="1"/>
  <c r="AZ109" i="1"/>
  <c r="AL109" i="1"/>
  <c r="AK107" i="1"/>
  <c r="BA107" i="1"/>
  <c r="AZ107" i="1"/>
  <c r="AL107" i="1"/>
  <c r="AK103" i="1"/>
  <c r="BA103" i="1"/>
  <c r="AZ103" i="1"/>
  <c r="AL103" i="1"/>
  <c r="AK101" i="1"/>
  <c r="BA101" i="1"/>
  <c r="AZ101" i="1"/>
  <c r="AL101" i="1"/>
  <c r="AK97" i="1"/>
  <c r="BA97" i="1"/>
  <c r="AZ97" i="1"/>
  <c r="AL97" i="1"/>
  <c r="AK95" i="1"/>
  <c r="BA95" i="1"/>
  <c r="AZ95" i="1"/>
  <c r="AL95" i="1"/>
  <c r="AK93" i="1"/>
  <c r="BA93" i="1"/>
  <c r="AZ93" i="1"/>
  <c r="AL93" i="1"/>
  <c r="AK91" i="1"/>
  <c r="BA91" i="1"/>
  <c r="AZ91" i="1"/>
  <c r="AL91" i="1"/>
  <c r="AK88" i="1"/>
  <c r="BA88" i="1"/>
  <c r="AZ88" i="1"/>
  <c r="AL88" i="1"/>
  <c r="AK85" i="1"/>
  <c r="BA85" i="1"/>
  <c r="AZ85" i="1"/>
  <c r="AL85" i="1"/>
  <c r="AK81" i="1"/>
  <c r="BA81" i="1"/>
  <c r="AZ81" i="1"/>
  <c r="AL81" i="1"/>
  <c r="AK78" i="1"/>
  <c r="BA78" i="1"/>
  <c r="AZ78" i="1"/>
  <c r="AL78" i="1"/>
  <c r="AK75" i="1"/>
  <c r="BA75" i="1"/>
  <c r="AZ75" i="1"/>
  <c r="AL75" i="1"/>
  <c r="AK68" i="1"/>
  <c r="BA68" i="1"/>
  <c r="AZ68" i="1"/>
  <c r="AL68" i="1"/>
  <c r="AK61" i="1"/>
  <c r="BA61" i="1"/>
  <c r="AZ61" i="1"/>
  <c r="AL61" i="1"/>
  <c r="AK57" i="1"/>
  <c r="BA57" i="1"/>
  <c r="AZ57" i="1"/>
  <c r="AL57" i="1"/>
  <c r="AK53" i="1"/>
  <c r="BA53" i="1"/>
  <c r="AZ53" i="1"/>
  <c r="AL53" i="1"/>
  <c r="AK51" i="1"/>
  <c r="BA51" i="1"/>
  <c r="AZ51" i="1"/>
  <c r="AL51" i="1"/>
  <c r="AK49" i="1"/>
  <c r="BA49" i="1"/>
  <c r="AZ49" i="1"/>
  <c r="AL49" i="1"/>
  <c r="AK46" i="1"/>
  <c r="BA46" i="1"/>
  <c r="AZ46" i="1"/>
  <c r="AL46" i="1"/>
  <c r="AK44" i="1"/>
  <c r="BA44" i="1"/>
  <c r="AZ44" i="1"/>
  <c r="AL44" i="1"/>
  <c r="AK40" i="1"/>
  <c r="BA40" i="1"/>
  <c r="AZ40" i="1"/>
  <c r="AL40" i="1"/>
  <c r="AK36" i="1"/>
  <c r="BA36" i="1"/>
  <c r="AZ36" i="1"/>
  <c r="AL36" i="1"/>
  <c r="AK33" i="1"/>
  <c r="AZ33" i="1"/>
  <c r="BA33" i="1"/>
  <c r="AL33" i="1"/>
  <c r="AK31" i="1"/>
  <c r="AZ31" i="1"/>
  <c r="BA31" i="1"/>
  <c r="AL31" i="1"/>
  <c r="AK27" i="1"/>
  <c r="AZ27" i="1"/>
  <c r="BA27" i="1"/>
  <c r="AL27" i="1"/>
  <c r="AK25" i="1"/>
  <c r="AZ25" i="1"/>
  <c r="BA25" i="1"/>
  <c r="AL25" i="1"/>
  <c r="AK23" i="1"/>
  <c r="AZ23" i="1"/>
  <c r="BA23" i="1"/>
  <c r="AL23" i="1"/>
  <c r="AK20" i="1"/>
  <c r="AZ20" i="1"/>
  <c r="BA20" i="1"/>
  <c r="AL20" i="1"/>
  <c r="AK18" i="1"/>
  <c r="AZ18" i="1"/>
  <c r="BA18" i="1"/>
  <c r="AL18" i="1"/>
  <c r="AK16" i="1"/>
  <c r="AZ16" i="1"/>
  <c r="BA16" i="1"/>
  <c r="AL16" i="1"/>
  <c r="AK14" i="1"/>
  <c r="AZ14" i="1"/>
  <c r="BA14" i="1"/>
  <c r="AL14" i="1"/>
  <c r="AK11" i="1"/>
  <c r="AZ11" i="1"/>
  <c r="BA11" i="1"/>
  <c r="AL11" i="1"/>
  <c r="AK9" i="1"/>
  <c r="AZ9" i="1"/>
  <c r="BA9" i="1"/>
  <c r="AL9" i="1"/>
  <c r="AK6" i="1"/>
  <c r="AZ6" i="1"/>
  <c r="BA6" i="1"/>
  <c r="AL6" i="1"/>
  <c r="AK152" i="1"/>
  <c r="AZ152" i="1"/>
  <c r="BA152" i="1"/>
  <c r="AL152" i="1"/>
  <c r="AK202" i="1"/>
  <c r="BA202" i="1"/>
  <c r="AZ202" i="1"/>
  <c r="AL202" i="1"/>
  <c r="AK198" i="1"/>
  <c r="BA198" i="1"/>
  <c r="AZ198" i="1"/>
  <c r="AL198" i="1"/>
  <c r="AK195" i="1"/>
  <c r="BA195" i="1"/>
  <c r="AZ195" i="1"/>
  <c r="AL195" i="1"/>
  <c r="AK191" i="1"/>
  <c r="BA191" i="1"/>
  <c r="AZ191" i="1"/>
  <c r="AL191" i="1"/>
  <c r="AK189" i="1"/>
  <c r="BA189" i="1"/>
  <c r="AZ189" i="1"/>
  <c r="AL189" i="1"/>
  <c r="AK187" i="1"/>
  <c r="BA187" i="1"/>
  <c r="AZ187" i="1"/>
  <c r="AL187" i="1"/>
  <c r="AK185" i="1"/>
  <c r="BA185" i="1"/>
  <c r="AZ185" i="1"/>
  <c r="AL185" i="1"/>
  <c r="AK183" i="1"/>
  <c r="BA183" i="1"/>
  <c r="AZ183" i="1"/>
  <c r="AL183" i="1"/>
  <c r="AK180" i="1"/>
  <c r="BA180" i="1"/>
  <c r="AZ180" i="1"/>
  <c r="AL180" i="1"/>
  <c r="AK177" i="1"/>
  <c r="BA177" i="1"/>
  <c r="AZ177" i="1"/>
  <c r="AL177" i="1"/>
  <c r="AK175" i="1"/>
  <c r="BA175" i="1"/>
  <c r="AZ175" i="1"/>
  <c r="AL175" i="1"/>
  <c r="AK173" i="1"/>
  <c r="BA173" i="1"/>
  <c r="AZ173" i="1"/>
  <c r="AL173" i="1"/>
  <c r="AK170" i="1"/>
  <c r="BA170" i="1"/>
  <c r="AZ170" i="1"/>
  <c r="AL170" i="1"/>
  <c r="AK168" i="1"/>
  <c r="BA168" i="1"/>
  <c r="AZ168" i="1"/>
  <c r="AL168" i="1"/>
  <c r="AK166" i="1"/>
  <c r="BA166" i="1"/>
  <c r="AZ166" i="1"/>
  <c r="AL166" i="1"/>
  <c r="AK164" i="1"/>
  <c r="BA164" i="1"/>
  <c r="AZ164" i="1"/>
  <c r="AL164" i="1"/>
  <c r="AK162" i="1"/>
  <c r="BA162" i="1"/>
  <c r="AZ162" i="1"/>
  <c r="AL162" i="1"/>
  <c r="AK159" i="1"/>
  <c r="BA159" i="1"/>
  <c r="AZ159" i="1"/>
  <c r="AL159" i="1"/>
  <c r="AK157" i="1"/>
  <c r="BA157" i="1"/>
  <c r="AZ157" i="1"/>
  <c r="AL157" i="1"/>
  <c r="AK155" i="1"/>
  <c r="BA155" i="1"/>
  <c r="AZ155" i="1"/>
  <c r="AL155" i="1"/>
  <c r="AK153" i="1"/>
  <c r="BA153" i="1"/>
  <c r="AZ153" i="1"/>
  <c r="AL153" i="1"/>
</calcChain>
</file>

<file path=xl/sharedStrings.xml><?xml version="1.0" encoding="utf-8"?>
<sst xmlns="http://schemas.openxmlformats.org/spreadsheetml/2006/main" count="8184" uniqueCount="1603">
  <si>
    <t>County</t>
  </si>
  <si>
    <t>City</t>
  </si>
  <si>
    <t>Population</t>
  </si>
  <si>
    <t>Mine Name</t>
  </si>
  <si>
    <t>Above/Below Drainage</t>
  </si>
  <si>
    <t>Abandonment Date</t>
  </si>
  <si>
    <t>Athens</t>
  </si>
  <si>
    <t>Canaanville</t>
  </si>
  <si>
    <t>Chauncey</t>
  </si>
  <si>
    <t>Glouster</t>
  </si>
  <si>
    <t>Millfield</t>
  </si>
  <si>
    <t>Trimble</t>
  </si>
  <si>
    <t>Belmont</t>
  </si>
  <si>
    <t>Barnesville</t>
  </si>
  <si>
    <t>Powhatan Point</t>
  </si>
  <si>
    <t>Shadyside</t>
  </si>
  <si>
    <t>St. Clairsville</t>
  </si>
  <si>
    <t>Carroll</t>
  </si>
  <si>
    <t>Dellroy</t>
  </si>
  <si>
    <t>Columbiana</t>
  </si>
  <si>
    <t>Leetonia</t>
  </si>
  <si>
    <t>New Waterford</t>
  </si>
  <si>
    <t>Salineville</t>
  </si>
  <si>
    <t>Salem</t>
  </si>
  <si>
    <t>Cuyahoga</t>
  </si>
  <si>
    <t>East Cleavland</t>
  </si>
  <si>
    <t>Guernsey</t>
  </si>
  <si>
    <t>Byesville</t>
  </si>
  <si>
    <t>Lore City</t>
  </si>
  <si>
    <t>Buffalo</t>
  </si>
  <si>
    <t>Buckeyeville</t>
  </si>
  <si>
    <t>Senecaville</t>
  </si>
  <si>
    <t>Harrison</t>
  </si>
  <si>
    <t>Cadiz</t>
  </si>
  <si>
    <t>Hopedale</t>
  </si>
  <si>
    <t>Jackson</t>
  </si>
  <si>
    <t>Wellston</t>
  </si>
  <si>
    <t>Coalton</t>
  </si>
  <si>
    <t>Jefferson</t>
  </si>
  <si>
    <t>Amsterdam</t>
  </si>
  <si>
    <t>East Springfield</t>
  </si>
  <si>
    <t>Irondale</t>
  </si>
  <si>
    <t>Steubenville</t>
  </si>
  <si>
    <t>Mingo Junction</t>
  </si>
  <si>
    <t>Lake</t>
  </si>
  <si>
    <t>Fairport Harbor</t>
  </si>
  <si>
    <t>Lawrence</t>
  </si>
  <si>
    <t>Ironton</t>
  </si>
  <si>
    <t>Mahoning</t>
  </si>
  <si>
    <t>Youngstown</t>
  </si>
  <si>
    <t>Meigs</t>
  </si>
  <si>
    <t>Dykesville</t>
  </si>
  <si>
    <t>Syracuse</t>
  </si>
  <si>
    <t>Monroe</t>
  </si>
  <si>
    <t>Clarington</t>
  </si>
  <si>
    <t>Noble</t>
  </si>
  <si>
    <t>Belle Valley</t>
  </si>
  <si>
    <t>Ottawa</t>
  </si>
  <si>
    <t>Gypsum</t>
  </si>
  <si>
    <t>Perry</t>
  </si>
  <si>
    <t>Rendville</t>
  </si>
  <si>
    <t>Corning</t>
  </si>
  <si>
    <t>Shawnee</t>
  </si>
  <si>
    <t>New Straitsville</t>
  </si>
  <si>
    <t>Stark</t>
  </si>
  <si>
    <t>Massilon</t>
  </si>
  <si>
    <t>Canal Fulton</t>
  </si>
  <si>
    <t>Navarre</t>
  </si>
  <si>
    <t>Brewster</t>
  </si>
  <si>
    <t>Summit</t>
  </si>
  <si>
    <t>Akron</t>
  </si>
  <si>
    <t>Barberton</t>
  </si>
  <si>
    <t>Green</t>
  </si>
  <si>
    <t>Trumbull</t>
  </si>
  <si>
    <t>Mineral Ridge</t>
  </si>
  <si>
    <t>Tuscarawas</t>
  </si>
  <si>
    <t>Dennison</t>
  </si>
  <si>
    <t>Mine Code</t>
  </si>
  <si>
    <t>Mine API Number</t>
  </si>
  <si>
    <t>Operator Name</t>
  </si>
  <si>
    <t>Coal Seam</t>
  </si>
  <si>
    <t>AS-029</t>
  </si>
  <si>
    <t>Opening Type</t>
  </si>
  <si>
    <t>340098002902</t>
  </si>
  <si>
    <t>Shaft</t>
  </si>
  <si>
    <t>B</t>
  </si>
  <si>
    <t>New Pittsburg Coal Co.</t>
  </si>
  <si>
    <t>Middle Kittaning No. 6</t>
  </si>
  <si>
    <t>Elevation</t>
  </si>
  <si>
    <t>AS-157</t>
  </si>
  <si>
    <t>340098015702</t>
  </si>
  <si>
    <t>New York Coal Co.</t>
  </si>
  <si>
    <t>Manhattan No. 25</t>
  </si>
  <si>
    <t>No. 10</t>
  </si>
  <si>
    <t>AS-134</t>
  </si>
  <si>
    <t>Canaanville No. 1</t>
  </si>
  <si>
    <t>340098013402</t>
  </si>
  <si>
    <t>Canaan Coal Co.</t>
  </si>
  <si>
    <t>AS-112</t>
  </si>
  <si>
    <t>340098011202</t>
  </si>
  <si>
    <t>AB</t>
  </si>
  <si>
    <t>No. 256</t>
  </si>
  <si>
    <t>Continental Coal Co.</t>
  </si>
  <si>
    <t>AS-016</t>
  </si>
  <si>
    <t>AS-022</t>
  </si>
  <si>
    <t>340098001602</t>
  </si>
  <si>
    <t>340098002202</t>
  </si>
  <si>
    <t>Slope</t>
  </si>
  <si>
    <t>Hisylvania No. 23</t>
  </si>
  <si>
    <t>Hisylvania No. 22</t>
  </si>
  <si>
    <t>Hisylvania Coal Co.</t>
  </si>
  <si>
    <t>AS-097</t>
  </si>
  <si>
    <t>Sedalia No. 1</t>
  </si>
  <si>
    <t>340098009702</t>
  </si>
  <si>
    <t>Drift</t>
  </si>
  <si>
    <t>Sedalia Coal Co.</t>
  </si>
  <si>
    <t>Upper Freeport No. 7</t>
  </si>
  <si>
    <t>AS-184</t>
  </si>
  <si>
    <t>Glouster Red Ash (As-103)</t>
  </si>
  <si>
    <t>340098018402</t>
  </si>
  <si>
    <t>Drift/Slope</t>
  </si>
  <si>
    <t>Newton Mining Co.</t>
  </si>
  <si>
    <t>BT-136</t>
  </si>
  <si>
    <t>AS-094</t>
  </si>
  <si>
    <t>No. 254</t>
  </si>
  <si>
    <t>340098009402</t>
  </si>
  <si>
    <t>Ohio Colleries Co.</t>
  </si>
  <si>
    <t>Jacksonville</t>
  </si>
  <si>
    <t>AS-123</t>
  </si>
  <si>
    <t>No. 1</t>
  </si>
  <si>
    <t>340098012302</t>
  </si>
  <si>
    <t>Ohio Mining Co.</t>
  </si>
  <si>
    <t>AS-193</t>
  </si>
  <si>
    <t>GEM 255</t>
  </si>
  <si>
    <t>340098019302</t>
  </si>
  <si>
    <t>Slope/Shaft</t>
  </si>
  <si>
    <t>GEM Coal Co.</t>
  </si>
  <si>
    <t>4/1963</t>
  </si>
  <si>
    <t>AS-121</t>
  </si>
  <si>
    <t>Millfield-Bailey No. 119</t>
  </si>
  <si>
    <t>340098012102</t>
  </si>
  <si>
    <t>Sunday Creek Coal Co.</t>
  </si>
  <si>
    <t>1936</t>
  </si>
  <si>
    <t>AS-058</t>
  </si>
  <si>
    <t>No. 7</t>
  </si>
  <si>
    <t>340098005802</t>
  </si>
  <si>
    <t>Poston Consolidated Coal Co.</t>
  </si>
  <si>
    <t>1925</t>
  </si>
  <si>
    <t>AS-142</t>
  </si>
  <si>
    <t>No. 6</t>
  </si>
  <si>
    <t>340098014202</t>
  </si>
  <si>
    <t>Mine Number Six, Inc.</t>
  </si>
  <si>
    <t>1945</t>
  </si>
  <si>
    <t>BT-164</t>
  </si>
  <si>
    <t>Tickhill No. 2</t>
  </si>
  <si>
    <t>Tickhill Coal Co.</t>
  </si>
  <si>
    <t>Pittsburg No. 8</t>
  </si>
  <si>
    <t>BT-270</t>
  </si>
  <si>
    <t>Powhatan No. 1</t>
  </si>
  <si>
    <t>340138027002</t>
  </si>
  <si>
    <t>Drift/Slope/Shaft</t>
  </si>
  <si>
    <t>North American Coal Corp.</t>
  </si>
  <si>
    <t>BT-194</t>
  </si>
  <si>
    <t>Powhatan No. 2</t>
  </si>
  <si>
    <t>340138019402</t>
  </si>
  <si>
    <t>Shaft/Slope</t>
  </si>
  <si>
    <t>Powhattan Mining Co.</t>
  </si>
  <si>
    <t>Meigs Creek No. 9, Pittsburg No 8</t>
  </si>
  <si>
    <t>BT-077</t>
  </si>
  <si>
    <t>Pultney</t>
  </si>
  <si>
    <t>340138007702</t>
  </si>
  <si>
    <t>Cambria Colleries Co.</t>
  </si>
  <si>
    <t>Colliery No. 1</t>
  </si>
  <si>
    <t>340138013602</t>
  </si>
  <si>
    <t>Clarkson Coal Co.</t>
  </si>
  <si>
    <t>CL-004</t>
  </si>
  <si>
    <t>Allen</t>
  </si>
  <si>
    <t>340198000402</t>
  </si>
  <si>
    <t>Beardsley, C.M.</t>
  </si>
  <si>
    <t>CA-048</t>
  </si>
  <si>
    <t>United</t>
  </si>
  <si>
    <t>340298004802</t>
  </si>
  <si>
    <t>Leetonia Coal Co.</t>
  </si>
  <si>
    <t>Lower Mercer No. 3</t>
  </si>
  <si>
    <t>CA-044</t>
  </si>
  <si>
    <t>Nieheisel</t>
  </si>
  <si>
    <t>340298004402</t>
  </si>
  <si>
    <t>Nieheisel Coal Co.</t>
  </si>
  <si>
    <t>CA-040</t>
  </si>
  <si>
    <t>Oak Hill Slope</t>
  </si>
  <si>
    <t>340298004002</t>
  </si>
  <si>
    <t>Columbia Fire Clay Co.</t>
  </si>
  <si>
    <t>Commodity</t>
  </si>
  <si>
    <t>Coal/Clay</t>
  </si>
  <si>
    <t>Coal</t>
  </si>
  <si>
    <t>McNab</t>
  </si>
  <si>
    <t>340298005802</t>
  </si>
  <si>
    <t>McNab Coal Co.</t>
  </si>
  <si>
    <t>CA-126</t>
  </si>
  <si>
    <t>Columbia</t>
  </si>
  <si>
    <t>340298012602</t>
  </si>
  <si>
    <t>Columbia Coal and Power Co.</t>
  </si>
  <si>
    <t>CA-085</t>
  </si>
  <si>
    <t>Coal and Clay</t>
  </si>
  <si>
    <t>340298008502</t>
  </si>
  <si>
    <t>Ohio Clay Production Co.</t>
  </si>
  <si>
    <t>CA-019</t>
  </si>
  <si>
    <t>New Shaft</t>
  </si>
  <si>
    <t>340298001902</t>
  </si>
  <si>
    <t>Big Vein Coal Co.</t>
  </si>
  <si>
    <t>CA-070</t>
  </si>
  <si>
    <t>Old Shaft</t>
  </si>
  <si>
    <t>340298007002</t>
  </si>
  <si>
    <t>Ohio and Pennsylvania Coal Co.</t>
  </si>
  <si>
    <t>340138016402</t>
  </si>
  <si>
    <t>CYA-030</t>
  </si>
  <si>
    <t>Cleveland Mine</t>
  </si>
  <si>
    <t>340358003002</t>
  </si>
  <si>
    <t>Cargill Salt, Inc</t>
  </si>
  <si>
    <t>Salt</t>
  </si>
  <si>
    <t>GY-044</t>
  </si>
  <si>
    <t>340598004402</t>
  </si>
  <si>
    <t>Wills Creek Coal Co.</t>
  </si>
  <si>
    <t>Unknown</t>
  </si>
  <si>
    <t>Pleasant City</t>
  </si>
  <si>
    <t>GY-011</t>
  </si>
  <si>
    <t>Unkown</t>
  </si>
  <si>
    <t>340598001102</t>
  </si>
  <si>
    <t>Cambridge Colleries Co.</t>
  </si>
  <si>
    <t>GY-018</t>
  </si>
  <si>
    <t>Cisco</t>
  </si>
  <si>
    <t>340598001802</t>
  </si>
  <si>
    <t>Opperman Coal Co.</t>
  </si>
  <si>
    <t>GY-065</t>
  </si>
  <si>
    <t>Rigby (GY-14)</t>
  </si>
  <si>
    <t>340598006502</t>
  </si>
  <si>
    <t>Seneca Coal Co.</t>
  </si>
  <si>
    <t>GY-057</t>
  </si>
  <si>
    <t>Walhonding No. 3</t>
  </si>
  <si>
    <t>340598005702</t>
  </si>
  <si>
    <t>GY-019</t>
  </si>
  <si>
    <t>Central</t>
  </si>
  <si>
    <t>340598001902</t>
  </si>
  <si>
    <t>GY-016</t>
  </si>
  <si>
    <t>Pioneer No. 2</t>
  </si>
  <si>
    <t>340598001602</t>
  </si>
  <si>
    <t>Byersville Fuel Co.</t>
  </si>
  <si>
    <t>GY-138</t>
  </si>
  <si>
    <t>Pioneer</t>
  </si>
  <si>
    <t>340598013802</t>
  </si>
  <si>
    <t>GY-020</t>
  </si>
  <si>
    <t>White Ash No. 1</t>
  </si>
  <si>
    <t>340598002002</t>
  </si>
  <si>
    <t>Puritan Coal Co.</t>
  </si>
  <si>
    <t>GY-085</t>
  </si>
  <si>
    <t>Klondyke No. 2</t>
  </si>
  <si>
    <t>340598008502</t>
  </si>
  <si>
    <t>Akron Coal Co.</t>
  </si>
  <si>
    <t>GY-063</t>
  </si>
  <si>
    <t>Buckeye (GY-17)</t>
  </si>
  <si>
    <t>340598006302</t>
  </si>
  <si>
    <t>Buckeye Coal Co.</t>
  </si>
  <si>
    <t>GY-136</t>
  </si>
  <si>
    <t>Walnut Hill No. 2 (GY-100)</t>
  </si>
  <si>
    <t>340598013602</t>
  </si>
  <si>
    <t>Joe Sulek Coal Co.</t>
  </si>
  <si>
    <t>HN-710</t>
  </si>
  <si>
    <t>Nelm-Cadiz Portal</t>
  </si>
  <si>
    <t>340678071002</t>
  </si>
  <si>
    <t>Harrison Mining Corp.</t>
  </si>
  <si>
    <t>Lower Freeport No. 6A</t>
  </si>
  <si>
    <t>HN-074</t>
  </si>
  <si>
    <t>Oak Park No. 7</t>
  </si>
  <si>
    <t>340678007402</t>
  </si>
  <si>
    <t>Consolidation Coal Co.</t>
  </si>
  <si>
    <t>HN-075</t>
  </si>
  <si>
    <t>Nelms No. 2</t>
  </si>
  <si>
    <t>340678007502</t>
  </si>
  <si>
    <t>Youghiogheny and Ohio Coal Co.</t>
  </si>
  <si>
    <t>JKN-086</t>
  </si>
  <si>
    <t>Jones and Morgan No.3</t>
  </si>
  <si>
    <t>340798008602</t>
  </si>
  <si>
    <t>Jones and Morgan</t>
  </si>
  <si>
    <t>Quakertown No. 2</t>
  </si>
  <si>
    <t>JKN-049</t>
  </si>
  <si>
    <t>Globe Furnace</t>
  </si>
  <si>
    <t>340798004902</t>
  </si>
  <si>
    <t>Globe Iron Co.</t>
  </si>
  <si>
    <t>Sharon No. 1</t>
  </si>
  <si>
    <t>JKN-125</t>
  </si>
  <si>
    <t>Paine</t>
  </si>
  <si>
    <t>340798012502</t>
  </si>
  <si>
    <t>Paine Coal Co.</t>
  </si>
  <si>
    <t>JKN-057</t>
  </si>
  <si>
    <t>Huron</t>
  </si>
  <si>
    <t>Globe Iron and Coal Co.</t>
  </si>
  <si>
    <t>JKN-058</t>
  </si>
  <si>
    <t>New Huron</t>
  </si>
  <si>
    <t>340798005802</t>
  </si>
  <si>
    <t>340798005702</t>
  </si>
  <si>
    <t>JKN-050</t>
  </si>
  <si>
    <t>Star Furnace</t>
  </si>
  <si>
    <t>340798005002</t>
  </si>
  <si>
    <t>Star Furnace Co.</t>
  </si>
  <si>
    <t>JKN-105</t>
  </si>
  <si>
    <t>No. 4</t>
  </si>
  <si>
    <t>340798010502</t>
  </si>
  <si>
    <t>JKN-113</t>
  </si>
  <si>
    <t>Jackson No. 2</t>
  </si>
  <si>
    <t>340798011302</t>
  </si>
  <si>
    <t>Jackson Iron and Steel Co.</t>
  </si>
  <si>
    <t>JKN-045</t>
  </si>
  <si>
    <t>Jackson Iron and Steel</t>
  </si>
  <si>
    <t>340798004502</t>
  </si>
  <si>
    <t>Hammertown Lake</t>
  </si>
  <si>
    <t>JKN-090</t>
  </si>
  <si>
    <t>Tropic</t>
  </si>
  <si>
    <t>340798009002</t>
  </si>
  <si>
    <t>Tropic Iron Co.</t>
  </si>
  <si>
    <t>JKN-076</t>
  </si>
  <si>
    <t>No. 1,2, and 3</t>
  </si>
  <si>
    <t>340798007602</t>
  </si>
  <si>
    <t>Wellston Coal Co.</t>
  </si>
  <si>
    <t>JKN-001</t>
  </si>
  <si>
    <t>Corwin No. 2</t>
  </si>
  <si>
    <t>340798000102</t>
  </si>
  <si>
    <t>Machine Coal Co.</t>
  </si>
  <si>
    <t>JKN-044</t>
  </si>
  <si>
    <t>Milton No. 1</t>
  </si>
  <si>
    <t>340798004402</t>
  </si>
  <si>
    <t>Stroth Bros Co.</t>
  </si>
  <si>
    <t>JKN-083</t>
  </si>
  <si>
    <t>Dayton Coal and Iron No. 2</t>
  </si>
  <si>
    <t>340798008302</t>
  </si>
  <si>
    <t>Dayton Coal and Iron</t>
  </si>
  <si>
    <t>JKN-026</t>
  </si>
  <si>
    <t>Wellston Colliery</t>
  </si>
  <si>
    <t>340798002602</t>
  </si>
  <si>
    <t>Wellston Colliery Co.</t>
  </si>
  <si>
    <t>JKN-204</t>
  </si>
  <si>
    <t>No. 1 and 2</t>
  </si>
  <si>
    <t>340798020402</t>
  </si>
  <si>
    <t>Milton Coal Co.</t>
  </si>
  <si>
    <t>1897/1900</t>
  </si>
  <si>
    <t>JKN-071</t>
  </si>
  <si>
    <t>340798007102</t>
  </si>
  <si>
    <t>Fluhart Coal and Mining Co.</t>
  </si>
  <si>
    <t>JKN-065</t>
  </si>
  <si>
    <t>Fluhart No. 2</t>
  </si>
  <si>
    <t>Fluhart No. 1</t>
  </si>
  <si>
    <t>340798006502</t>
  </si>
  <si>
    <t>JKN-004</t>
  </si>
  <si>
    <t>Milton No. 3</t>
  </si>
  <si>
    <t>340798000402</t>
  </si>
  <si>
    <t>JKN-080</t>
  </si>
  <si>
    <t>340798008002</t>
  </si>
  <si>
    <t>Dayton Coal and Iron Co.</t>
  </si>
  <si>
    <t>JKN-014</t>
  </si>
  <si>
    <t>Superior Coal Co.</t>
  </si>
  <si>
    <t>340798001402</t>
  </si>
  <si>
    <t>JKN-085</t>
  </si>
  <si>
    <t>Superior No. 1</t>
  </si>
  <si>
    <t>340798008502</t>
  </si>
  <si>
    <t>JKN-093</t>
  </si>
  <si>
    <t>Comet</t>
  </si>
  <si>
    <t>340798009302</t>
  </si>
  <si>
    <t>Comet Coal Co.</t>
  </si>
  <si>
    <t>JFN-078</t>
  </si>
  <si>
    <t>Zerbe</t>
  </si>
  <si>
    <t>340818007802</t>
  </si>
  <si>
    <t>JFN-097</t>
  </si>
  <si>
    <t>340818009702</t>
  </si>
  <si>
    <t>Y and O Coal Co.</t>
  </si>
  <si>
    <t>JFN-260</t>
  </si>
  <si>
    <t>Jensie</t>
  </si>
  <si>
    <t>340818026002</t>
  </si>
  <si>
    <t>North American Coal Co.</t>
  </si>
  <si>
    <t>JFN-028</t>
  </si>
  <si>
    <t>East Ohio</t>
  </si>
  <si>
    <t>340818002802</t>
  </si>
  <si>
    <t>East Ohio Sewer Pipe Co.</t>
  </si>
  <si>
    <t>Clarion No. 4A</t>
  </si>
  <si>
    <t>JFN-279</t>
  </si>
  <si>
    <t>Banfield Coal</t>
  </si>
  <si>
    <t>340818027902</t>
  </si>
  <si>
    <t>Banfield Clay Co.</t>
  </si>
  <si>
    <t>JFN-278</t>
  </si>
  <si>
    <t>Banfield Clay</t>
  </si>
  <si>
    <t>340818027802</t>
  </si>
  <si>
    <t>N/A</t>
  </si>
  <si>
    <t>Clay</t>
  </si>
  <si>
    <t>JFN-146</t>
  </si>
  <si>
    <t>Banfield Coal and Clay</t>
  </si>
  <si>
    <t>340818014602</t>
  </si>
  <si>
    <t>Lower Kittanning No. 5</t>
  </si>
  <si>
    <t>JFN-269</t>
  </si>
  <si>
    <t>Slope Clay Dando No. 1</t>
  </si>
  <si>
    <t>340818026902</t>
  </si>
  <si>
    <t>McClain Fire Brick Co.</t>
  </si>
  <si>
    <t>JFN-281</t>
  </si>
  <si>
    <t>Swank</t>
  </si>
  <si>
    <t>340818028102</t>
  </si>
  <si>
    <t>Swank Refractories</t>
  </si>
  <si>
    <t>JFN-083</t>
  </si>
  <si>
    <t>Labelle</t>
  </si>
  <si>
    <t>340818008302</t>
  </si>
  <si>
    <t>Consumers Mining Co.</t>
  </si>
  <si>
    <t>JFN-002</t>
  </si>
  <si>
    <t>Wilson</t>
  </si>
  <si>
    <t>340818008202</t>
  </si>
  <si>
    <t>Bishop and Lee</t>
  </si>
  <si>
    <t>JFN-116</t>
  </si>
  <si>
    <t>High Shaft</t>
  </si>
  <si>
    <t>340818011602</t>
  </si>
  <si>
    <t>Steubenville Coal and Coke Co.</t>
  </si>
  <si>
    <t>JFN-003</t>
  </si>
  <si>
    <t>Gravel</t>
  </si>
  <si>
    <t>Riverside Ironworks</t>
  </si>
  <si>
    <t>JFN-009</t>
  </si>
  <si>
    <t>Bustrad</t>
  </si>
  <si>
    <t>340818000902</t>
  </si>
  <si>
    <t>Jefferson Coal and Ironworks Co.</t>
  </si>
  <si>
    <t>LKE-006</t>
  </si>
  <si>
    <t>340858000602</t>
  </si>
  <si>
    <t>Morton Salt Co.</t>
  </si>
  <si>
    <t>LE-011</t>
  </si>
  <si>
    <t>Limestone</t>
  </si>
  <si>
    <t>340878001102</t>
  </si>
  <si>
    <t>Ironton Portland Cement Co.</t>
  </si>
  <si>
    <t>LE-086</t>
  </si>
  <si>
    <t>Alpha</t>
  </si>
  <si>
    <t>340878008602</t>
  </si>
  <si>
    <t>Alpha Portland Cement Co.</t>
  </si>
  <si>
    <t>Maxville</t>
  </si>
  <si>
    <t>MG-075</t>
  </si>
  <si>
    <t>Baldwin Coal Mine</t>
  </si>
  <si>
    <t>340998007502</t>
  </si>
  <si>
    <t>Baldwin</t>
  </si>
  <si>
    <t>MG-046</t>
  </si>
  <si>
    <t>Packard</t>
  </si>
  <si>
    <t>340998004602</t>
  </si>
  <si>
    <t>Packard Coal Co.</t>
  </si>
  <si>
    <t>MG-024</t>
  </si>
  <si>
    <t>Manning Shaft</t>
  </si>
  <si>
    <t>340998002402</t>
  </si>
  <si>
    <t>Manning Coal Co.</t>
  </si>
  <si>
    <t>MG-005</t>
  </si>
  <si>
    <t>Kyle Shaft</t>
  </si>
  <si>
    <t>340998000502</t>
  </si>
  <si>
    <t>Kyle Coal Co.</t>
  </si>
  <si>
    <t>MG-008</t>
  </si>
  <si>
    <t>Palmer</t>
  </si>
  <si>
    <t>340998000802</t>
  </si>
  <si>
    <t>Andrus Bros. and Co.</t>
  </si>
  <si>
    <t>MG-007</t>
  </si>
  <si>
    <t>Brownlee Shaft</t>
  </si>
  <si>
    <t>340998000702</t>
  </si>
  <si>
    <t>Morris, Evan, and Co.</t>
  </si>
  <si>
    <t>MG-003</t>
  </si>
  <si>
    <t>Poland</t>
  </si>
  <si>
    <t>340998000302</t>
  </si>
  <si>
    <t>Poland Coal Co.</t>
  </si>
  <si>
    <t>MG-043</t>
  </si>
  <si>
    <t>Evans Block</t>
  </si>
  <si>
    <t>340998004302</t>
  </si>
  <si>
    <t>Evans Block Coal Co.</t>
  </si>
  <si>
    <t>MS-142</t>
  </si>
  <si>
    <t>Meigs No. 2</t>
  </si>
  <si>
    <t>341058014202</t>
  </si>
  <si>
    <t>Southern Ohio Coal Co.</t>
  </si>
  <si>
    <t>MS-006</t>
  </si>
  <si>
    <t>Syracuse Slope</t>
  </si>
  <si>
    <t>341058000602</t>
  </si>
  <si>
    <t>Vorbes, A.W.</t>
  </si>
  <si>
    <t>Pomeroy No. 8A</t>
  </si>
  <si>
    <t>MS-007</t>
  </si>
  <si>
    <t>341058000702</t>
  </si>
  <si>
    <t>MS-049</t>
  </si>
  <si>
    <t>No. 75</t>
  </si>
  <si>
    <t>341058004902</t>
  </si>
  <si>
    <t>Lost Run Coal Co.</t>
  </si>
  <si>
    <t>ME-004</t>
  </si>
  <si>
    <t>Marcoll</t>
  </si>
  <si>
    <t>341118000402</t>
  </si>
  <si>
    <t>Quatro Mining Co.</t>
  </si>
  <si>
    <t>NE-016</t>
  </si>
  <si>
    <t>341218001602</t>
  </si>
  <si>
    <t>Belle Valley Mining Co.</t>
  </si>
  <si>
    <t>NE-004</t>
  </si>
  <si>
    <t>Imperial No. 1</t>
  </si>
  <si>
    <t>341218000402</t>
  </si>
  <si>
    <t>New Forsythe Coal Co.</t>
  </si>
  <si>
    <t>NE-005</t>
  </si>
  <si>
    <t>Caldwell</t>
  </si>
  <si>
    <t>341218000502</t>
  </si>
  <si>
    <t>OA-006</t>
  </si>
  <si>
    <t>Lower Mine</t>
  </si>
  <si>
    <t>341238000602</t>
  </si>
  <si>
    <t>United States Gypsum Co.</t>
  </si>
  <si>
    <t>PY-102</t>
  </si>
  <si>
    <t>Sunday Creek No. 11</t>
  </si>
  <si>
    <t>341278010202</t>
  </si>
  <si>
    <t>PY-302</t>
  </si>
  <si>
    <t>Sunday Creek No. 5-8</t>
  </si>
  <si>
    <t>341278030202</t>
  </si>
  <si>
    <t>PY-149</t>
  </si>
  <si>
    <t>Cook No. 3</t>
  </si>
  <si>
    <t>341278014902</t>
  </si>
  <si>
    <t>Cook, John, Coal Co.</t>
  </si>
  <si>
    <t>PY-180</t>
  </si>
  <si>
    <t>Burns</t>
  </si>
  <si>
    <t>341278018002</t>
  </si>
  <si>
    <t>Burns Coal Co.</t>
  </si>
  <si>
    <t>PY-132</t>
  </si>
  <si>
    <t>Rend-Mar No. 9</t>
  </si>
  <si>
    <t>341278013202</t>
  </si>
  <si>
    <t>Rend-Mar Coal Co.</t>
  </si>
  <si>
    <t>PY-066</t>
  </si>
  <si>
    <t>No. 3</t>
  </si>
  <si>
    <t>341278006602</t>
  </si>
  <si>
    <t>PY-335</t>
  </si>
  <si>
    <t>Claycraft</t>
  </si>
  <si>
    <t>341278033502</t>
  </si>
  <si>
    <t>Drift/Shaft</t>
  </si>
  <si>
    <t>Claycraft Co.</t>
  </si>
  <si>
    <t>PY-300</t>
  </si>
  <si>
    <t>Straitsville Clay</t>
  </si>
  <si>
    <t>341278030002</t>
  </si>
  <si>
    <t>Straitsville Brick Co.</t>
  </si>
  <si>
    <t>SK-078</t>
  </si>
  <si>
    <t>341518007802</t>
  </si>
  <si>
    <t>Elm Run No. 2</t>
  </si>
  <si>
    <t>SK-284</t>
  </si>
  <si>
    <t>Massillon Navarre No. 5</t>
  </si>
  <si>
    <t>341518028402</t>
  </si>
  <si>
    <t>Massillon-Elm Run Coal Co.</t>
  </si>
  <si>
    <t>SK-275</t>
  </si>
  <si>
    <t>Hy-Grade</t>
  </si>
  <si>
    <t>341518027502</t>
  </si>
  <si>
    <t>Brewster Coal Co.</t>
  </si>
  <si>
    <t>SK-079</t>
  </si>
  <si>
    <t>Elm Run No. 3</t>
  </si>
  <si>
    <t>341518007902</t>
  </si>
  <si>
    <t>SK-153</t>
  </si>
  <si>
    <t>Rose Hill</t>
  </si>
  <si>
    <t>341518015302</t>
  </si>
  <si>
    <t>Evans Bengamin</t>
  </si>
  <si>
    <t>SK-055</t>
  </si>
  <si>
    <t>Beaver Run</t>
  </si>
  <si>
    <t>341518005502</t>
  </si>
  <si>
    <t>Beaver Run Coal Co.</t>
  </si>
  <si>
    <t>SK-150</t>
  </si>
  <si>
    <t>341518015002</t>
  </si>
  <si>
    <t>Everhard Co.</t>
  </si>
  <si>
    <t>Unidentified</t>
  </si>
  <si>
    <t>SK-104</t>
  </si>
  <si>
    <t>Warmington</t>
  </si>
  <si>
    <t>341518010402</t>
  </si>
  <si>
    <t>Warmington Coal Co.</t>
  </si>
  <si>
    <t>SK-157</t>
  </si>
  <si>
    <t>341518015702</t>
  </si>
  <si>
    <t>Stark Coal Co.</t>
  </si>
  <si>
    <t>SK-036</t>
  </si>
  <si>
    <t>Miller-Hill</t>
  </si>
  <si>
    <t>341518003602</t>
  </si>
  <si>
    <t>Howells Mining Co.</t>
  </si>
  <si>
    <t>SK-076</t>
  </si>
  <si>
    <t>West Brookfield</t>
  </si>
  <si>
    <t>341518007602</t>
  </si>
  <si>
    <t>Massillon Coal Co.</t>
  </si>
  <si>
    <t>SK-093</t>
  </si>
  <si>
    <t>Heinzer</t>
  </si>
  <si>
    <t>341518009302</t>
  </si>
  <si>
    <t>Heinzer, Jos</t>
  </si>
  <si>
    <t>Massillon City</t>
  </si>
  <si>
    <t>341518029202</t>
  </si>
  <si>
    <t>SK-035</t>
  </si>
  <si>
    <t>Willow Grove</t>
  </si>
  <si>
    <t>341518003502</t>
  </si>
  <si>
    <t>Howells and Fox</t>
  </si>
  <si>
    <t>SK-007</t>
  </si>
  <si>
    <t>Krause No. 2</t>
  </si>
  <si>
    <t>341518000702</t>
  </si>
  <si>
    <t>Krause, E.G. and Co.</t>
  </si>
  <si>
    <t>SK-090</t>
  </si>
  <si>
    <t>B and B</t>
  </si>
  <si>
    <t>341518009002</t>
  </si>
  <si>
    <t>B and B Coal Co.</t>
  </si>
  <si>
    <t>ST-025</t>
  </si>
  <si>
    <t>White Oak</t>
  </si>
  <si>
    <t>341538002502</t>
  </si>
  <si>
    <t>Turkey Foot Coal and Mining Co.</t>
  </si>
  <si>
    <t>ST-016</t>
  </si>
  <si>
    <t>Lake View No.</t>
  </si>
  <si>
    <t>341538001602</t>
  </si>
  <si>
    <t>Lake View Coal Co.</t>
  </si>
  <si>
    <t>ST-023</t>
  </si>
  <si>
    <t>Cottage Grove</t>
  </si>
  <si>
    <t>341538002302</t>
  </si>
  <si>
    <t>Cottage Grove Coal Co.</t>
  </si>
  <si>
    <t>ST-005</t>
  </si>
  <si>
    <t>341538000502</t>
  </si>
  <si>
    <t>ST-013</t>
  </si>
  <si>
    <t>Summit Bank</t>
  </si>
  <si>
    <t>341538001302</t>
  </si>
  <si>
    <t>Summit Bank Coal Co.</t>
  </si>
  <si>
    <t>Manchester</t>
  </si>
  <si>
    <t>ST-032</t>
  </si>
  <si>
    <t>341538003202</t>
  </si>
  <si>
    <t>Massillon-Akron Coal Co.</t>
  </si>
  <si>
    <t>ST-036</t>
  </si>
  <si>
    <t>Barberton Limestone</t>
  </si>
  <si>
    <t>341538003602</t>
  </si>
  <si>
    <t>PPG Industries</t>
  </si>
  <si>
    <t>Columbus Limestone</t>
  </si>
  <si>
    <t>ST-002</t>
  </si>
  <si>
    <t>Hametown</t>
  </si>
  <si>
    <t>341538000202</t>
  </si>
  <si>
    <t>Hametown Retail Coal Co.</t>
  </si>
  <si>
    <t>ST-008</t>
  </si>
  <si>
    <t>Burnet</t>
  </si>
  <si>
    <t>341538000802</t>
  </si>
  <si>
    <t>ST-028</t>
  </si>
  <si>
    <t>Silver Creek</t>
  </si>
  <si>
    <t>341538002802</t>
  </si>
  <si>
    <t>Welch Coal Co.</t>
  </si>
  <si>
    <t>ST-010</t>
  </si>
  <si>
    <t>Whitespar</t>
  </si>
  <si>
    <t>341538001002</t>
  </si>
  <si>
    <t>Hall, Ira, and Bros.</t>
  </si>
  <si>
    <t>ST-015</t>
  </si>
  <si>
    <t>Lake View No.1</t>
  </si>
  <si>
    <t>341538001502</t>
  </si>
  <si>
    <t>Stambaugh, Tod, and Co.</t>
  </si>
  <si>
    <t>MG-039</t>
  </si>
  <si>
    <t>Austin and Tibbett Shaft</t>
  </si>
  <si>
    <t>340998003902</t>
  </si>
  <si>
    <t>Wells, Tod, and Co.</t>
  </si>
  <si>
    <t>Coal, Iron ore</t>
  </si>
  <si>
    <t>TL-006</t>
  </si>
  <si>
    <t>Osborne Slope</t>
  </si>
  <si>
    <t>341558000602</t>
  </si>
  <si>
    <t>Osborne Coal Co.</t>
  </si>
  <si>
    <t>TL-021</t>
  </si>
  <si>
    <t>Withersfield Shaft</t>
  </si>
  <si>
    <t>341558002102</t>
  </si>
  <si>
    <t>Withersfield Coal Co.</t>
  </si>
  <si>
    <t>MG-025</t>
  </si>
  <si>
    <t>John Henry</t>
  </si>
  <si>
    <t>340998002502</t>
  </si>
  <si>
    <t>Baldwin, Homer</t>
  </si>
  <si>
    <t>TS-184</t>
  </si>
  <si>
    <t>341578018402</t>
  </si>
  <si>
    <t>Dennison Sewer Pipe Corp.</t>
  </si>
  <si>
    <t>Clay No. 2</t>
  </si>
  <si>
    <t>Ulrichsville</t>
  </si>
  <si>
    <t>TS-125</t>
  </si>
  <si>
    <t>No. 4 Clay</t>
  </si>
  <si>
    <t>341578012502</t>
  </si>
  <si>
    <t>Belden Brick Co.</t>
  </si>
  <si>
    <t>12 Digit HUC Code</t>
  </si>
  <si>
    <t>Willow Creek-Hocking River</t>
  </si>
  <si>
    <t>Township</t>
  </si>
  <si>
    <t>Canaan</t>
  </si>
  <si>
    <t>Narrative</t>
  </si>
  <si>
    <t>Hocking River from Athens to below Willow Cr.</t>
  </si>
  <si>
    <t>Hamley Run-Hocking River</t>
  </si>
  <si>
    <t>Hocking River below Monday Cr. to above Sunday Cr.</t>
  </si>
  <si>
    <t>Greens Run-Sunday Creek</t>
  </si>
  <si>
    <t>Sunday Creek below E. Branch to Hocking R. [except W. Branch]</t>
  </si>
  <si>
    <t>Dover</t>
  </si>
  <si>
    <t>West Branch Sunday Creek</t>
  </si>
  <si>
    <t>Warren</t>
  </si>
  <si>
    <t>Headwaters Leatherwood Creek</t>
  </si>
  <si>
    <t>Leatherwood Creek headwaters to below Salesville</t>
  </si>
  <si>
    <t>York</t>
  </si>
  <si>
    <t>Cat Run-Captina Creek</t>
  </si>
  <si>
    <t>Captina Creek above Cat Run to Ohio River</t>
  </si>
  <si>
    <t>Mead</t>
  </si>
  <si>
    <t>Wegee Creek-Ohio River</t>
  </si>
  <si>
    <t>Ohio River below McMahon Cr. to above Grave Cr.(WV) (includes Wegee Cr.)</t>
  </si>
  <si>
    <t>Richmond</t>
  </si>
  <si>
    <t>Cox Run-Wheeling Creek</t>
  </si>
  <si>
    <t>Wheeling Creek below Crabapple Cr. to below Town Run</t>
  </si>
  <si>
    <t>Pleasant Valley Run-Indian Fork</t>
  </si>
  <si>
    <t>Indian Fork from below Pleasant Valley Run to Conotton Cr.</t>
  </si>
  <si>
    <t>Unity</t>
  </si>
  <si>
    <t>Headwaters Bull Creek</t>
  </si>
  <si>
    <t>Bull Creek above L. Bull Cr.</t>
  </si>
  <si>
    <t>East Branch Middle Fork Little Beaver Creek</t>
  </si>
  <si>
    <t>Fairfield</t>
  </si>
  <si>
    <t>Washingtonville</t>
  </si>
  <si>
    <r>
      <t>Shape_area (ft</t>
    </r>
    <r>
      <rPr>
        <vertAlign val="superscript"/>
        <sz val="11"/>
        <color indexed="8"/>
        <rFont val="Calibri"/>
        <family val="2"/>
      </rPr>
      <t>2</t>
    </r>
    <r>
      <rPr>
        <sz val="11"/>
        <color theme="1"/>
        <rFont val="Calibri"/>
        <family val="2"/>
        <scheme val="minor"/>
      </rPr>
      <t>)</t>
    </r>
  </si>
  <si>
    <r>
      <t>Shape_area (m</t>
    </r>
    <r>
      <rPr>
        <vertAlign val="superscript"/>
        <sz val="11"/>
        <color indexed="8"/>
        <rFont val="Calibri"/>
        <family val="2"/>
      </rPr>
      <t>2</t>
    </r>
    <r>
      <rPr>
        <sz val="11"/>
        <color theme="1"/>
        <rFont val="Calibri"/>
        <family val="2"/>
        <scheme val="minor"/>
      </rPr>
      <t>)</t>
    </r>
  </si>
  <si>
    <r>
      <t>Shape_area km</t>
    </r>
    <r>
      <rPr>
        <vertAlign val="superscript"/>
        <sz val="11"/>
        <color indexed="8"/>
        <rFont val="Calibri"/>
        <family val="2"/>
      </rPr>
      <t>2</t>
    </r>
  </si>
  <si>
    <t>Shape_len</t>
  </si>
  <si>
    <t>Depth</t>
  </si>
  <si>
    <t>Ave. Thickness from isopach maps(in)</t>
  </si>
  <si>
    <r>
      <t>Volume (m</t>
    </r>
    <r>
      <rPr>
        <vertAlign val="superscript"/>
        <sz val="11"/>
        <color indexed="8"/>
        <rFont val="Calibri"/>
        <family val="2"/>
      </rPr>
      <t>3</t>
    </r>
    <r>
      <rPr>
        <sz val="11"/>
        <color theme="1"/>
        <rFont val="Calibri"/>
        <family val="2"/>
        <scheme val="minor"/>
      </rPr>
      <t>)</t>
    </r>
  </si>
  <si>
    <t>County Code (FIPS)</t>
  </si>
  <si>
    <t>009</t>
  </si>
  <si>
    <t>013</t>
  </si>
  <si>
    <t>019</t>
  </si>
  <si>
    <t>029</t>
  </si>
  <si>
    <t>035</t>
  </si>
  <si>
    <t>059</t>
  </si>
  <si>
    <t>067</t>
  </si>
  <si>
    <t>079</t>
  </si>
  <si>
    <t>081</t>
  </si>
  <si>
    <t>085</t>
  </si>
  <si>
    <t>087</t>
  </si>
  <si>
    <t>099</t>
  </si>
  <si>
    <t>105</t>
  </si>
  <si>
    <t>111</t>
  </si>
  <si>
    <t>121</t>
  </si>
  <si>
    <t>123</t>
  </si>
  <si>
    <t>127</t>
  </si>
  <si>
    <t>151</t>
  </si>
  <si>
    <t>153</t>
  </si>
  <si>
    <t>155</t>
  </si>
  <si>
    <t>157</t>
  </si>
  <si>
    <t>Thickness (est.) (in)</t>
  </si>
  <si>
    <t>Dotson Creek-Sunday Creek</t>
  </si>
  <si>
    <t>Sunday Creek headwaters above E. Branch</t>
  </si>
  <si>
    <t>CA-058</t>
  </si>
  <si>
    <t>Stone Mill Run-Middle Fork Little Beaver Creek</t>
  </si>
  <si>
    <t>Middle Fork Little Beaver Cr. below E. Branch to above Lisbon Cr.</t>
  </si>
  <si>
    <t>Headwaters North Fork Yellow Creek</t>
  </si>
  <si>
    <t>Riley Run to below Nancy Run</t>
  </si>
  <si>
    <t>Salt Run-North Fork Yellow Creek</t>
  </si>
  <si>
    <t>North Fork Yellow Cr. Below Nancy Run to Yellow Cr.</t>
  </si>
  <si>
    <t>050302041001</t>
  </si>
  <si>
    <t>050302040704</t>
  </si>
  <si>
    <t>050302040801</t>
  </si>
  <si>
    <t>050302040703</t>
  </si>
  <si>
    <t>050400050301</t>
  </si>
  <si>
    <t>050301060906</t>
  </si>
  <si>
    <t>050301061206</t>
  </si>
  <si>
    <t>050301060303</t>
  </si>
  <si>
    <t>050400010802</t>
  </si>
  <si>
    <t>050301010401</t>
  </si>
  <si>
    <t>050301010605</t>
  </si>
  <si>
    <t>050301010403</t>
  </si>
  <si>
    <t>050301010803</t>
  </si>
  <si>
    <t>050301010804</t>
  </si>
  <si>
    <t>050302040702</t>
  </si>
  <si>
    <t>Washington</t>
  </si>
  <si>
    <t>050302040804</t>
  </si>
  <si>
    <t>Hocking River below Sunday Cr. to Athens [except Margaret Cr.]</t>
  </si>
  <si>
    <t>Coates Run-Hocking River</t>
  </si>
  <si>
    <t>Watershed Name (HU_12)</t>
  </si>
  <si>
    <t>Doan Brook-Frontal Lake Erie</t>
  </si>
  <si>
    <t>041100030504</t>
  </si>
  <si>
    <t>Lake Erie drainage east of Cuyahoga R. and west of Euclid Cr.</t>
  </si>
  <si>
    <t>Buffalo Fork-Wills Creek</t>
  </si>
  <si>
    <t>050400050206</t>
  </si>
  <si>
    <t>Chapman Run</t>
  </si>
  <si>
    <t>Trail Run-Wills Creek</t>
  </si>
  <si>
    <t>050400050207</t>
  </si>
  <si>
    <t>Wills Creek below Buffalo Cr. to above Leatherwood Cr. [except Seneca Fk. &amp; Chapman Run]</t>
  </si>
  <si>
    <t>Opossum Run-Seneca Fork</t>
  </si>
  <si>
    <t>050400050105</t>
  </si>
  <si>
    <t>Seneca Fork below Senecaville Res. to above Buffalo Fk.</t>
  </si>
  <si>
    <t>Valley</t>
  </si>
  <si>
    <t>City of Cleveland</t>
  </si>
  <si>
    <t>Richland</t>
  </si>
  <si>
    <t>Hawkins Run-Leatherwood Creek</t>
  </si>
  <si>
    <t>050400050302</t>
  </si>
  <si>
    <t>Leatherwood Creek below Salesville to Wills Cr.</t>
  </si>
  <si>
    <t>North Fork Buffalo Creek-Buffalo Creek</t>
  </si>
  <si>
    <t>050400050204</t>
  </si>
  <si>
    <t>Buffalo Creek below S. Fk. Buffalo Cr. to above Buffalo Fk.</t>
  </si>
  <si>
    <t>Crane Run-Buffalo Fork</t>
  </si>
  <si>
    <t>050400050205</t>
  </si>
  <si>
    <t>Buffalo Fork below Yoker Cr. to above Buffalo Cr.</t>
  </si>
  <si>
    <t>Depue Run-Seneca Fork</t>
  </si>
  <si>
    <t>050400050104</t>
  </si>
  <si>
    <t>Seneca Fork below Beaver Cr. to Senecaville Reservoir Dam</t>
  </si>
  <si>
    <t>Middle Fork Short Creek</t>
  </si>
  <si>
    <t>050301060202</t>
  </si>
  <si>
    <t>North Fork Short Creek</t>
  </si>
  <si>
    <t>050301060203</t>
  </si>
  <si>
    <t>Clear Fork</t>
  </si>
  <si>
    <t>050400011501</t>
  </si>
  <si>
    <t>Standingstone Fork</t>
  </si>
  <si>
    <t>050400011502</t>
  </si>
  <si>
    <t>Brushy Fork</t>
  </si>
  <si>
    <t>050400011402</t>
  </si>
  <si>
    <t>Piney Fork</t>
  </si>
  <si>
    <t>050301060204</t>
  </si>
  <si>
    <t>Upper Cross Creek</t>
  </si>
  <si>
    <t>050301011001</t>
  </si>
  <si>
    <t>Cross Creek (OH) to below North Branch Cross Cr.</t>
  </si>
  <si>
    <t>Headwaters Upper Conotton Creek</t>
  </si>
  <si>
    <t>050400010701</t>
  </si>
  <si>
    <t>Conotton Creek headwaters to below Jefferson Cr.</t>
  </si>
  <si>
    <t>Pigeon Creek</t>
  </si>
  <si>
    <t>050600020701</t>
  </si>
  <si>
    <t>Horse Creek-Little Salt Creek</t>
  </si>
  <si>
    <t>050600020803</t>
  </si>
  <si>
    <t>Little Salt Cr. from above Sugar Run to below Rock Run Creek [except Buckeye Cr.]</t>
  </si>
  <si>
    <t>050600020802</t>
  </si>
  <si>
    <t>Buckeye Creek</t>
  </si>
  <si>
    <t>Unknown City Location!</t>
  </si>
  <si>
    <t>Lick</t>
  </si>
  <si>
    <t>Headwaters Little Salt Creek</t>
  </si>
  <si>
    <t>050600020801</t>
  </si>
  <si>
    <t>Little Salt Creek headwaters to above Sugar Run</t>
  </si>
  <si>
    <t>Milton</t>
  </si>
  <si>
    <t>050901010401</t>
  </si>
  <si>
    <t>Headwaters Little Raccoon Creek</t>
  </si>
  <si>
    <t>Little Raccoon Creek headwaters to below Meadow Run</t>
  </si>
  <si>
    <t>Mulga Run-Little Raccoon Creek</t>
  </si>
  <si>
    <t>050901010403</t>
  </si>
  <si>
    <t>Little Raccoon Creek below Meadow Run to above Dickason Run</t>
  </si>
  <si>
    <t>Springfield</t>
  </si>
  <si>
    <t>050301010701</t>
  </si>
  <si>
    <t>Headwaters Yellow Creek</t>
  </si>
  <si>
    <t>Yellow Creek above Elkhorn Cr.</t>
  </si>
  <si>
    <t>050301010801</t>
  </si>
  <si>
    <t>Town Fork</t>
  </si>
  <si>
    <t>050301011002</t>
  </si>
  <si>
    <t>Salem Creek</t>
  </si>
  <si>
    <t>Saline</t>
  </si>
  <si>
    <t>North Fork Yellow Cr. below Nancy Run to Yellow Cr.</t>
  </si>
  <si>
    <t>Approximate Distance to City  (mi)</t>
  </si>
  <si>
    <t>Wills Creek-Ohio River</t>
  </si>
  <si>
    <t>050301011109</t>
  </si>
  <si>
    <t>Ohio River below Island Cr. to above Cross Cr. [except Harmon Cr. (WV)]</t>
  </si>
  <si>
    <t>Mentor</t>
  </si>
  <si>
    <t>041100030501</t>
  </si>
  <si>
    <t>Marsh Creek-Frontal Lake Erie</t>
  </si>
  <si>
    <t>Lake Erie drainage east of Chagrin R. and west of Grand R. (includes Mentor Marsh)</t>
  </si>
  <si>
    <t>Upper</t>
  </si>
  <si>
    <t>050901030103</t>
  </si>
  <si>
    <t>Ice Creek</t>
  </si>
  <si>
    <t>050301030804</t>
  </si>
  <si>
    <t>Crab Creek</t>
  </si>
  <si>
    <t>050301030705</t>
  </si>
  <si>
    <t>Little Squaw Creek-Mahoning River</t>
  </si>
  <si>
    <t>Mahoning River below Mosquito Cr. to above Mill Cr. [except Meander Cr. &amp; Squaw Cr.]</t>
  </si>
  <si>
    <t>050301030803</t>
  </si>
  <si>
    <t>Andersons Run-Mill Creek</t>
  </si>
  <si>
    <t>Mill Creek below Indian Run to Mahoning R.</t>
  </si>
  <si>
    <t>050301030807</t>
  </si>
  <si>
    <t>Dry Run-Mahoning River</t>
  </si>
  <si>
    <t>Mahoning River below Mill Cr. to above Yellow Cr. [except Crab Cr.]</t>
  </si>
  <si>
    <t>Ogden Run-Leading Creek</t>
  </si>
  <si>
    <t>050302020703</t>
  </si>
  <si>
    <t>Leading Creek below Fivemile Run to above Mud Fk.</t>
  </si>
  <si>
    <t>Sutton</t>
  </si>
  <si>
    <t>050302020805</t>
  </si>
  <si>
    <t>Broad Run-Ohio River</t>
  </si>
  <si>
    <t>Ohio River below Yellow Brush Cr. to above Leading Cr.</t>
  </si>
  <si>
    <t>050302011001</t>
  </si>
  <si>
    <t>Stillhouse Run-Ohio River</t>
  </si>
  <si>
    <t>Ohio River Tribs. below Fish Cr.(WV) to above Sunfish Cr.</t>
  </si>
  <si>
    <t>050302010901</t>
  </si>
  <si>
    <t>Headwaters West Fork Duck Creek</t>
  </si>
  <si>
    <t>West Fork Duck Cr. headwaters to below Warren Run</t>
  </si>
  <si>
    <t>Portage</t>
  </si>
  <si>
    <t>041000111405</t>
  </si>
  <si>
    <t>North Side Sandusky Bay Frontal</t>
  </si>
  <si>
    <t>Drainage to north side of Sandusky Bay including Johnson Island</t>
  </si>
  <si>
    <t>050302040502</t>
  </si>
  <si>
    <t>Lost Run-Monday Creek</t>
  </si>
  <si>
    <t>Monday Creek headwaters to above L. Monday Cr.</t>
  </si>
  <si>
    <t>Sugar Creek</t>
  </si>
  <si>
    <t>050400011103</t>
  </si>
  <si>
    <t>Beach City Reservoir-Sugar Creek</t>
  </si>
  <si>
    <t>Sugar Creek below Middle Fk. Sugar Cr. to Beach City Reservoir [except S. Fk. Sugar Cr.]</t>
  </si>
  <si>
    <t>.5 (North Brewster)</t>
  </si>
  <si>
    <t>0 (North Brewster</t>
  </si>
  <si>
    <t>.75 (North Brewster)</t>
  </si>
  <si>
    <t>.7 (North Brewster)</t>
  </si>
  <si>
    <t>050400010305</t>
  </si>
  <si>
    <t>Town of Canal Fulton-Tuscarawas River</t>
  </si>
  <si>
    <t>Tuscarawas River below Chippewa Cr. to above Fox Run [except Nimisila Cr.]</t>
  </si>
  <si>
    <t>050400010309</t>
  </si>
  <si>
    <t>West Sippo Creek-Tuscarawas River</t>
  </si>
  <si>
    <t>Tuscarawas River below Fox Run to above Sippo Cr. [except Newman Cr.]</t>
  </si>
  <si>
    <t>UNKNOWN CITY!</t>
  </si>
  <si>
    <t>050400011202</t>
  </si>
  <si>
    <t>City of Massillon-Tuscarawas River</t>
  </si>
  <si>
    <t>Tuscarawas River below Sippo Cr. to above Pigeon Run</t>
  </si>
  <si>
    <t>Salt Lick</t>
  </si>
  <si>
    <t>SK-292</t>
  </si>
  <si>
    <t>Bethlehem</t>
  </si>
  <si>
    <t>050400011203</t>
  </si>
  <si>
    <t>Wolf Creek-Tuscarawas River</t>
  </si>
  <si>
    <t>Tuscarawas River below Pigeon Cr. to above Sandy Cr.</t>
  </si>
  <si>
    <t>Coventry</t>
  </si>
  <si>
    <t>050400010301</t>
  </si>
  <si>
    <t>Portage Lakes-Tuscarawas River</t>
  </si>
  <si>
    <t>Tuscarawas River below Diversion Dam to above Wolf Cr.</t>
  </si>
  <si>
    <t>Norton</t>
  </si>
  <si>
    <t>050400010103</t>
  </si>
  <si>
    <t>Hudson Run</t>
  </si>
  <si>
    <t>Wolf Creek</t>
  </si>
  <si>
    <t>050400010104</t>
  </si>
  <si>
    <t>Wolf Creek [except Pigeon Cr.]</t>
  </si>
  <si>
    <t>Pancake Creek-Tuscarawas River</t>
  </si>
  <si>
    <t>Tuscarawas River below Wolf Cr. to above Chippewa Cr.</t>
  </si>
  <si>
    <t>050400010207</t>
  </si>
  <si>
    <t>Silver Creek-Chippewa Creek</t>
  </si>
  <si>
    <t>Chippewa Creek below River Styx to Tuscarawas R. [except Red Run]</t>
  </si>
  <si>
    <t>050400010105</t>
  </si>
  <si>
    <t>Franklin</t>
  </si>
  <si>
    <t>050400010303</t>
  </si>
  <si>
    <t>Lake Lucern-Nimisila Creek</t>
  </si>
  <si>
    <t>Nismisila Creek below Nimisila Res. to Tuscarawas R.</t>
  </si>
  <si>
    <t>Nimisila Reservoir-Nimisila Creek</t>
  </si>
  <si>
    <t>Nimisila Creek to Nimisila Reservoir</t>
  </si>
  <si>
    <t>050400010302</t>
  </si>
  <si>
    <t>Weathersfield</t>
  </si>
  <si>
    <t>Lower Meander Creek</t>
  </si>
  <si>
    <t>Meander Creek above Morrison Run to Mahoning R.</t>
  </si>
  <si>
    <t>050301030703</t>
  </si>
  <si>
    <t>Union</t>
  </si>
  <si>
    <t>050400011505</t>
  </si>
  <si>
    <t>Lower Little Stillwater Creek</t>
  </si>
  <si>
    <t>Little Stillwater Creek near Dennison to Stillwater Cr.</t>
  </si>
  <si>
    <t>Mill</t>
  </si>
  <si>
    <t>Town of Uhrichsville-Stillwater Creek</t>
  </si>
  <si>
    <t>050400011604</t>
  </si>
  <si>
    <t>Stillwater Creek below Crooked Cr. to Tuscarawas R. [except Little Stillwater Cr.]</t>
  </si>
  <si>
    <r>
      <t>Effective Volume (m</t>
    </r>
    <r>
      <rPr>
        <vertAlign val="superscript"/>
        <sz val="11"/>
        <color indexed="8"/>
        <rFont val="Calibri"/>
        <family val="2"/>
      </rPr>
      <t>3</t>
    </r>
    <r>
      <rPr>
        <sz val="11"/>
        <color theme="1"/>
        <rFont val="Calibri"/>
        <family val="2"/>
        <scheme val="minor"/>
      </rPr>
      <t>)</t>
    </r>
  </si>
  <si>
    <t>Groundwater Flow Direction</t>
  </si>
  <si>
    <t>E</t>
  </si>
  <si>
    <t>Dishcarge Length (m)</t>
  </si>
  <si>
    <t>Thickness(m)</t>
  </si>
  <si>
    <t>Estimated Cross Sectional Area (m^2)</t>
  </si>
  <si>
    <t>Effective Cross Sectional area</t>
  </si>
  <si>
    <t>SW</t>
  </si>
  <si>
    <t>Maximum Estimated Recharge Area (sq. km)</t>
  </si>
  <si>
    <t>Minimum Estimated Recharge Area (sq. km)</t>
  </si>
  <si>
    <t>S</t>
  </si>
  <si>
    <t>Maximum Recharge Volume/year (m^3/y)</t>
  </si>
  <si>
    <t>Minimum Recharge Volume/year (m^3/y)</t>
  </si>
  <si>
    <t>Maximum Residence Time (y)</t>
  </si>
  <si>
    <t>Minimum Residence Time (y)</t>
  </si>
  <si>
    <t>Maximum Mine Water Velocity (m/y)</t>
  </si>
  <si>
    <t>Maximum Estimated Mine Water Velocity (m/d)</t>
  </si>
  <si>
    <t>Minimum Estimated Mine Water Velocity (m/d)</t>
  </si>
  <si>
    <t>Minimum Estimated Mine Water Velocity (m/y)</t>
  </si>
  <si>
    <t>E/SE*</t>
  </si>
  <si>
    <t>Mean Recharge to groundwater (m/y)</t>
  </si>
  <si>
    <t>W/SW</t>
  </si>
  <si>
    <t>W/NW</t>
  </si>
  <si>
    <t>E/SE</t>
  </si>
  <si>
    <t>NE</t>
  </si>
  <si>
    <t>W</t>
  </si>
  <si>
    <t>N</t>
  </si>
  <si>
    <t>NW</t>
  </si>
  <si>
    <t>S/SE</t>
  </si>
  <si>
    <t>N/NW</t>
  </si>
  <si>
    <t>SE</t>
  </si>
  <si>
    <t>E/NE</t>
  </si>
  <si>
    <t>N/NE</t>
  </si>
  <si>
    <t>S/SW</t>
  </si>
  <si>
    <t>Below/Above Drainage</t>
  </si>
  <si>
    <t>Non Coal Resource</t>
  </si>
  <si>
    <t>Unknown Value</t>
  </si>
  <si>
    <t>Missing/Possibly Incorrect Data</t>
  </si>
  <si>
    <t>Beyond Desired Distance Value</t>
  </si>
  <si>
    <t>Estimated Annual Precipitation (Historical) mm</t>
  </si>
  <si>
    <t>Mean Recharge to groundwater (mm/y)</t>
  </si>
  <si>
    <t>Method 1 : Recharge values calculated using USGS estimated recharge values from baseflow calculations</t>
  </si>
  <si>
    <t>Method 2: Recharge values estimated based upon average annual precipitation where 5% of precipitation recharges groundwater</t>
  </si>
  <si>
    <t>Resource Provider Information</t>
  </si>
  <si>
    <t>Contact information for the data provider should be included with this template.</t>
  </si>
  <si>
    <t>Title of dataset</t>
  </si>
  <si>
    <t>Description of dataset</t>
  </si>
  <si>
    <t>Author name</t>
  </si>
  <si>
    <t>Originator--one of these three is required</t>
  </si>
  <si>
    <t>Author role</t>
  </si>
  <si>
    <t>Author organization affiliation name</t>
  </si>
  <si>
    <t>Author e-mail address</t>
  </si>
  <si>
    <t>Contact point--one of these two is required</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</si>
  <si>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</si>
  <si>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</si>
  <si>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</si>
  <si>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</si>
  <si>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</si>
  <si>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</si>
  <si>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</si>
  <si>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</si>
  <si>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</si>
  <si>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</si>
  <si>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</si>
  <si>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</si>
  <si>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sheets in this workbook:</t>
  </si>
  <si>
    <r>
      <rPr>
        <b/>
        <sz val="10"/>
        <color indexed="8"/>
        <rFont val="Arial"/>
        <family val="2"/>
      </rPr>
      <t xml:space="preserve">About: </t>
    </r>
    <r>
      <rPr>
        <sz val="10"/>
        <color indexed="8"/>
        <rFont val="Arial"/>
        <family val="2"/>
      </rPr>
      <t xml:space="preserve"> Contains the version, editing history and data revision history.</t>
    </r>
  </si>
  <si>
    <r>
      <rPr>
        <b/>
        <sz val="10"/>
        <rFont val="Arial"/>
        <family val="2"/>
      </rPr>
      <t>DatasetMetadata:</t>
    </r>
    <r>
      <rPr>
        <sz val="10"/>
        <rFont val="Arial"/>
        <family val="2"/>
      </rPr>
      <t xml:space="preserve"> contains information for name of agency and contacts for agency providing the information in this spreadsheet workbook.</t>
    </r>
  </si>
  <si>
    <r>
      <rPr>
        <b/>
        <sz val="10"/>
        <rFont val="Arial"/>
        <family val="2"/>
      </rPr>
      <t>FieldList:</t>
    </r>
    <r>
      <rPr>
        <sz val="10"/>
        <rFont val="Arial"/>
        <family val="2"/>
      </rPr>
      <t xml:space="preserve"> Table has one row for each header data element. Use to correlate the interchange format elements with content in existing databases at data providing agency.</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</si>
  <si>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</si>
  <si>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t>Title</t>
  </si>
  <si>
    <t>Version</t>
  </si>
  <si>
    <t>Description</t>
  </si>
  <si>
    <t>Editors</t>
  </si>
  <si>
    <t>Template revision history</t>
  </si>
  <si>
    <t>Revision</t>
  </si>
  <si>
    <t>Comment</t>
  </si>
  <si>
    <t>Person</t>
  </si>
  <si>
    <t>Date</t>
  </si>
  <si>
    <t>Data Revision History</t>
  </si>
  <si>
    <t>Initial draft started by copying well log template and deleting unrelated fields and adding AUM-related fields.</t>
  </si>
  <si>
    <t>Timothy Leftwich</t>
  </si>
  <si>
    <t>ODNR - Div of Geological Survey</t>
  </si>
  <si>
    <t>614-265-6459</t>
  </si>
  <si>
    <t>2045 Morse Rd. Bldg C-1  Columbus, OH 43229-6693</t>
  </si>
  <si>
    <t>This product of the Ohio Department of Natural Resources, Division of Geological Survey is intended to provide general geologic information only and should not be used for any other purpose. It is not intended for resale or to replace site-specific investigations. These data were compiled by the Ohio Division of Geological Survey, which reserves the publication rights to this material. If these data are used in the compilation of other data sets or maps for distribution or publication, this source must be referenced. The information contained herein may be updated or edited in the future. Future releases of this material, if altered, will display a revision date. Users should check to ensure they have the latest version and reference the appropriate revision date if it is being used in other works. Neither the Ohio Department of Natural Resources, nor any agency thereof, nor any of their employees, contractors, or subcontractors, make any warranty, express or implied, nor assume any legal liability or responsibility for the accuracy, completeness, or usefulness of this product. Any use thereof for a purpose other than for which said information or product was intended shall be solely at the risk of the user.</t>
  </si>
  <si>
    <t xml:space="preserve">This workbook is an aid for compiling data for delivery as abandoned underground mine observation features in the AASG geothermal data project. The AbandonedUndergroundMine worksheet specifies content elements for an interchange format for location, area, volume, heat capacity, temperature and other measurement data obtained for AUMs.  Fields in that spreadsheet will become XML elements in interchange documents for WFS simple features/geothermal data web services.Typically AUM data are recorded in state survey databases, and this information could be provided through an AUM observation service. The HeaderURI for a particular mine is the cross-referencing link (foreign key) used to associate the header record and other information from a particular AUM. </t>
  </si>
  <si>
    <t>Data Mapping Worksheet</t>
  </si>
  <si>
    <t xml:space="preserve">This sheet is designed to assist mapping from an existing dataset into the interchange data fields. Elements (a.k.a. fields, attributes) in the interchange format are listed down the left side. The Notes column on the right can be used to indicate if any calculation or filtering is necessary on the existing field (in original data) to transform to the interchange format. DataTypeName, Implementation, and Cardinality columns are all important for the functionality of this data interchange. Cardinality having "0..1" means having data in this field is optional. Cardinality having "1" means data must be mapped into this field (required); if no data exists or can be found to satisfy the field, "Missing" may be used.  </t>
  </si>
  <si>
    <t>Interchange Content Element</t>
  </si>
  <si>
    <t>DataTypeName</t>
  </si>
  <si>
    <t>Implementation</t>
  </si>
  <si>
    <t>Cardinality</t>
  </si>
  <si>
    <t>Element Description</t>
  </si>
  <si>
    <t>Element Instructions</t>
  </si>
  <si>
    <t>Element Notes</t>
  </si>
  <si>
    <t>Notes</t>
  </si>
  <si>
    <t>OBJECTID</t>
  </si>
  <si>
    <t>int</t>
  </si>
  <si>
    <t>0..1</t>
  </si>
  <si>
    <t xml:space="preserve">No action necessary.  This field is generated by ArcMap when a feature service is created.  </t>
  </si>
  <si>
    <t>ObservationURI</t>
  </si>
  <si>
    <t>URI</t>
  </si>
  <si>
    <t>string 255</t>
  </si>
  <si>
    <t>1</t>
  </si>
  <si>
    <t>Unique identifier for this observation record. This is the identifier (Uniform Resource Identifier) that will be used to cross-reference logs, samples, and other observations to the well or borehole represented by this header.  If available, the API (American Petroleum Institute) assigned number is the preferred well name reference. If an APINo is not avaliable, observationURI should include one of the 'OtherID' values (below).</t>
  </si>
  <si>
    <t>Each borehole temperature measurement should have a unique ObservationURI.  This URI should incorporate one of the OtherID values.  If one of these identifiers is used in the URI, it should be the terminal element of the URI.   Best practice is to define an http URI that will dereference to a normative description of the borehole.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</si>
  <si>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free text</t>
  </si>
  <si>
    <t>string</t>
  </si>
  <si>
    <t>The human-intelligible name for the well comprising the borehole identified by the HeaderURI.</t>
  </si>
  <si>
    <t xml:space="preserve">Convention for wellName is: Name = Operator + Well No. + Lease (Mineral) Owner.  </t>
  </si>
  <si>
    <t>APINo</t>
  </si>
  <si>
    <t>API number for the the wellbore/borehole identified by the HeaderURI.</t>
  </si>
  <si>
    <t>Enter API number here.  If an API number is unavailable this field is empty. Usage of hyphens is optional, according to standard practice in each state.</t>
  </si>
  <si>
    <t xml:space="preserve">API number refers to the American Petroleum Institute number.  Each oil, gas, or geothermal well drilled in the United States has a unique API number; this number identifies all boreholes or recompletions associated with the original wellbore.  See the Data Valid Terms tab or http://www.spwla.org/technical/api-technical for more information about API numbering. </t>
  </si>
  <si>
    <t>HeaderURI</t>
  </si>
  <si>
    <t xml:space="preserve">Unique identifier for the borehole described by the elements in this table. If a WellHeader WMS/WFS service exists for this data, the same HeaderURI from that service is ideally used here. </t>
  </si>
  <si>
    <t>Each borehole should have a unique HeaderURI.  If an APINo is present, it should be incoroporated into the URI; otherwise, this URI should incorporate one of the OtherID values.  If one of these identifiers is used in the URI, it should be the terminal element of the URI.   Best practice is to define an http URI that will dereference to a normative description of the borehole.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</si>
  <si>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OtherID</t>
  </si>
  <si>
    <t>Alternative identifier(s) for the borehole. In the absence of an API number, if an OtherID is available, it should be used in the construction of the HeaderURI.</t>
  </si>
  <si>
    <t>Indicate the authority from which the OtherID is derived with a short prefix delimeted by a colon ':'   If identifiers from multiple different authorities are available, delimit these identifiers with the pipe character '|'</t>
  </si>
  <si>
    <t>Prefixes are used to indicate the source of the OtherID.  For example, if a well were known to the Arizona Geological Survery (AZGS) by the id number 1337, the prefix for 1337 would be 'azgs:'  If the OtherID is a URL, the prefix would be 'http:'  The prefix should be explained in the text description for the well.</t>
  </si>
  <si>
    <t>OtherName</t>
  </si>
  <si>
    <t>Other names for the well that contain the borehole identified by the HeaderURI.</t>
  </si>
  <si>
    <t>Delimit multiple names with the pipe character '|'</t>
  </si>
  <si>
    <t>Alternate names are provided to assist searching by well name to allow for alternate spellings or changes in operator or lease name.</t>
  </si>
  <si>
    <t>Label</t>
  </si>
  <si>
    <t>The label for portraying the feature identified by the HeaderURI on a map.</t>
  </si>
  <si>
    <t>A label may be an OtherID, the WellName or the APINo.</t>
  </si>
  <si>
    <t>Operator</t>
  </si>
  <si>
    <t>The person or company, either proprietor or lessee, actually operating an oil well or lease.</t>
  </si>
  <si>
    <t>LeaseName</t>
  </si>
  <si>
    <t>The LeaseName is a concatenation of the Lease Owner and Number.</t>
  </si>
  <si>
    <t>Name or number associated with a particular lease.</t>
  </si>
  <si>
    <t>LeaseOwner</t>
  </si>
  <si>
    <t>LeaseNo</t>
  </si>
  <si>
    <t>calendarDate</t>
  </si>
  <si>
    <t>At Least one Date field is required for each line of data in this template.</t>
  </si>
  <si>
    <t>Use format YYYY-MM-DDThhr:mm</t>
  </si>
  <si>
    <t>term</t>
  </si>
  <si>
    <t>Status</t>
  </si>
  <si>
    <t>Vocabulary should be drawn from the Data Valid Terms tab.</t>
  </si>
  <si>
    <t>CommodityOfInterest</t>
  </si>
  <si>
    <t>StatusDate</t>
  </si>
  <si>
    <t xml:space="preserve">Use format yyyy-mm-ddThh:mm. </t>
  </si>
  <si>
    <t>Function</t>
  </si>
  <si>
    <t>Vocabulary should be drawn from the Data Valid Terms tab</t>
  </si>
  <si>
    <t>ReleaseDate</t>
  </si>
  <si>
    <t>If no date is reported, no confidential information is on moratorium. Use format YYYY-MM-DD.</t>
  </si>
  <si>
    <t>Field</t>
  </si>
  <si>
    <t>Delimit multiple values with the pipe character '|'</t>
  </si>
  <si>
    <t>OtherLocationName</t>
  </si>
  <si>
    <t>Other names associated with location, like 'onshore', 'Burnt Hills anticline'…</t>
  </si>
  <si>
    <t>Spell out the county name.</t>
  </si>
  <si>
    <t>State</t>
  </si>
  <si>
    <t>Spell out the state name.</t>
  </si>
  <si>
    <t>PLSS_Meridians</t>
  </si>
  <si>
    <t>Baseline and meridian to which Township and Range are referenced.</t>
  </si>
  <si>
    <t>Free text field for specifying the PLSS meridians used for the TWP &amp; Range.</t>
  </si>
  <si>
    <t>The Public Land Survey System (PLSS) uses a series of meridians and baselines as reference points for the determination of Township and Range.  A meridian is a specific line of longitude; a baseline is a specific line of latitude. 
A township is a 6x6 mile grid square that is divided into 1x1 mile sections.  Townships are measured by their distance from baselines and meridians.  In the PLSS grid, rows are called townships whilst columns are called ranges. Sometimes the surveyors got a little lost and the sections are not perfect 1 mile squares; also irregular sections result from periodic corrections in the grid to account for the Earth being a spheroid, not a plane...</t>
  </si>
  <si>
    <t>TWP</t>
  </si>
  <si>
    <t>Township in PLSS grid, relative to reported baseline</t>
  </si>
  <si>
    <t>List township and direction.  Use N or S to indicate whether or not township is north or south of the baseline.</t>
  </si>
  <si>
    <t>Township is based on 6 mile intervals north or south of a baseline.  For example, a township of 4N (T4N or 4N) indicates the fourth 6x6 mile township north of a given baseline.</t>
  </si>
  <si>
    <t>RGE</t>
  </si>
  <si>
    <t>Range in PLSS grid, relative to reported meridian.</t>
  </si>
  <si>
    <t>List range and direction.  Use E or W to indicate whether or not the range is east or west of the meridian.</t>
  </si>
  <si>
    <t>Range is based on 6-mile intervals east or west of a Meridian.  For example, a range of 7E (R7E or 7E) indicates the seventh 6x6 township east of a given meridian</t>
  </si>
  <si>
    <t>Section_</t>
  </si>
  <si>
    <t>decimal</t>
  </si>
  <si>
    <t>double</t>
  </si>
  <si>
    <t>PLSS section number</t>
  </si>
  <si>
    <t>Each 6x6 mile PLSS township is divided into 1x1 mile sections, of which there are 36 per township.  Each section is individually numbered, from 1 to 36, starting at the NE corner, counting west (6 miles), then south (1 mile), then back east, then south, back west.... ziz-zagging to section 36 in the SE corner of the township.</t>
  </si>
  <si>
    <t>SectionPart</t>
  </si>
  <si>
    <t>Subdivision of a PLSS section</t>
  </si>
  <si>
    <t>PLSS sections can be divided into quarters; in such cases, relevant quarters are listed by their relative location within the section: northwest, southwest, northeast, and southeast.</t>
  </si>
  <si>
    <t>Parcel</t>
  </si>
  <si>
    <t>Legal parcel identifier, or block number, or other location identifier.</t>
  </si>
  <si>
    <t>Free text field for entering the parcel information.</t>
  </si>
  <si>
    <t>A parcel is an "area with some implication for landownership or land use." In some areas, sections are subdivided into parcels used for legal descriptions instead of quarter sections.</t>
  </si>
  <si>
    <t>UTM_E</t>
  </si>
  <si>
    <t>UTM easting coordinate</t>
  </si>
  <si>
    <t>Use decimal degrees</t>
  </si>
  <si>
    <t xml:space="preserve">Distance in meters east from UTM zone meridian </t>
  </si>
  <si>
    <t>UTM_N</t>
  </si>
  <si>
    <t>UTM northing coordinate</t>
  </si>
  <si>
    <t>Distance in meters north from either the equator or the south pole</t>
  </si>
  <si>
    <t>UTMDatumZone</t>
  </si>
  <si>
    <t>Datum for most locations should be NAD27, NAD83, or WGS84 (WGS84 and NAD83 are almost identical)</t>
  </si>
  <si>
    <t>The UTM zone is one of 60 zones worldwide which are based on lines of longitude.
A datum is a reference point against which measurements are made.  With regard to geocentric and spherical (geographic) coordinate systems, the datum defines the center of the earth and, usually, a rough approximation for the shape of the earth called a reference ellipsoid; both the center of the earth and the reference ellipsoid are used as references to determine the coordinates of an object on the earth's surface.</t>
  </si>
  <si>
    <t>LatDegree</t>
  </si>
  <si>
    <t>LongDegree</t>
  </si>
  <si>
    <t>SRS</t>
  </si>
  <si>
    <t>The spatial reference system</t>
  </si>
  <si>
    <t>LocationUncertaintyStatement</t>
  </si>
  <si>
    <t>Provide information about how location was established and level of uncertainty</t>
  </si>
  <si>
    <t>free text statement on uncertainty of location coordinates</t>
  </si>
  <si>
    <t>LocationUncertaintyCode</t>
  </si>
  <si>
    <t>A code reflecting the LocationUncertaintyStatement associated with the HeaderURI</t>
  </si>
  <si>
    <t>Optional. A controlled vocabulary term or code value specifying the location confidence, E.g. 1 = reported, 2= surveyed, 3= GPS..  If such a code list or vocabulary is used, it must be added to the 'Data Valid Terms' sheet to enumerate the possible values and thier meaning.</t>
  </si>
  <si>
    <t>Location undertainty expressed by term from controlled vocabulary.</t>
  </si>
  <si>
    <t>LocationUncertaintyRadius</t>
  </si>
  <si>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</si>
  <si>
    <t>length units are same as those used for reporting depth</t>
  </si>
  <si>
    <t>Vertical distance from bottom hole point to elevation of borehole origin.</t>
  </si>
  <si>
    <t xml:space="preserve">Report the true vertical depth using the units specified in the "LengthUnits" field.  </t>
  </si>
  <si>
    <t>Measurement should be made with respect to mean sea level (MSL).  Measurement units must be specified in LengthUnits element</t>
  </si>
  <si>
    <t>ElevationGL</t>
  </si>
  <si>
    <t>See DatavalidTerms for terminology used in this template.  If the correction type used for this measurement is not present, add the correction type and a brief description to the template.</t>
  </si>
  <si>
    <t>See DatavalidTerms for terminology used in this template.</t>
  </si>
  <si>
    <t>The viscosity of the drilling fluid.  Frequently checked during drilling.</t>
  </si>
  <si>
    <t>MeasurementNotes</t>
  </si>
  <si>
    <t>Additional notes regarding the measurement(s).</t>
  </si>
  <si>
    <t>InformationSource</t>
  </si>
  <si>
    <t xml:space="preserve">MineName </t>
  </si>
  <si>
    <t>Type of mine identified by the HeaderURI, at the time indicated in the StatusDate element</t>
  </si>
  <si>
    <t>OH</t>
  </si>
  <si>
    <t>EPSG:4267</t>
  </si>
  <si>
    <t>Low</t>
  </si>
  <si>
    <t>ft</t>
  </si>
  <si>
    <t>MineStartDate</t>
  </si>
  <si>
    <t>EndedMiningDate</t>
  </si>
  <si>
    <t>Mine/OpeningType</t>
  </si>
  <si>
    <t>AboveBelowDrainage</t>
  </si>
  <si>
    <t>WatershedName</t>
  </si>
  <si>
    <t>HUCode</t>
  </si>
  <si>
    <t>MineCode</t>
  </si>
  <si>
    <t>ShapeArea</t>
  </si>
  <si>
    <t>ShapeAreaUnits</t>
  </si>
  <si>
    <t>AveThickness</t>
  </si>
  <si>
    <t>ThicknessUnits</t>
  </si>
  <si>
    <t>EffectiveVolume</t>
  </si>
  <si>
    <t>ThicknessNotes</t>
  </si>
  <si>
    <t>VolumeNotes</t>
  </si>
  <si>
    <t>VolumeUnits</t>
  </si>
  <si>
    <t>RechargeAreaUnits</t>
  </si>
  <si>
    <t>GroundwaterFlowDirection</t>
  </si>
  <si>
    <t>RechargeProcedure</t>
  </si>
  <si>
    <t>AreaProcedure</t>
  </si>
  <si>
    <t>PopulationDistance</t>
  </si>
  <si>
    <t>The human-intelligible code of the mine</t>
  </si>
  <si>
    <t>Conditional (0 to many). Mandatory if this record is specific to one of several mines.</t>
  </si>
  <si>
    <t>This should be the state-designated mine code.</t>
  </si>
  <si>
    <t xml:space="preserve">To begin digging; to start a hole.  </t>
  </si>
  <si>
    <t xml:space="preserve">Date on which operations ended for the mine identified by the HeaderURI.  </t>
  </si>
  <si>
    <t>According to source data conventions, the well type categories should be mapped to corresponding facets that use controlled vocabularies: Slope, Drift, Shaft, Strip, Function</t>
  </si>
  <si>
    <t xml:space="preserve">Can be an http URI that can dereference to description/metadata for the operator.  Use syntax to distinguish operator division if necessary. Ideally might be an http URI that can dereference to description/metadata for operator. Note that Operator must be the active operator on the reported StatusDate. </t>
  </si>
  <si>
    <t xml:space="preserve">Name or number of the lease of the mine identified by the HeaderURI.  </t>
  </si>
  <si>
    <t xml:space="preserve">Name or number of the owner of the mine identified by the HeaderURI.  </t>
  </si>
  <si>
    <t xml:space="preserve">Lease number of the mine identified by the HeaderURI.  </t>
  </si>
  <si>
    <t xml:space="preserve">Date on which development commenced for the mineidentified by the HeaderURI.  </t>
  </si>
  <si>
    <t>Vocabulary should be drawn from the Data Valid Terms tab, ideally: Slope, Drift, Shaft, Strip, Function. This field is intended to specify mine type according to data provider's conventions.</t>
  </si>
  <si>
    <t>The status of the mine identified by the HeaderURI, at the time indicated in the StatusDate element.</t>
  </si>
  <si>
    <t>The status of the mine can change from time to time, thus it is useful to know the date on which a given status was reported.</t>
  </si>
  <si>
    <t>The commodity of interest associated with the mine identified by the HeaderURI, at the time indicated in the StatusDate element</t>
  </si>
  <si>
    <t>The  date on which the Status of the mine identified by the HeaderURI is a constituent part, was verified.</t>
  </si>
  <si>
    <t>In most cases, the StatusDate derives from the date on the most recent documentation describing the status of the mine.  For example, if a mine was abandoned and recompleted for production of a different resource, then the most recent records on this mine would determine its StatusDate</t>
  </si>
  <si>
    <t>Functional characterization of the mine identified by the HeaderURI, at the time indicated in the StatusDate element</t>
  </si>
  <si>
    <t>The function of the mine derives from the purpose for which it was completed.</t>
  </si>
  <si>
    <t xml:space="preserve">Date on which data for the mine identified by the HeaderURI, was or will be made public.  </t>
  </si>
  <si>
    <t xml:space="preserve">ReleaseDate </t>
  </si>
  <si>
    <t>Name of coal or other mineral field in which the mine identified by the HeaderURI is located.</t>
  </si>
  <si>
    <t>Optional (0 to many). Name of field in which mine is located. If multiple names are or have been used for the field, separate values with a '|' character.</t>
  </si>
  <si>
    <t>Other location names associated with the mine identified by the HeaderURI</t>
  </si>
  <si>
    <t>Free text field for entering the other location names for the mine.</t>
  </si>
  <si>
    <t>Name of county in which the mine identified by the HeaderURI is located.</t>
  </si>
  <si>
    <t xml:space="preserve">Name of state in which the mine identified by the HeaderURI is located. </t>
  </si>
  <si>
    <t>The datum for the reported coordinates and the UTM zone in which the mine identified by the HeaderURI is located.</t>
  </si>
  <si>
    <t>Latitude measurement for the surface location of the mine identified by the HeaderURI.</t>
  </si>
  <si>
    <t xml:space="preserve">Name of the operator of the mine identified by the HeaderURI.  </t>
  </si>
  <si>
    <t>It is recommended that an EPSG code be used to identify the SRS used to specify the location of the mine identified by the HeaderURI.  If an EPSG code is used, identify it as such with the prefix 'EPSG:'    For common EPSG codes, see the Data Valid Terms tab.
It is recommended that the WGS 84 spatial reference system be used, so as to facilitate interoperability.</t>
  </si>
  <si>
    <t>Free text statement describing the uncertainty of the coordinates of the origin of the mine identified by the HeaderURI.</t>
  </si>
  <si>
    <t>An estimate of the radius of uncertainty regarding the location of the mine identified by the HeaderURI</t>
  </si>
  <si>
    <t>Elevation at ground level for the origin of the mine identified by the HeaderURI</t>
  </si>
  <si>
    <t>Name of geologic unit at the bottom of the mine identified by the HeaderURI</t>
  </si>
  <si>
    <t>Longitude measurement for the surface location of the mine identified by the HeaderURI.</t>
  </si>
  <si>
    <t>This element describes the surface location of the mine; this element does not reflect the location of the mine works, which could be in a contiguous county.</t>
  </si>
  <si>
    <t>This element describes the state in which the surface location of the mine; this element does not reflect the location of the mine works, which could be in a contiguous state.</t>
  </si>
  <si>
    <t>Latitude of mine opening in decimal degrees</t>
  </si>
  <si>
    <t>Longitude ofmine opening in decimal degrees</t>
  </si>
  <si>
    <t xml:space="preserve">Name of the watershed located above, or in communication with, mine workings.  </t>
  </si>
  <si>
    <t>Delimit multiple watershed names with the pipe character '|'</t>
  </si>
  <si>
    <t>Name or number associated with a particular watershed.</t>
  </si>
  <si>
    <t>HUCCode</t>
  </si>
  <si>
    <t>The United States is divided and sub-divided into successively smaller hydrologic units which are classified into four levels: regions, sub-regions, accounting units, and cataloging units. The hydrologic units are arranged or nested within each other, from the largest geographic area (regions) to the smallest geographic area (cataloging units). Each hydrologic unit is identified by a unique hydrologic unit code (HUC) consisting of two to eight digits based on the four levels of classification in the hydrologic unit system.</t>
  </si>
  <si>
    <t>There are 2264 Cataloging Units in the Nation. Cataloging Units sometimes are called "watersheds".  http://water.usgs.gov/GIS/huc.html</t>
  </si>
  <si>
    <t>Hydrologic units or watersheds from controlled codes.</t>
  </si>
  <si>
    <t>Free text used to report watershed/stream information</t>
  </si>
  <si>
    <t>For example; "Hocking River from Athens to below Willow Cr."</t>
  </si>
  <si>
    <t>This element can provide additional hydrologic information.</t>
  </si>
  <si>
    <t>PolulationDistance</t>
  </si>
  <si>
    <t>The overall distance of the mine works identified by the HeaderURI to nearest population center.</t>
  </si>
  <si>
    <t>Use kilometers.</t>
  </si>
  <si>
    <t>A measure of distance between two areas.</t>
  </si>
  <si>
    <t>Vertical distance above datum of mine point.</t>
  </si>
  <si>
    <t>Units used to report all elevation information.</t>
  </si>
  <si>
    <t>This element is mandatory if elevation is reported.  Units can be found on the Data Valid Terms tab.</t>
  </si>
  <si>
    <t>Units of length used to specify elevations in this record. m or km, use decimal units.</t>
  </si>
  <si>
    <t>Used to designate is mine above water table, below water table, or above and below water table.</t>
  </si>
  <si>
    <t>A=above, B=below, AB=above and below</t>
  </si>
  <si>
    <t>ElevUnits</t>
  </si>
  <si>
    <t>FormationSeamName</t>
  </si>
  <si>
    <t>Name of geologic unit or units of interest use | for multiple entries</t>
  </si>
  <si>
    <t>Name of geologic unit.</t>
  </si>
  <si>
    <t>Measurement must be reported in decimal units. Measurement units must be specified in ThicknessUnits element</t>
  </si>
  <si>
    <t xml:space="preserve">Estimated mined area </t>
  </si>
  <si>
    <t>This element is mandatory if area is reported.  Units can be found on the Data Valid Terms tab.</t>
  </si>
  <si>
    <t>Units of area used in this record. m3 or km3, use decimal units.</t>
  </si>
  <si>
    <t>Estimated thickness of mined area of the mine identified by the HeaderURI</t>
  </si>
  <si>
    <t>Measurement must be reported in decimal units. Measurement units must be specified in ShapeAreaUnits element</t>
  </si>
  <si>
    <t>Units used to report area information.</t>
  </si>
  <si>
    <t>Units used to report all seam thickness information.</t>
  </si>
  <si>
    <t>This element is mandatory if thickness is reported.  Units can be found on the Data Valid Terms tab.</t>
  </si>
  <si>
    <t>Units of length used to specify diameters in this record. in or m, use decimal units.</t>
  </si>
  <si>
    <t>Used to report all description of thickness information including any reference.</t>
  </si>
  <si>
    <t>This is used to provide method of thickness determination.</t>
  </si>
  <si>
    <t>E.g., Granchi, J.A., 1958, Coal Resources of the Pottsville Formation, Ohio Division of Geological Survey Report of Investigations No. 36., 53pp..</t>
  </si>
  <si>
    <t>Any additional notes about the mine associated with this HeaderURI</t>
  </si>
  <si>
    <t>Include any other information about the mine that doesn't fit into the template.</t>
  </si>
  <si>
    <t>additional free text with other information about the mine or workings.</t>
  </si>
  <si>
    <t>MineVolume</t>
  </si>
  <si>
    <t>MaxEstRechargeArea</t>
  </si>
  <si>
    <t xml:space="preserve">The units for the volume of mine. </t>
  </si>
  <si>
    <t xml:space="preserve"> Report all volumes in the same units.</t>
  </si>
  <si>
    <t>Report gross volume of mine here.</t>
  </si>
  <si>
    <t xml:space="preserve">Report all volumes using the units specified in the VolumeUnits field or element. </t>
  </si>
  <si>
    <t>Report estimated volume of mine void space here.</t>
  </si>
  <si>
    <t>MinEstRechargeArea</t>
  </si>
  <si>
    <t>Report estimated maximum recharge area of mine void space here.</t>
  </si>
  <si>
    <t>Report estimated minimum recharge area of mine void space here.</t>
  </si>
  <si>
    <t xml:space="preserve">Report all areas using the units of km3. </t>
  </si>
  <si>
    <t>AveRechargeGrndwtr</t>
  </si>
  <si>
    <t>RechargeUnits</t>
  </si>
  <si>
    <t>MaxRechargeVol</t>
  </si>
  <si>
    <t>MinRechargeVol</t>
  </si>
  <si>
    <t>RechargeProceedure</t>
  </si>
  <si>
    <t>Term from controlled vocabulary to categorize the recharge estimate process.</t>
  </si>
  <si>
    <t xml:space="preserve">Report all directions using the NSEW convention. </t>
  </si>
  <si>
    <t>Estimated direction of groundwater flow</t>
  </si>
  <si>
    <t>Report estimated average recharge volume of mine void space here.</t>
  </si>
  <si>
    <t>Report volumes in units described in RechargeUnits field.</t>
  </si>
  <si>
    <t>Report estimated maximum recharge volume of mine void space here.</t>
  </si>
  <si>
    <t>Report estimated minimum recharge volume of mine void space here.</t>
  </si>
  <si>
    <t xml:space="preserve">The units for the volume of recharge. </t>
  </si>
  <si>
    <t xml:space="preserve"> Report all recharge volumes in the same units.</t>
  </si>
  <si>
    <t>MinResidenceTime</t>
  </si>
  <si>
    <t>MaxResidenceTime</t>
  </si>
  <si>
    <t>DischargeLength</t>
  </si>
  <si>
    <t>Discharge Thickness</t>
  </si>
  <si>
    <t>CrossSectionalArea</t>
  </si>
  <si>
    <t>CrossSectionArea</t>
  </si>
  <si>
    <t>EffectiveCrossSectionArea</t>
  </si>
  <si>
    <t>CrossSectionAreaProceedure</t>
  </si>
  <si>
    <t>Report residence time in decimal units here.</t>
  </si>
  <si>
    <t>Report estimated maximum recharge residence time of mine void space here.</t>
  </si>
  <si>
    <t>Report estimated minimum recharge residence time of mine void space here.</t>
  </si>
  <si>
    <t>m</t>
  </si>
  <si>
    <t>Report recharge length in meters here.</t>
  </si>
  <si>
    <t>Report estimated maximum recharge cross section area here.</t>
  </si>
  <si>
    <t>Report estimated discharge length here.</t>
  </si>
  <si>
    <t>Report estimated effective recharge cross section area here.</t>
  </si>
  <si>
    <t>Report areas in units of cubic meters.</t>
  </si>
  <si>
    <t>Free text for any notes pertaining to proceedures for cross section area estimates.</t>
  </si>
  <si>
    <t>This is used to provide method of area determination.</t>
  </si>
  <si>
    <t xml:space="preserve">Free text  </t>
  </si>
  <si>
    <t>EffectiveCrossSectionalArea</t>
  </si>
  <si>
    <t>VelocityUnits</t>
  </si>
  <si>
    <t>AnnualPrecip</t>
  </si>
  <si>
    <t>RechageProceedure</t>
  </si>
  <si>
    <t>MaxMineWtrVel</t>
  </si>
  <si>
    <t>MinMineWtrVel</t>
  </si>
  <si>
    <t>Procedures</t>
  </si>
  <si>
    <t>m/d</t>
  </si>
  <si>
    <t>Maximum estimated mine water velocity in meters/day</t>
  </si>
  <si>
    <t>Minimum estimated mine water velocity in meters/day</t>
  </si>
  <si>
    <t>Estimated annual precipication for the location of the mine identified by the header URI.</t>
  </si>
  <si>
    <t>Use units of years</t>
  </si>
  <si>
    <t>Use mm</t>
  </si>
  <si>
    <t>Annual precipitation from NOAA and other measurement sources.</t>
  </si>
  <si>
    <t>MaxMineWtrVel2</t>
  </si>
  <si>
    <t>MinMineWtrVel2</t>
  </si>
  <si>
    <t>The mean recharge volume to groundwater for the mine identified by the HeaderURL</t>
  </si>
  <si>
    <t>Use mm/y</t>
  </si>
  <si>
    <t>Volume of recharge</t>
  </si>
  <si>
    <t>MaxMineRechargeVol_yr</t>
  </si>
  <si>
    <t>MinMineRechargeVol_yr</t>
  </si>
  <si>
    <t xml:space="preserve">Maximum rate of groundwater recharge to the mine identified in the Header URL </t>
  </si>
  <si>
    <t xml:space="preserve">Minimum rate of groundwater recharge to the mine identified in the Header URL </t>
  </si>
  <si>
    <t>rate of recharge to mine</t>
  </si>
  <si>
    <t>The maximum estimated residence time of water in the mine works</t>
  </si>
  <si>
    <t>The minimum estimated residence time of water in the mine works</t>
  </si>
  <si>
    <t>Use estimated residence time of water in the mine works</t>
  </si>
  <si>
    <t>Data Valid Terms</t>
  </si>
  <si>
    <t>Uncertainty</t>
  </si>
  <si>
    <t>Depth reference points</t>
  </si>
  <si>
    <t>High</t>
  </si>
  <si>
    <t>G.L.</t>
  </si>
  <si>
    <t>in</t>
  </si>
  <si>
    <t>Date Time measurement format</t>
  </si>
  <si>
    <t>cm</t>
  </si>
  <si>
    <t>Elevation Units</t>
  </si>
  <si>
    <t>Units</t>
  </si>
  <si>
    <t>commodity of interest</t>
  </si>
  <si>
    <t>production</t>
  </si>
  <si>
    <t>exploration</t>
  </si>
  <si>
    <t>for acquisition of information specific to discovery or evaluation of economic accumulation of some material</t>
  </si>
  <si>
    <t>injection</t>
  </si>
  <si>
    <t>related to produciton. Water into a geothermal system, fluids for secondary recovery</t>
  </si>
  <si>
    <t>GeothermalEnergy</t>
  </si>
  <si>
    <t>fluid extracted from subsurface as medium for transporting heat from subsurface heat reservoir for use by people.</t>
  </si>
  <si>
    <t>monitoring</t>
  </si>
  <si>
    <t>for monitoring some subsurface properties, e.g. water level, pressure, temperature, fluid composition, etc.</t>
  </si>
  <si>
    <t>scientific</t>
  </si>
  <si>
    <t>for scientific research out side scope of other function categories</t>
  </si>
  <si>
    <t>solutionMining</t>
  </si>
  <si>
    <t>production of water soluble mineral by circulating water or other fluid to dissolve and remove material; also when such dissolution is for the purpose of creating a cavern for storage.</t>
  </si>
  <si>
    <t>storage</t>
  </si>
  <si>
    <t>disposal</t>
  </si>
  <si>
    <t>base and precious metals</t>
  </si>
  <si>
    <t>OtherSolidMineral</t>
  </si>
  <si>
    <t>Barite, anhydrite, zeolites, clay minerals, aggregate, etc.</t>
  </si>
  <si>
    <t>Information</t>
  </si>
  <si>
    <t>Uranium</t>
  </si>
  <si>
    <t>Uranium or thorium minerals</t>
  </si>
  <si>
    <t>Idle</t>
  </si>
  <si>
    <t>Suspended</t>
  </si>
  <si>
    <t>HeaderURI – foreign key to link with other records for the particular mine.</t>
  </si>
  <si>
    <t>Notes (especially comments about determination of time of circulation or date time of measurements, quality of measurements).</t>
  </si>
  <si>
    <t>Metallic Minerals</t>
  </si>
  <si>
    <t>mine Status</t>
  </si>
  <si>
    <t>Abandoned</t>
  </si>
  <si>
    <t>Mine Opening Type</t>
  </si>
  <si>
    <t>Strip</t>
  </si>
  <si>
    <t>Thickness Units</t>
  </si>
  <si>
    <t>Mine Type</t>
  </si>
  <si>
    <t>production of a substance</t>
  </si>
  <si>
    <t>Production</t>
  </si>
  <si>
    <t>HUC Codes</t>
  </si>
  <si>
    <t xml:space="preserve">This template defines the content model for services to deliver the physical characteristics of abandoned and flooded underground mines for geothermal energy.  The proposed approach is to report the measurement result and the calculated result.  </t>
  </si>
  <si>
    <t>Joshua Richardson</t>
  </si>
  <si>
    <t>Graduate Research Associate</t>
  </si>
  <si>
    <t>Ohio University</t>
  </si>
  <si>
    <t>jr282105@ohio.edu</t>
  </si>
  <si>
    <t>740-593-9435</t>
  </si>
  <si>
    <t>Department of Geological Sciences, 316 Clippinger Laboratory, Athens OH 45701</t>
  </si>
  <si>
    <t>http://www.dnr.state.oh.us/OhioGeologicalSurvey/tabid/7105/Default.aspx</t>
  </si>
  <si>
    <t>Coordinator</t>
  </si>
  <si>
    <t>Geologic Records Center coordinator</t>
  </si>
  <si>
    <t>geo.survey@dnr.state.oh.us</t>
  </si>
  <si>
    <t>Richardson, J., Lopez, D.L., Leftwich, T.E., 2013, Physical properties of select abandoned underground mines of Ohio: Ohio Division of Geological Survey unpublished data.</t>
  </si>
  <si>
    <t>injection or emplacement of material with intention of removing it permanently from the surface environment.</t>
  </si>
  <si>
    <t>injection or emplacement of material into a subsurface cavern or reservoir with intention of withdrawing for use at a later time</t>
  </si>
  <si>
    <t>sodium chloride</t>
  </si>
  <si>
    <t>void was created for monitoring, making measurements,  acquiring stratigraphic information, etc.. Not specific to any particular commodity exploration or development.</t>
  </si>
  <si>
    <r>
      <t>EstAirTemp (</t>
    </r>
    <r>
      <rPr>
        <b/>
        <sz val="10"/>
        <rFont val="Calibri"/>
        <family val="2"/>
      </rPr>
      <t>°</t>
    </r>
    <r>
      <rPr>
        <b/>
        <sz val="10"/>
        <rFont val="Arial"/>
        <family val="2"/>
      </rPr>
      <t>C)</t>
    </r>
  </si>
  <si>
    <r>
      <t>SpecificHeat (kJ/kg/</t>
    </r>
    <r>
      <rPr>
        <b/>
        <sz val="10"/>
        <rFont val="Calibri"/>
        <family val="2"/>
      </rPr>
      <t>°</t>
    </r>
    <r>
      <rPr>
        <b/>
        <sz val="10"/>
        <rFont val="Arial"/>
        <family val="2"/>
      </rPr>
      <t>C)</t>
    </r>
  </si>
  <si>
    <r>
      <t>Water Density (kg/m</t>
    </r>
    <r>
      <rPr>
        <b/>
        <vertAlign val="superscript"/>
        <sz val="10"/>
        <rFont val="Arial"/>
        <family val="2"/>
      </rPr>
      <t>3</t>
    </r>
    <r>
      <rPr>
        <b/>
        <sz val="10"/>
        <rFont val="Arial"/>
        <family val="2"/>
      </rPr>
      <t>)</t>
    </r>
  </si>
  <si>
    <t>Water Mass (kg)</t>
  </si>
  <si>
    <t>TotalMineHeat</t>
  </si>
  <si>
    <t>MaxHF_1 (kJ/yr)</t>
  </si>
  <si>
    <t>MaxHF_2 (kJ/yr)</t>
  </si>
  <si>
    <t>MinHF_1 (kJ/yr)</t>
  </si>
  <si>
    <t>MinHF_2(kJ/yr)</t>
  </si>
  <si>
    <t>Report estimated effective surface temperature here.</t>
  </si>
  <si>
    <t>Report temperature in units of Celcius.</t>
  </si>
  <si>
    <t>Report estimated effective mine water temperature here.</t>
  </si>
  <si>
    <t>Report estimated specific heat of water at the estimated temperature area here.</t>
  </si>
  <si>
    <t>Report estimated water density at the estimated temperature here.</t>
  </si>
  <si>
    <t>Report areas in units of kilo Joules per kilogram per degree celcius.</t>
  </si>
  <si>
    <t>Report density in units of kilograms per cubic meter.</t>
  </si>
  <si>
    <t>Report estimated effective total mine water mass here.</t>
  </si>
  <si>
    <t>Report areas in units of kilograms.</t>
  </si>
  <si>
    <t xml:space="preserve">kg </t>
  </si>
  <si>
    <t>Heat Extractable from the Mines/1 degree change C (kJ)</t>
  </si>
  <si>
    <t>Report areas in units of kiloJoules.</t>
  </si>
  <si>
    <t xml:space="preserve">kJ </t>
  </si>
  <si>
    <t>TotalMineHeat (kJ)</t>
  </si>
  <si>
    <t>Maximum Heat Flux using method 1 (kJ/y)</t>
  </si>
  <si>
    <t>Minimum Heat Flux using method 1 (kJ/y)</t>
  </si>
  <si>
    <t>Maximum Heat Flux using method 2 (kJ/y)</t>
  </si>
  <si>
    <t>Minimum Heat Flux using method 2 (kJ/y)</t>
  </si>
  <si>
    <t>Report heat flux in units of kiloJoules per year.</t>
  </si>
  <si>
    <t>kJ/yr</t>
  </si>
  <si>
    <t xml:space="preserve">In calculating the theoretical benefit of geothermal usage of AUMs the following physical parameters were collected or calculated: geographic data (county, county code, city, township, population, distance of AUM to population center), mine identifiers (mine code, mine name, API number, operator  name, abandonment date, coal seam (if applicable), commodity mined, average mine elevation), watershed data for the watershed where the mine is located (watershed name, 12 digit HUC sub-watershed code, description of watershed), physical characteristics of the AUMs (flooded or partially flooded, estimated coal seam thickness from isopach maps, topographic area, average depth to the mine, mine volume, effective mine volume or void space), other relevant physical parameters such as minimum estimated water table elevation,  surface water feature considered for minimum estimated water table elevation for the calculation of the percentage of water filling a partially flooded mine, percentage of mine flooded (for partially flooded mines)), precipitation in target areas, hydrogeological parameters (estimated minimum and maximum groundwater recharge rates, estimated minimum and maximum residence time of water within the mines, estimated maximum and minimum linear groundwater velocities, groundwater flow direction), heat extractable parameters (estimated average ambient air temperature, estimated average groundwater temperature within the mines, volume of water within the mines, specific heat of water at the estimated mine water temperature, density of water at the estimated temperature, mass of water within the mines, total amount of heat extractable within each mine per 1 degree Celsius change in temperature, estimated annual flux of heat into the mines from groundwater recharge).  </t>
  </si>
  <si>
    <t>Physical and thermal properties of select abandoned underground mines of Ohio</t>
  </si>
  <si>
    <t>Heat Flux within the Mine Voids</t>
  </si>
  <si>
    <t>If heat is being extracted or injected into the mine void, groundwater recharge will cause a flux in heat to the mine void.  The water entering the mines will either be hotter or colder than the water within the mine void, depending whether the mine is being used as a net heat source or net heat sink.  Using the theoretical value of heat extractable (equation 9), calculated above, and the residence times of water within the mine systems, the heat fluxes were calculated as such:</t>
  </si>
  <si>
    <t>Equation 11.</t>
  </si>
  <si>
    <t>Where:</t>
  </si>
  <si>
    <t>The above calculation gives some constraints on the ability for the mine voids to continue to act as heat exchangers, and shows the amount of heat entering or exiting the system due to recharge values.  The flux was calculated using maximum and minimum residence times based upon the respective maximum and minimum residence times.</t>
  </si>
  <si>
    <t>Heat Extractable from the Mines</t>
  </si>
  <si>
    <t>Using the temperature of the mines and the volume of water within the mine systems, the amount of theoretical heat extractable can be calculated by using the heat transfer equation as follows:</t>
  </si>
  <si>
    <t>Equation 9.</t>
  </si>
  <si>
    <t>q – heat (kJ)</t>
  </si>
  <si>
    <t>m – mass of the heat exchanger (kg)</t>
  </si>
  <si>
    <t>C – Heat Capacity of the Heat Exchanger (kJ/(kg*ºC))</t>
  </si>
  <si>
    <t>T – Temperature (ᵒC)</t>
  </si>
  <si>
    <t>To use equation 9, certain variables needed to be quantified.  Assuming that all of the effective volume of the mine void was saturated with water (for below drainage mines), the mass of the water was calculated from the density equation, using the respective density of water at the calculated mine temperature.  The derived equation for the mass of water in the mines is as follows:</t>
  </si>
  <si>
    <t>Equation 10.</t>
  </si>
  <si>
    <t>The mine water temperatures were estimated based upon the localized geothermal gradient and long term average ambient air temperatures in Ohio.  The equation for the geothermal is as follows:</t>
  </si>
  <si>
    <t>Equation 7.</t>
  </si>
  <si>
    <t>By rearranging the above equation (7) the value for formation temperature can be found as such:</t>
  </si>
  <si>
    <t>Equation 8.</t>
  </si>
  <si>
    <t>Equation 1.</t>
  </si>
  <si>
    <t>This calculation assumes that the height of the mine is only the height of the coal seam, and that all of the coal was extracted in the extracted sectors other than the pillars.  The topographic areas of the mines are values from the AUM database.</t>
  </si>
  <si>
    <t>Equation 2</t>
  </si>
  <si>
    <t>Report areas in units of square meters.</t>
  </si>
  <si>
    <t>yr</t>
  </si>
  <si>
    <t>Equation 3.</t>
  </si>
  <si>
    <t>The previous equation can be used with both the maximum and minimum recharge areas to provide maximum and minimum volumetric recharge to the mine areas.</t>
  </si>
  <si>
    <t>The residence time calculation illustrates the rate in which water is being circulated through the mine.  It assumes complete mixing within the mine, and that the only water entering the mine is the water calculated through the volumetric recharge calculations. The minimum estimate does not allow for the lateral movement of water into the mine from the surrounding aquifers.  The maximum estimate only allows for recharge from the maximum recharge area to enter the mine.  The residence times were calculated using the following equation:</t>
  </si>
  <si>
    <t>Equation 4.</t>
  </si>
  <si>
    <t>The maximum and minimum calculations use the respective different recharge values for the given mine systems.</t>
  </si>
  <si>
    <t>Equation 5.</t>
  </si>
  <si>
    <t>The above equation scales the effective volume (60% of the actual volume) onto a two dimensional plane. For simplicity, the length, width, and height of the mine void are assumed equal. So 60% of the volume corresponds to 0.7115 of the total cross sectional area.</t>
  </si>
  <si>
    <t>Equation 6.</t>
  </si>
  <si>
    <t>The maximum and minimum volumes of recharge were applied to the mine voids to produce maximum and minimum groundwater velocities for both methods of calculating recharge.</t>
  </si>
  <si>
    <t xml:space="preserve">The geothermal gradient used was the minimum geothermal gradient within the range given by the Ohio Geological Survey geothermal gradient map.  For most of the target area, the geothermal gradient was 20 º Celsius/1 km depth.  The formation depth was previously calculated. </t>
  </si>
  <si>
    <t>Closed</t>
  </si>
  <si>
    <t>Depth (km)</t>
  </si>
  <si>
    <t>Missing</t>
  </si>
  <si>
    <t>feet</t>
  </si>
  <si>
    <r>
      <t>m</t>
    </r>
    <r>
      <rPr>
        <vertAlign val="superscript"/>
        <sz val="11"/>
        <color indexed="8"/>
        <rFont val="Calibri"/>
        <family val="2"/>
      </rPr>
      <t>3</t>
    </r>
  </si>
  <si>
    <r>
      <t>m</t>
    </r>
    <r>
      <rPr>
        <vertAlign val="superscript"/>
        <sz val="11"/>
        <color indexed="8"/>
        <rFont val="Calibri"/>
        <family val="2"/>
      </rPr>
      <t>2</t>
    </r>
  </si>
  <si>
    <t>Recharge values calculated using USGS estimated recharge values from baseflow calculations</t>
  </si>
  <si>
    <t>DischargeLength (m)</t>
  </si>
  <si>
    <t>m/yr</t>
  </si>
  <si>
    <t>AveRechargeGrdwtr_1 (m/yr)</t>
  </si>
  <si>
    <t>MaxRechargeVol_1</t>
  </si>
  <si>
    <t>MinRechargeVol_1</t>
  </si>
  <si>
    <t>MinResidenceTime_1 (yr)</t>
  </si>
  <si>
    <t>MaxResidenceTime_1 (yr)</t>
  </si>
  <si>
    <t>MaxMineWtrVel_1</t>
  </si>
  <si>
    <t>MinMineWtrVel_2</t>
  </si>
  <si>
    <t>MinMineWtrVel_1</t>
  </si>
  <si>
    <t>AveRechargeGrdwtr_2 (m/yr)</t>
  </si>
  <si>
    <t>MaxRechargeVol_2</t>
  </si>
  <si>
    <t>MinRechargeVol_2</t>
  </si>
  <si>
    <t>MaxResidenceTime_2 (yr)</t>
  </si>
  <si>
    <t>MinResidenceTime_2 (yr)</t>
  </si>
  <si>
    <t>MaxMineWtrVel_2</t>
  </si>
  <si>
    <r>
      <t>EstMineWtrTemp (</t>
    </r>
    <r>
      <rPr>
        <b/>
        <sz val="10"/>
        <rFont val="Calibri"/>
        <family val="2"/>
      </rPr>
      <t>°</t>
    </r>
    <r>
      <rPr>
        <b/>
        <sz val="10"/>
        <rFont val="Arial"/>
        <family val="2"/>
      </rPr>
      <t>C)</t>
    </r>
  </si>
  <si>
    <t>Spatial Reference Systems</t>
  </si>
  <si>
    <t>EPSG Code</t>
  </si>
  <si>
    <t>NAD27</t>
  </si>
  <si>
    <t>NAD83</t>
  </si>
  <si>
    <t>WGS84</t>
  </si>
  <si>
    <t>http://www2.dnr.state.oh.us/website/geo/mines/</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</si>
  <si>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</si>
  <si>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</si>
  <si>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</si>
  <si>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</si>
  <si>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Comments:</t>
  </si>
  <si>
    <t>Tab</t>
  </si>
  <si>
    <t>Column (A,B etc)</t>
  </si>
  <si>
    <t>Feature Header</t>
  </si>
  <si>
    <t>AZGS Reviewer</t>
  </si>
  <si>
    <t>State Responder</t>
  </si>
  <si>
    <t>Action Taken</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</si>
  <si>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</si>
  <si>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This is an Example line for this page.</t>
  </si>
  <si>
    <t>ERP</t>
  </si>
  <si>
    <t>Person making revisions</t>
  </si>
  <si>
    <t>Corrected the  format.</t>
  </si>
  <si>
    <t>If you make revisions and resubmitt, please include a note on the comments tab so we know what was done.</t>
  </si>
  <si>
    <t>OTHER</t>
  </si>
  <si>
    <t>Task 1906</t>
  </si>
  <si>
    <t>This resource is a compilation of 147 abandoned underground mines in Ohio. The compilation is published as an Excel workbook containing 6 worksheets including information about the template, notes related to revisions of the template, resource provider information, the data, a field list (data mapping view) and vocabularies used in populating the data worksheet (data valid terms). The data was compiled by the West Virginia Geological and Economic Survey and made available for distribution through the AASG Geothermal Data Systems project, published as a web feature and available as an Excel workbook.</t>
  </si>
  <si>
    <t>EstAirTemp (°C)</t>
  </si>
  <si>
    <t>EstMineWtrTemp (°C)</t>
  </si>
  <si>
    <t>SpecificHeat (kJ/kg/°C)</t>
  </si>
  <si>
    <t>°C</t>
  </si>
  <si>
    <t>kJ/kg/°C</t>
  </si>
  <si>
    <r>
      <t xml:space="preserve">The ObservationURI identifies a </t>
    </r>
    <r>
      <rPr>
        <i/>
        <sz val="11"/>
        <rFont val="Calibri"/>
        <family val="2"/>
      </rPr>
      <t>borehole temperature measurement</t>
    </r>
  </si>
  <si>
    <r>
      <t xml:space="preserve">The HeaderURI identifies a </t>
    </r>
    <r>
      <rPr>
        <i/>
        <sz val="11"/>
        <rFont val="Calibri"/>
        <family val="2"/>
      </rPr>
      <t xml:space="preserve">borehole; </t>
    </r>
    <r>
      <rPr>
        <sz val="11"/>
        <rFont val="Calibri"/>
        <family val="2"/>
      </rPr>
      <t xml:space="preserve">a wells may be constituted by multiple boreholes.  This is reflected in the ParentWellURI, a URI that identifies the well that contains the child borehole. For simple wells that consist of a single wellbore/borehole, the HeaderURI is identical with the ParentWellURI, and the ParentWellURI is not required. See UML diagram on the Notes worksheet for a model of the well/wellbore - data relationships.
</t>
    </r>
    <r>
      <rPr>
        <u/>
        <sz val="11"/>
        <rFont val="Calibri"/>
        <family val="2"/>
      </rPr>
      <t>Etymological Note</t>
    </r>
    <r>
      <rPr>
        <sz val="11"/>
        <rFont val="Calibri"/>
        <family val="2"/>
      </rPr>
      <t xml:space="preserve">: the terms </t>
    </r>
    <r>
      <rPr>
        <i/>
        <sz val="11"/>
        <rFont val="Calibri"/>
        <family val="2"/>
      </rPr>
      <t xml:space="preserve">borehole </t>
    </r>
    <r>
      <rPr>
        <sz val="11"/>
        <rFont val="Calibri"/>
        <family val="2"/>
      </rPr>
      <t xml:space="preserve">and </t>
    </r>
    <r>
      <rPr>
        <i/>
        <sz val="11"/>
        <rFont val="Calibri"/>
        <family val="2"/>
      </rPr>
      <t>wellbore (PPDM usage)</t>
    </r>
    <r>
      <rPr>
        <sz val="11"/>
        <rFont val="Calibri"/>
        <family val="2"/>
      </rPr>
      <t xml:space="preserve">are often used interchangeably in USGIN - AASG geothermal data documentation.
</t>
    </r>
    <r>
      <rPr>
        <u/>
        <sz val="11"/>
        <rFont val="Calibri"/>
        <family val="2"/>
      </rPr>
      <t>Technical Note</t>
    </r>
    <r>
      <rPr>
        <sz val="11"/>
        <rFont val="Calibri"/>
        <family val="2"/>
      </rPr>
      <t>: The term 'header record' is also used to describe a physical document produced by drilling agencies; this document provides inforamtion about specific instances of drilling.</t>
    </r>
  </si>
  <si>
    <r>
      <t xml:space="preserve">Mines completed for a specific commodity; recompletions and reentries are usually associated with either further access to a given commodity or access to a </t>
    </r>
    <r>
      <rPr>
        <i/>
        <sz val="11"/>
        <rFont val="Calibri"/>
        <family val="2"/>
      </rPr>
      <t>different</t>
    </r>
    <r>
      <rPr>
        <sz val="11"/>
        <rFont val="Calibri"/>
        <family val="2"/>
      </rPr>
      <t xml:space="preserve"> commodity.
For example, an oil well may be recompleted to further access oil reserves, or it may be plugged and recompleted for the purpose of acquiring natural gas.</t>
    </r>
  </si>
  <si>
    <r>
      <t>Must be numeric or null. Some surveys include half sections indicated by a '</t>
    </r>
    <r>
      <rPr>
        <i/>
        <sz val="11"/>
        <rFont val="Calibri"/>
        <family val="2"/>
      </rPr>
      <t>nn</t>
    </r>
    <r>
      <rPr>
        <sz val="11"/>
        <rFont val="Calibri"/>
        <family val="2"/>
      </rPr>
      <t xml:space="preserve">.5' designation, where </t>
    </r>
    <r>
      <rPr>
        <i/>
        <sz val="11"/>
        <rFont val="Calibri"/>
        <family val="2"/>
      </rPr>
      <t>n</t>
    </r>
    <r>
      <rPr>
        <sz val="11"/>
        <rFont val="Calibri"/>
        <family val="2"/>
      </rPr>
      <t xml:space="preserve"> indicates a number.</t>
    </r>
  </si>
  <si>
    <r>
      <t xml:space="preserve">Spatial reference systems specify a datum, a reference ellipsoid, </t>
    </r>
    <r>
      <rPr>
        <i/>
        <sz val="11"/>
        <rFont val="Calibri"/>
        <family val="2"/>
      </rPr>
      <t xml:space="preserve">and </t>
    </r>
    <r>
      <rPr>
        <sz val="11"/>
        <rFont val="Calibri"/>
        <family val="2"/>
      </rPr>
      <t>a coordinate system.
Most known spatial reference systems are associated with an EPSG code number; EPSG stands for European Petroleum Survey Group.</t>
    </r>
  </si>
  <si>
    <r>
      <t>m</t>
    </r>
    <r>
      <rPr>
        <vertAlign val="superscript"/>
        <sz val="11"/>
        <rFont val="Calibri"/>
        <family val="2"/>
      </rPr>
      <t>3</t>
    </r>
  </si>
  <si>
    <r>
      <t>Watershed Parameters:</t>
    </r>
    <r>
      <rPr>
        <sz val="11"/>
        <color indexed="8"/>
        <rFont val="Calibri"/>
        <family val="2"/>
      </rPr>
      <t xml:space="preserve"> ArcMap and Data from the United States Geological Survey (Source), all of the watersheds that intersected or encompassed the target sites were characterized by name, HUC 12 digit identifier, and description of the watershed.  All of those parameters were available through the National Resources Conservation Services (Staford, 2008). </t>
    </r>
  </si>
  <si>
    <r>
      <t xml:space="preserve">Precipitation: </t>
    </r>
    <r>
      <rPr>
        <sz val="11"/>
        <color indexed="8"/>
        <rFont val="Calibri"/>
        <family val="2"/>
      </rPr>
      <t>Using ArcMap and the United States Annual Precipitation Basemap (Kittel et al. 1998) the average precipitation over the target mines were calculated.  If two raster cells overlapped with the target mine, the cell values were averaged.</t>
    </r>
  </si>
  <si>
    <r>
      <t xml:space="preserve">      V</t>
    </r>
    <r>
      <rPr>
        <vertAlign val="subscript"/>
        <sz val="11"/>
        <color indexed="8"/>
        <rFont val="Calibri"/>
        <family val="2"/>
      </rPr>
      <t>m</t>
    </r>
    <r>
      <rPr>
        <sz val="11"/>
        <color indexed="8"/>
        <rFont val="Calibri"/>
        <family val="2"/>
      </rPr>
      <t xml:space="preserve"> = A</t>
    </r>
    <r>
      <rPr>
        <vertAlign val="subscript"/>
        <sz val="11"/>
        <color indexed="8"/>
        <rFont val="Calibri"/>
        <family val="2"/>
      </rPr>
      <t>t</t>
    </r>
    <r>
      <rPr>
        <sz val="11"/>
        <color indexed="8"/>
        <rFont val="Calibri"/>
        <family val="2"/>
      </rPr>
      <t>*h</t>
    </r>
    <r>
      <rPr>
        <vertAlign val="subscript"/>
        <sz val="11"/>
        <color indexed="8"/>
        <rFont val="Calibri"/>
        <family val="2"/>
      </rPr>
      <t>c</t>
    </r>
  </si>
  <si>
    <r>
      <t xml:space="preserve">Annual Groundwater Recharge: </t>
    </r>
    <r>
      <rPr>
        <sz val="11"/>
        <color indexed="8"/>
        <rFont val="Calibri"/>
        <family val="2"/>
      </rPr>
      <t xml:space="preserve">Using ArcMap and the United States Geological Survey groundwater recharge dataset (Wolock, 2003), the average groundwater recharge was characterized.  </t>
    </r>
  </si>
  <si>
    <r>
      <t>m</t>
    </r>
    <r>
      <rPr>
        <vertAlign val="superscript"/>
        <sz val="11"/>
        <rFont val="Calibri"/>
        <family val="2"/>
      </rPr>
      <t>2</t>
    </r>
  </si>
  <si>
    <r>
      <t xml:space="preserve">Mine Volume/Mine Void Space: </t>
    </r>
    <r>
      <rPr>
        <sz val="11"/>
        <color indexed="8"/>
        <rFont val="Calibri"/>
        <family val="2"/>
      </rPr>
      <t>The volume of the mine was calculated based upon the topographic area of the mine and the coal seam thickness, such that:</t>
    </r>
  </si>
  <si>
    <r>
      <t>Report all areas using the units of km</t>
    </r>
    <r>
      <rPr>
        <vertAlign val="superscript"/>
        <sz val="11"/>
        <color indexed="8"/>
        <rFont val="Calibri"/>
        <family val="2"/>
      </rPr>
      <t>2</t>
    </r>
    <r>
      <rPr>
        <sz val="11"/>
        <color indexed="8"/>
        <rFont val="Calibri"/>
        <family val="2"/>
      </rPr>
      <t xml:space="preserve">. </t>
    </r>
  </si>
  <si>
    <r>
      <t>V</t>
    </r>
    <r>
      <rPr>
        <vertAlign val="subscript"/>
        <sz val="11"/>
        <color indexed="8"/>
        <rFont val="Calibri"/>
        <family val="2"/>
      </rPr>
      <t>m</t>
    </r>
    <r>
      <rPr>
        <sz val="11"/>
        <color indexed="8"/>
        <rFont val="Calibri"/>
        <family val="2"/>
      </rPr>
      <t xml:space="preserve"> – Volume of the mine (m</t>
    </r>
    <r>
      <rPr>
        <vertAlign val="superscript"/>
        <sz val="11"/>
        <color indexed="8"/>
        <rFont val="Calibri"/>
        <family val="2"/>
      </rPr>
      <t>3</t>
    </r>
    <r>
      <rPr>
        <sz val="11"/>
        <color indexed="8"/>
        <rFont val="Calibri"/>
        <family val="2"/>
      </rPr>
      <t>)</t>
    </r>
  </si>
  <si>
    <r>
      <t>A</t>
    </r>
    <r>
      <rPr>
        <vertAlign val="subscript"/>
        <sz val="11"/>
        <color indexed="8"/>
        <rFont val="Calibri"/>
        <family val="2"/>
      </rPr>
      <t>t</t>
    </r>
    <r>
      <rPr>
        <sz val="11"/>
        <color indexed="8"/>
        <rFont val="Calibri"/>
        <family val="2"/>
      </rPr>
      <t xml:space="preserve"> – topographic area of the mine (m</t>
    </r>
    <r>
      <rPr>
        <vertAlign val="superscript"/>
        <sz val="11"/>
        <color indexed="8"/>
        <rFont val="Calibri"/>
        <family val="2"/>
      </rPr>
      <t>2</t>
    </r>
    <r>
      <rPr>
        <sz val="11"/>
        <color indexed="8"/>
        <rFont val="Calibri"/>
        <family val="2"/>
      </rPr>
      <t>)</t>
    </r>
  </si>
  <si>
    <r>
      <t>h</t>
    </r>
    <r>
      <rPr>
        <vertAlign val="subscript"/>
        <sz val="11"/>
        <color indexed="8"/>
        <rFont val="Calibri"/>
        <family val="2"/>
      </rPr>
      <t>c</t>
    </r>
    <r>
      <rPr>
        <sz val="11"/>
        <color indexed="8"/>
        <rFont val="Calibri"/>
        <family val="2"/>
      </rPr>
      <t xml:space="preserve"> – height (thickness) of the exploited coal seam (m)</t>
    </r>
  </si>
  <si>
    <r>
      <t xml:space="preserve">Effective Mine Volume: </t>
    </r>
    <r>
      <rPr>
        <sz val="11"/>
        <color indexed="8"/>
        <rFont val="Calibri"/>
        <family val="2"/>
      </rPr>
      <t>Most of the early underground mines were constructed using a room and pillar structure (Crowell 1995).  In this case, columns of coal are left for structural support.  The above mine volume calculation does not compensate for the existence of these pillars.  It is estimated that on average, around 50-70 percent of coal is extractable using mine and pillar mining (Crowell 2008).  The average of the range of extractable coal was used for the calculations (60 percent).  The below calculation compensates for the existence of the pillars within the target mines.</t>
    </r>
  </si>
  <si>
    <r>
      <t>V</t>
    </r>
    <r>
      <rPr>
        <vertAlign val="subscript"/>
        <sz val="11"/>
        <color indexed="8"/>
        <rFont val="Calibri"/>
        <family val="2"/>
      </rPr>
      <t>e</t>
    </r>
    <r>
      <rPr>
        <sz val="11"/>
        <color indexed="8"/>
        <rFont val="Calibri"/>
        <family val="2"/>
      </rPr>
      <t xml:space="preserve"> = 0.6V</t>
    </r>
    <r>
      <rPr>
        <vertAlign val="subscript"/>
        <sz val="11"/>
        <color indexed="8"/>
        <rFont val="Calibri"/>
        <family val="2"/>
      </rPr>
      <t>m</t>
    </r>
  </si>
  <si>
    <r>
      <t>V</t>
    </r>
    <r>
      <rPr>
        <vertAlign val="subscript"/>
        <sz val="11"/>
        <color indexed="8"/>
        <rFont val="Calibri"/>
        <family val="2"/>
      </rPr>
      <t>e</t>
    </r>
    <r>
      <rPr>
        <sz val="11"/>
        <color indexed="8"/>
        <rFont val="Calibri"/>
        <family val="2"/>
      </rPr>
      <t xml:space="preserve"> – Effective volume of the mine (m</t>
    </r>
    <r>
      <rPr>
        <vertAlign val="superscript"/>
        <sz val="11"/>
        <color indexed="8"/>
        <rFont val="Calibri"/>
        <family val="2"/>
      </rPr>
      <t>3</t>
    </r>
    <r>
      <rPr>
        <sz val="11"/>
        <color indexed="8"/>
        <rFont val="Calibri"/>
        <family val="2"/>
      </rPr>
      <t>)</t>
    </r>
  </si>
  <si>
    <r>
      <t>V</t>
    </r>
    <r>
      <rPr>
        <vertAlign val="subscript"/>
        <sz val="11"/>
        <color indexed="8"/>
        <rFont val="Calibri"/>
        <family val="2"/>
      </rPr>
      <t>m</t>
    </r>
    <r>
      <rPr>
        <sz val="11"/>
        <color indexed="8"/>
        <rFont val="Calibri"/>
        <family val="2"/>
      </rPr>
      <t xml:space="preserve"> –Volume of the mine (m</t>
    </r>
    <r>
      <rPr>
        <vertAlign val="superscript"/>
        <sz val="11"/>
        <color indexed="8"/>
        <rFont val="Calibri"/>
        <family val="2"/>
      </rPr>
      <t>3</t>
    </r>
    <r>
      <rPr>
        <sz val="11"/>
        <color indexed="8"/>
        <rFont val="Calibri"/>
        <family val="2"/>
      </rPr>
      <t>)</t>
    </r>
  </si>
  <si>
    <r>
      <t xml:space="preserve">Minimum Recharge Area: </t>
    </r>
    <r>
      <rPr>
        <sz val="11"/>
        <color indexed="8"/>
        <rFont val="Calibri"/>
        <family val="2"/>
      </rPr>
      <t>The surface area associated with recharge to the mines is assumed to be only the surface area directly above the mine.  No water is assumed to be flowing in to the mine from adjacent underground zones.  In this case, the minimum recharge area is equal to the mine surface area.</t>
    </r>
  </si>
  <si>
    <r>
      <t>Maximum Recharge Area</t>
    </r>
    <r>
      <rPr>
        <sz val="11"/>
        <color indexed="8"/>
        <rFont val="Calibri"/>
        <family val="2"/>
      </rPr>
      <t>:  Instead of using only the corresponding surface area of the mine as the recharge zone, it is assumed that a larger area outside of the mine could potentially recharge the mine.  This area must be hydrologically reasonable, which means that only feasible recharge areas are considered.  For example, the area must be in the same watershed and follow groundwater flow direction indicators that would lead water into the mine.</t>
    </r>
  </si>
  <si>
    <r>
      <t>Minimum and Maximum Annual Volume of Recharge Method 1:</t>
    </r>
    <r>
      <rPr>
        <sz val="11"/>
        <color indexed="8"/>
        <rFont val="Calibri"/>
        <family val="2"/>
      </rPr>
      <t xml:space="preserve"> Using the recharge areas, the recharge values were calculated using the following equation:</t>
    </r>
  </si>
  <si>
    <r>
      <t xml:space="preserve">     R</t>
    </r>
    <r>
      <rPr>
        <vertAlign val="subscript"/>
        <sz val="11"/>
        <color indexed="8"/>
        <rFont val="Calibri"/>
        <family val="2"/>
      </rPr>
      <t>v</t>
    </r>
    <r>
      <rPr>
        <sz val="11"/>
        <color indexed="8"/>
        <rFont val="Calibri"/>
        <family val="2"/>
      </rPr>
      <t xml:space="preserve"> = R</t>
    </r>
    <r>
      <rPr>
        <vertAlign val="subscript"/>
        <sz val="11"/>
        <color indexed="8"/>
        <rFont val="Calibri"/>
        <family val="2"/>
      </rPr>
      <t>a</t>
    </r>
    <r>
      <rPr>
        <sz val="11"/>
        <color indexed="8"/>
        <rFont val="Calibri"/>
        <family val="2"/>
      </rPr>
      <t>*R</t>
    </r>
    <r>
      <rPr>
        <vertAlign val="subscript"/>
        <sz val="11"/>
        <color indexed="8"/>
        <rFont val="Calibri"/>
        <family val="2"/>
      </rPr>
      <t>gw</t>
    </r>
  </si>
  <si>
    <r>
      <t>R</t>
    </r>
    <r>
      <rPr>
        <vertAlign val="subscript"/>
        <sz val="11"/>
        <color indexed="8"/>
        <rFont val="Calibri"/>
        <family val="2"/>
      </rPr>
      <t>v</t>
    </r>
    <r>
      <rPr>
        <sz val="11"/>
        <color indexed="8"/>
        <rFont val="Calibri"/>
        <family val="2"/>
      </rPr>
      <t xml:space="preserve"> – Volumetric recharge to the mine per time (m</t>
    </r>
    <r>
      <rPr>
        <vertAlign val="superscript"/>
        <sz val="11"/>
        <color indexed="8"/>
        <rFont val="Calibri"/>
        <family val="2"/>
      </rPr>
      <t>3</t>
    </r>
    <r>
      <rPr>
        <sz val="11"/>
        <color indexed="8"/>
        <rFont val="Calibri"/>
        <family val="2"/>
      </rPr>
      <t>/year)</t>
    </r>
  </si>
  <si>
    <r>
      <t>m</t>
    </r>
    <r>
      <rPr>
        <vertAlign val="superscript"/>
        <sz val="11"/>
        <rFont val="Calibri"/>
        <family val="2"/>
      </rPr>
      <t>3</t>
    </r>
    <r>
      <rPr>
        <sz val="11"/>
        <rFont val="Calibri"/>
        <family val="2"/>
      </rPr>
      <t>/y</t>
    </r>
  </si>
  <si>
    <r>
      <t>R</t>
    </r>
    <r>
      <rPr>
        <vertAlign val="subscript"/>
        <sz val="11"/>
        <color indexed="8"/>
        <rFont val="Calibri"/>
        <family val="2"/>
      </rPr>
      <t>a</t>
    </r>
    <r>
      <rPr>
        <sz val="11"/>
        <color indexed="8"/>
        <rFont val="Calibri"/>
        <family val="2"/>
      </rPr>
      <t xml:space="preserve"> – Recharge area (m</t>
    </r>
    <r>
      <rPr>
        <vertAlign val="superscript"/>
        <sz val="11"/>
        <color indexed="8"/>
        <rFont val="Calibri"/>
        <family val="2"/>
      </rPr>
      <t>2</t>
    </r>
    <r>
      <rPr>
        <sz val="11"/>
        <color indexed="8"/>
        <rFont val="Calibri"/>
        <family val="2"/>
      </rPr>
      <t>)</t>
    </r>
  </si>
  <si>
    <r>
      <t>R</t>
    </r>
    <r>
      <rPr>
        <vertAlign val="subscript"/>
        <sz val="11"/>
        <color indexed="8"/>
        <rFont val="Calibri"/>
        <family val="2"/>
      </rPr>
      <t>gw</t>
    </r>
    <r>
      <rPr>
        <sz val="11"/>
        <color indexed="8"/>
        <rFont val="Calibri"/>
        <family val="2"/>
      </rPr>
      <t xml:space="preserve"> – Groundwater recharge per unit time (m/year)</t>
    </r>
  </si>
  <si>
    <r>
      <t xml:space="preserve">Minimum and Maximum Annual Volume of Recharge Method 2: </t>
    </r>
    <r>
      <rPr>
        <sz val="11"/>
        <color indexed="8"/>
        <rFont val="Calibri"/>
        <family val="2"/>
      </rPr>
      <t>The second method for calculating the volume of recharge to the target mine assumes that 5 percent of precipitation recharges groundwater annually.  In this case, that value is substituted for the R</t>
    </r>
    <r>
      <rPr>
        <vertAlign val="subscript"/>
        <sz val="11"/>
        <color indexed="8"/>
        <rFont val="Calibri"/>
        <family val="2"/>
      </rPr>
      <t>gw</t>
    </r>
    <r>
      <rPr>
        <sz val="11"/>
        <color indexed="8"/>
        <rFont val="Calibri"/>
        <family val="2"/>
      </rPr>
      <t xml:space="preserve"> in the above equation.  5 percent of precipitation was used based upon (Pigati and Lopez, 1999) finding roughly that amount of recharge from precipitation in Southeastern Ohio.</t>
    </r>
  </si>
  <si>
    <r>
      <t xml:space="preserve">       t</t>
    </r>
    <r>
      <rPr>
        <vertAlign val="subscript"/>
        <sz val="11"/>
        <color indexed="8"/>
        <rFont val="Calibri"/>
        <family val="2"/>
      </rPr>
      <t>r</t>
    </r>
    <r>
      <rPr>
        <sz val="11"/>
        <color indexed="8"/>
        <rFont val="Calibri"/>
        <family val="2"/>
      </rPr>
      <t xml:space="preserve"> = V</t>
    </r>
    <r>
      <rPr>
        <vertAlign val="subscript"/>
        <sz val="11"/>
        <color indexed="8"/>
        <rFont val="Calibri"/>
        <family val="2"/>
      </rPr>
      <t>e</t>
    </r>
    <r>
      <rPr>
        <sz val="11"/>
        <color indexed="8"/>
        <rFont val="Calibri"/>
        <family val="2"/>
      </rPr>
      <t>/R</t>
    </r>
    <r>
      <rPr>
        <vertAlign val="subscript"/>
        <sz val="11"/>
        <color indexed="8"/>
        <rFont val="Calibri"/>
        <family val="2"/>
      </rPr>
      <t>v</t>
    </r>
  </si>
  <si>
    <r>
      <t>t</t>
    </r>
    <r>
      <rPr>
        <vertAlign val="subscript"/>
        <sz val="11"/>
        <color indexed="8"/>
        <rFont val="Calibri"/>
        <family val="2"/>
      </rPr>
      <t>r</t>
    </r>
    <r>
      <rPr>
        <sz val="11"/>
        <color indexed="8"/>
        <rFont val="Calibri"/>
        <family val="2"/>
      </rPr>
      <t xml:space="preserve"> – Residence Time (y)</t>
    </r>
  </si>
  <si>
    <r>
      <t>V</t>
    </r>
    <r>
      <rPr>
        <vertAlign val="subscript"/>
        <sz val="11"/>
        <color indexed="8"/>
        <rFont val="Calibri"/>
        <family val="2"/>
      </rPr>
      <t>e</t>
    </r>
    <r>
      <rPr>
        <sz val="11"/>
        <color indexed="8"/>
        <rFont val="Calibri"/>
        <family val="2"/>
      </rPr>
      <t xml:space="preserve"> – Effective mine volume (m</t>
    </r>
    <r>
      <rPr>
        <vertAlign val="superscript"/>
        <sz val="11"/>
        <color indexed="8"/>
        <rFont val="Calibri"/>
        <family val="2"/>
      </rPr>
      <t>3</t>
    </r>
    <r>
      <rPr>
        <sz val="11"/>
        <color indexed="8"/>
        <rFont val="Calibri"/>
        <family val="2"/>
      </rPr>
      <t>)</t>
    </r>
  </si>
  <si>
    <r>
      <t>R</t>
    </r>
    <r>
      <rPr>
        <vertAlign val="subscript"/>
        <sz val="11"/>
        <color indexed="8"/>
        <rFont val="Calibri"/>
        <family val="2"/>
      </rPr>
      <t>v</t>
    </r>
    <r>
      <rPr>
        <sz val="11"/>
        <color indexed="8"/>
        <rFont val="Calibri"/>
        <family val="2"/>
      </rPr>
      <t xml:space="preserve"> – Volumetric recharge to the mine per time (m</t>
    </r>
    <r>
      <rPr>
        <vertAlign val="superscript"/>
        <sz val="11"/>
        <color indexed="8"/>
        <rFont val="Calibri"/>
        <family val="2"/>
      </rPr>
      <t>3</t>
    </r>
    <r>
      <rPr>
        <sz val="11"/>
        <color indexed="8"/>
        <rFont val="Calibri"/>
        <family val="2"/>
      </rPr>
      <t>/y)</t>
    </r>
  </si>
  <si>
    <r>
      <t>Water Density (kg/m</t>
    </r>
    <r>
      <rPr>
        <b/>
        <vertAlign val="superscript"/>
        <sz val="11"/>
        <rFont val="Calibri"/>
        <family val="2"/>
      </rPr>
      <t>3</t>
    </r>
    <r>
      <rPr>
        <b/>
        <sz val="11"/>
        <rFont val="Calibri"/>
        <family val="2"/>
      </rPr>
      <t>)</t>
    </r>
  </si>
  <si>
    <r>
      <t>kg/m</t>
    </r>
    <r>
      <rPr>
        <vertAlign val="superscript"/>
        <sz val="11"/>
        <rFont val="Calibri"/>
        <family val="2"/>
      </rPr>
      <t>3</t>
    </r>
  </si>
  <si>
    <r>
      <t>Effective Cross Sectional Area</t>
    </r>
    <r>
      <rPr>
        <sz val="11"/>
        <color indexed="8"/>
        <rFont val="Calibri"/>
        <family val="2"/>
      </rPr>
      <t>: Due to the room and pillar structure of the mine system, the theoretical cross sectional area of the mines was scaled to reflect an effective volume of the mine void.  In doing so, the following equation was used:</t>
    </r>
  </si>
  <si>
    <r>
      <t>A</t>
    </r>
    <r>
      <rPr>
        <vertAlign val="subscript"/>
        <sz val="11"/>
        <color indexed="8"/>
        <rFont val="Calibri"/>
        <family val="2"/>
      </rPr>
      <t>ec</t>
    </r>
    <r>
      <rPr>
        <sz val="11"/>
        <color indexed="8"/>
        <rFont val="Calibri"/>
        <family val="2"/>
      </rPr>
      <t xml:space="preserve"> = .7115A</t>
    </r>
    <r>
      <rPr>
        <vertAlign val="subscript"/>
        <sz val="11"/>
        <color indexed="8"/>
        <rFont val="Calibri"/>
        <family val="2"/>
      </rPr>
      <t>c</t>
    </r>
  </si>
  <si>
    <r>
      <t>A</t>
    </r>
    <r>
      <rPr>
        <vertAlign val="subscript"/>
        <sz val="11"/>
        <color indexed="8"/>
        <rFont val="Calibri"/>
        <family val="2"/>
      </rPr>
      <t>ec</t>
    </r>
    <r>
      <rPr>
        <sz val="11"/>
        <color indexed="8"/>
        <rFont val="Calibri"/>
        <family val="2"/>
      </rPr>
      <t xml:space="preserve"> – Effective Cross Sectional Area (m</t>
    </r>
    <r>
      <rPr>
        <vertAlign val="superscript"/>
        <sz val="11"/>
        <color indexed="8"/>
        <rFont val="Calibri"/>
        <family val="2"/>
      </rPr>
      <t>2</t>
    </r>
    <r>
      <rPr>
        <sz val="11"/>
        <color indexed="8"/>
        <rFont val="Calibri"/>
        <family val="2"/>
      </rPr>
      <t>)</t>
    </r>
  </si>
  <si>
    <r>
      <t>A</t>
    </r>
    <r>
      <rPr>
        <vertAlign val="subscript"/>
        <sz val="11"/>
        <color indexed="8"/>
        <rFont val="Calibri"/>
        <family val="2"/>
      </rPr>
      <t xml:space="preserve">c </t>
    </r>
    <r>
      <rPr>
        <sz val="11"/>
        <color indexed="8"/>
        <rFont val="Calibri"/>
        <family val="2"/>
      </rPr>
      <t>– Cross Sectional Area (m</t>
    </r>
    <r>
      <rPr>
        <vertAlign val="superscript"/>
        <sz val="11"/>
        <color indexed="8"/>
        <rFont val="Calibri"/>
        <family val="2"/>
      </rPr>
      <t>2</t>
    </r>
    <r>
      <rPr>
        <sz val="11"/>
        <color indexed="8"/>
        <rFont val="Calibri"/>
        <family val="2"/>
      </rPr>
      <t>)</t>
    </r>
  </si>
  <si>
    <r>
      <t>Linear Groundwater Velocity</t>
    </r>
    <r>
      <rPr>
        <sz val="11"/>
        <color indexed="8"/>
        <rFont val="Calibri"/>
        <family val="2"/>
      </rPr>
      <t>: From the effective cross sectional area calculations and recharge calculations, the following equation was used to calculate the linear groundwater velocities.  This equation assumes that all of the water entering the mine is from the calculated recharge, and no water is entering the system that is not accounted for in the above recharge calculations. Linear groundwater velocity was calculated such that:</t>
    </r>
  </si>
  <si>
    <r>
      <t xml:space="preserve">              v</t>
    </r>
    <r>
      <rPr>
        <vertAlign val="subscript"/>
        <sz val="11"/>
        <color indexed="8"/>
        <rFont val="Calibri"/>
        <family val="2"/>
      </rPr>
      <t>l</t>
    </r>
    <r>
      <rPr>
        <sz val="11"/>
        <color indexed="8"/>
        <rFont val="Calibri"/>
        <family val="2"/>
      </rPr>
      <t xml:space="preserve"> = R</t>
    </r>
    <r>
      <rPr>
        <vertAlign val="subscript"/>
        <sz val="11"/>
        <color indexed="8"/>
        <rFont val="Calibri"/>
        <family val="2"/>
      </rPr>
      <t>v</t>
    </r>
    <r>
      <rPr>
        <sz val="11"/>
        <color indexed="8"/>
        <rFont val="Calibri"/>
        <family val="2"/>
      </rPr>
      <t>/A</t>
    </r>
    <r>
      <rPr>
        <vertAlign val="subscript"/>
        <sz val="11"/>
        <color indexed="8"/>
        <rFont val="Calibri"/>
        <family val="2"/>
      </rPr>
      <t>ec</t>
    </r>
  </si>
  <si>
    <r>
      <t>v</t>
    </r>
    <r>
      <rPr>
        <vertAlign val="subscript"/>
        <sz val="11"/>
        <color indexed="8"/>
        <rFont val="Calibri"/>
        <family val="2"/>
      </rPr>
      <t>l</t>
    </r>
    <r>
      <rPr>
        <sz val="11"/>
        <color indexed="8"/>
        <rFont val="Calibri"/>
        <family val="2"/>
      </rPr>
      <t xml:space="preserve"> – linear groundwater velocity (m/y)</t>
    </r>
  </si>
  <si>
    <r>
      <t>R</t>
    </r>
    <r>
      <rPr>
        <vertAlign val="subscript"/>
        <sz val="11"/>
        <color indexed="8"/>
        <rFont val="Calibri"/>
        <family val="2"/>
      </rPr>
      <t>v</t>
    </r>
    <r>
      <rPr>
        <sz val="11"/>
        <color indexed="8"/>
        <rFont val="Calibri"/>
        <family val="2"/>
      </rPr>
      <t xml:space="preserve"> – Volumetric recharge to the mine per time m</t>
    </r>
    <r>
      <rPr>
        <vertAlign val="superscript"/>
        <sz val="11"/>
        <color indexed="8"/>
        <rFont val="Calibri"/>
        <family val="2"/>
      </rPr>
      <t>3</t>
    </r>
    <r>
      <rPr>
        <sz val="11"/>
        <color indexed="8"/>
        <rFont val="Calibri"/>
        <family val="2"/>
      </rPr>
      <t>/y)</t>
    </r>
  </si>
  <si>
    <r>
      <t>G</t>
    </r>
    <r>
      <rPr>
        <vertAlign val="subscript"/>
        <sz val="11"/>
        <color indexed="8"/>
        <rFont val="Calibri"/>
        <family val="2"/>
      </rPr>
      <t>g</t>
    </r>
    <r>
      <rPr>
        <sz val="11"/>
        <color indexed="8"/>
        <rFont val="Calibri"/>
        <family val="2"/>
      </rPr>
      <t xml:space="preserve"> = (T</t>
    </r>
    <r>
      <rPr>
        <vertAlign val="subscript"/>
        <sz val="11"/>
        <color indexed="8"/>
        <rFont val="Calibri"/>
        <family val="2"/>
      </rPr>
      <t>f</t>
    </r>
    <r>
      <rPr>
        <sz val="11"/>
        <color indexed="8"/>
        <rFont val="Calibri"/>
        <family val="2"/>
      </rPr>
      <t xml:space="preserve"> – T</t>
    </r>
    <r>
      <rPr>
        <vertAlign val="subscript"/>
        <sz val="11"/>
        <color indexed="8"/>
        <rFont val="Calibri"/>
        <family val="2"/>
      </rPr>
      <t>a</t>
    </r>
    <r>
      <rPr>
        <sz val="11"/>
        <color indexed="8"/>
        <rFont val="Calibri"/>
        <family val="2"/>
      </rPr>
      <t>)/F</t>
    </r>
    <r>
      <rPr>
        <vertAlign val="subscript"/>
        <sz val="11"/>
        <color indexed="8"/>
        <rFont val="Calibri"/>
        <family val="2"/>
      </rPr>
      <t>d</t>
    </r>
  </si>
  <si>
    <r>
      <t>G</t>
    </r>
    <r>
      <rPr>
        <vertAlign val="subscript"/>
        <sz val="11"/>
        <color indexed="8"/>
        <rFont val="Calibri"/>
        <family val="2"/>
      </rPr>
      <t>g</t>
    </r>
    <r>
      <rPr>
        <sz val="11"/>
        <color indexed="8"/>
        <rFont val="Calibri"/>
        <family val="2"/>
      </rPr>
      <t xml:space="preserve"> – Geothermal Gradient (ºC/km)</t>
    </r>
  </si>
  <si>
    <r>
      <t>T</t>
    </r>
    <r>
      <rPr>
        <vertAlign val="subscript"/>
        <sz val="11"/>
        <color indexed="8"/>
        <rFont val="Calibri"/>
        <family val="2"/>
      </rPr>
      <t>f</t>
    </r>
    <r>
      <rPr>
        <sz val="11"/>
        <color indexed="8"/>
        <rFont val="Calibri"/>
        <family val="2"/>
      </rPr>
      <t xml:space="preserve"> – Formation Temperature (ºC)</t>
    </r>
  </si>
  <si>
    <r>
      <t>T</t>
    </r>
    <r>
      <rPr>
        <vertAlign val="subscript"/>
        <sz val="11"/>
        <color indexed="8"/>
        <rFont val="Calibri"/>
        <family val="2"/>
      </rPr>
      <t>a</t>
    </r>
    <r>
      <rPr>
        <sz val="11"/>
        <color indexed="8"/>
        <rFont val="Calibri"/>
        <family val="2"/>
      </rPr>
      <t xml:space="preserve"> – Average Ambient Air Temperature (ºC)</t>
    </r>
  </si>
  <si>
    <r>
      <t>F</t>
    </r>
    <r>
      <rPr>
        <vertAlign val="subscript"/>
        <sz val="11"/>
        <color indexed="8"/>
        <rFont val="Calibri"/>
        <family val="2"/>
      </rPr>
      <t>d</t>
    </r>
    <r>
      <rPr>
        <sz val="11"/>
        <color indexed="8"/>
        <rFont val="Calibri"/>
        <family val="2"/>
      </rPr>
      <t xml:space="preserve"> – Formation Depth (km)</t>
    </r>
  </si>
  <si>
    <r>
      <t xml:space="preserve">      T</t>
    </r>
    <r>
      <rPr>
        <vertAlign val="subscript"/>
        <sz val="11"/>
        <color indexed="8"/>
        <rFont val="Calibri"/>
        <family val="2"/>
      </rPr>
      <t>F</t>
    </r>
    <r>
      <rPr>
        <sz val="11"/>
        <color indexed="8"/>
        <rFont val="Calibri"/>
        <family val="2"/>
      </rPr>
      <t xml:space="preserve"> = G</t>
    </r>
    <r>
      <rPr>
        <vertAlign val="subscript"/>
        <sz val="11"/>
        <color indexed="8"/>
        <rFont val="Calibri"/>
        <family val="2"/>
      </rPr>
      <t>g</t>
    </r>
    <r>
      <rPr>
        <sz val="11"/>
        <color indexed="8"/>
        <rFont val="Calibri"/>
        <family val="2"/>
      </rPr>
      <t>*F</t>
    </r>
    <r>
      <rPr>
        <vertAlign val="subscript"/>
        <sz val="11"/>
        <color indexed="8"/>
        <rFont val="Calibri"/>
        <family val="2"/>
      </rPr>
      <t>d</t>
    </r>
    <r>
      <rPr>
        <sz val="11"/>
        <color indexed="8"/>
        <rFont val="Calibri"/>
        <family val="2"/>
      </rPr>
      <t xml:space="preserve"> + T</t>
    </r>
    <r>
      <rPr>
        <vertAlign val="subscript"/>
        <sz val="11"/>
        <color indexed="8"/>
        <rFont val="Calibri"/>
        <family val="2"/>
      </rPr>
      <t>a</t>
    </r>
  </si>
  <si>
    <r>
      <t>Average Ambient Air Temperature:</t>
    </r>
    <r>
      <rPr>
        <sz val="11"/>
        <color indexed="8"/>
        <rFont val="Calibri"/>
        <family val="2"/>
      </rPr>
      <t xml:space="preserve">  Using ArcMap and data from NOAA weather stations (NCDC) an average temperature map was produced for the state of Ohio.  The map was interpolated using kriging algorithms in the ArcMap program.  The map below (figure 5) was created from the average ambient air temperatures reported from the years 1980-2010. It is shown with the AUMs for reference.</t>
    </r>
  </si>
  <si>
    <r>
      <t xml:space="preserve">    q = mC</t>
    </r>
    <r>
      <rPr>
        <sz val="11"/>
        <color indexed="8"/>
        <rFont val="Calibri"/>
        <family val="2"/>
      </rPr>
      <t>DT</t>
    </r>
  </si>
  <si>
    <r>
      <t>m</t>
    </r>
    <r>
      <rPr>
        <vertAlign val="subscript"/>
        <sz val="11"/>
        <color indexed="8"/>
        <rFont val="Calibri"/>
        <family val="2"/>
      </rPr>
      <t>w</t>
    </r>
    <r>
      <rPr>
        <sz val="11"/>
        <color indexed="8"/>
        <rFont val="Calibri"/>
        <family val="2"/>
      </rPr>
      <t xml:space="preserve"> = d</t>
    </r>
    <r>
      <rPr>
        <vertAlign val="subscript"/>
        <sz val="11"/>
        <color indexed="8"/>
        <rFont val="Calibri"/>
        <family val="2"/>
      </rPr>
      <t>w</t>
    </r>
    <r>
      <rPr>
        <sz val="11"/>
        <color indexed="8"/>
        <rFont val="Calibri"/>
        <family val="2"/>
      </rPr>
      <t>*V</t>
    </r>
    <r>
      <rPr>
        <vertAlign val="subscript"/>
        <sz val="11"/>
        <color indexed="8"/>
        <rFont val="Calibri"/>
        <family val="2"/>
      </rPr>
      <t>e</t>
    </r>
  </si>
  <si>
    <r>
      <t>m</t>
    </r>
    <r>
      <rPr>
        <vertAlign val="subscript"/>
        <sz val="11"/>
        <color indexed="8"/>
        <rFont val="Calibri"/>
        <family val="2"/>
      </rPr>
      <t>w</t>
    </r>
    <r>
      <rPr>
        <sz val="11"/>
        <color indexed="8"/>
        <rFont val="Calibri"/>
        <family val="2"/>
      </rPr>
      <t xml:space="preserve"> – Mass of water within the mine void (kg)</t>
    </r>
  </si>
  <si>
    <r>
      <t>d</t>
    </r>
    <r>
      <rPr>
        <vertAlign val="subscript"/>
        <sz val="11"/>
        <color indexed="8"/>
        <rFont val="Calibri"/>
        <family val="2"/>
      </rPr>
      <t>w</t>
    </r>
    <r>
      <rPr>
        <sz val="11"/>
        <color indexed="8"/>
        <rFont val="Calibri"/>
        <family val="2"/>
      </rPr>
      <t xml:space="preserve"> – Density of water at the calculated temperature (kg/m</t>
    </r>
    <r>
      <rPr>
        <vertAlign val="superscript"/>
        <sz val="11"/>
        <color indexed="8"/>
        <rFont val="Calibri"/>
        <family val="2"/>
      </rPr>
      <t>3</t>
    </r>
    <r>
      <rPr>
        <sz val="11"/>
        <color indexed="8"/>
        <rFont val="Calibri"/>
        <family val="2"/>
      </rPr>
      <t>)</t>
    </r>
  </si>
  <si>
    <r>
      <t xml:space="preserve">Using a </t>
    </r>
    <r>
      <rPr>
        <sz val="11"/>
        <color indexed="8"/>
        <rFont val="Calibri"/>
        <family val="2"/>
      </rPr>
      <t>DT of 1 degree Celsius, the amount of heat extractable was calculated using equation 9, and the mass derived from equation 10.</t>
    </r>
  </si>
  <si>
    <r>
      <t xml:space="preserve">  q”</t>
    </r>
    <r>
      <rPr>
        <vertAlign val="subscript"/>
        <sz val="11"/>
        <color indexed="8"/>
        <rFont val="Calibri"/>
        <family val="2"/>
      </rPr>
      <t>m</t>
    </r>
    <r>
      <rPr>
        <sz val="11"/>
        <color indexed="8"/>
        <rFont val="Calibri"/>
        <family val="2"/>
      </rPr>
      <t xml:space="preserve"> = q</t>
    </r>
    <r>
      <rPr>
        <vertAlign val="subscript"/>
        <sz val="11"/>
        <color indexed="8"/>
        <rFont val="Calibri"/>
        <family val="2"/>
      </rPr>
      <t>m</t>
    </r>
    <r>
      <rPr>
        <sz val="11"/>
        <color indexed="8"/>
        <rFont val="Calibri"/>
        <family val="2"/>
      </rPr>
      <t>/t</t>
    </r>
    <r>
      <rPr>
        <vertAlign val="subscript"/>
        <sz val="11"/>
        <color indexed="8"/>
        <rFont val="Calibri"/>
        <family val="2"/>
      </rPr>
      <t>r</t>
    </r>
  </si>
  <si>
    <r>
      <t>q”</t>
    </r>
    <r>
      <rPr>
        <vertAlign val="subscript"/>
        <sz val="11"/>
        <color indexed="8"/>
        <rFont val="Calibri"/>
        <family val="2"/>
      </rPr>
      <t>m</t>
    </r>
    <r>
      <rPr>
        <sz val="11"/>
        <color indexed="8"/>
        <rFont val="Calibri"/>
        <family val="2"/>
      </rPr>
      <t xml:space="preserve"> – heat flux within the mine void (kJ/y)</t>
    </r>
  </si>
  <si>
    <r>
      <t>q</t>
    </r>
    <r>
      <rPr>
        <vertAlign val="subscript"/>
        <sz val="11"/>
        <color indexed="8"/>
        <rFont val="Calibri"/>
        <family val="2"/>
      </rPr>
      <t>m</t>
    </r>
    <r>
      <rPr>
        <sz val="11"/>
        <color indexed="8"/>
        <rFont val="Calibri"/>
        <family val="2"/>
      </rPr>
      <t xml:space="preserve"> – Calculated heat extractable for change in mine water of 1 degree Celsius (kJ)</t>
    </r>
  </si>
  <si>
    <r>
      <t>t</t>
    </r>
    <r>
      <rPr>
        <vertAlign val="subscript"/>
        <sz val="11"/>
        <color indexed="8"/>
        <rFont val="Calibri"/>
        <family val="2"/>
      </rPr>
      <t>r</t>
    </r>
    <r>
      <rPr>
        <sz val="11"/>
        <color indexed="8"/>
        <rFont val="Calibri"/>
        <family val="2"/>
      </rPr>
      <t xml:space="preserve"> – Residence time of water within the mine void (y)</t>
    </r>
  </si>
  <si>
    <t>1898-01-01T00:00</t>
  </si>
  <si>
    <t>1896-01-01T00:00</t>
  </si>
  <si>
    <t>1897-01-01T00:00</t>
  </si>
  <si>
    <t>1889-01-01T00:00</t>
  </si>
  <si>
    <t>1886-01-01T00:00</t>
  </si>
  <si>
    <t>1895-01-01T00:00</t>
  </si>
  <si>
    <t>1887-01-01T00:00</t>
  </si>
  <si>
    <t>1868-01-01T00:00</t>
  </si>
  <si>
    <t>1873-01-01T00:00</t>
  </si>
  <si>
    <t>1876-01-01T00:00</t>
  </si>
  <si>
    <t>1877-01-01T00:00</t>
  </si>
  <si>
    <t>1880-01-01T00:00</t>
  </si>
  <si>
    <t>1888-01-01T00:00</t>
  </si>
  <si>
    <t>18907-01-01T00:00</t>
  </si>
  <si>
    <t>1891-01-01T00:00</t>
  </si>
  <si>
    <t>1892-01-01T00:00</t>
  </si>
  <si>
    <t>1899-01-01T00:00</t>
  </si>
  <si>
    <t>unknown</t>
  </si>
  <si>
    <t>missing</t>
  </si>
  <si>
    <t>Ohio Department of Natural Resources, Division of Geological Survey</t>
  </si>
  <si>
    <t>New content model in progress.</t>
  </si>
  <si>
    <t xml:space="preserve">Using the Field List provided by file provider, I reviewed the dataset. Some rows have missing data in required fields (as indicated by Field List). I entered 'missing' in numerical fields. </t>
  </si>
  <si>
    <t>Mine Observation Template</t>
  </si>
  <si>
    <t>Do colored cells in the dataset indicate anything that may need revision? (ex: row 10)</t>
  </si>
  <si>
    <t>What about other colors scattered through page?</t>
  </si>
  <si>
    <t>Field List</t>
  </si>
  <si>
    <t>Some fields have duplicate names, but the Element Description is different. These should be clarified, and the Field names revised to reflect the differences.</t>
  </si>
  <si>
    <t>AASG Geothermal Data: Abandoned underground mine feature</t>
  </si>
  <si>
    <t>draft</t>
  </si>
  <si>
    <t>Timothy Leftwich, Dina Lopez, Stephen Richard</t>
  </si>
  <si>
    <t>convert to content model draft in GitHub. Remove most of the data, leaving some for sample</t>
  </si>
  <si>
    <t>Stephen Richard</t>
  </si>
  <si>
    <t>HydroNarrative</t>
  </si>
  <si>
    <t>DepthOfMine_km</t>
  </si>
  <si>
    <t>use km or meters??</t>
  </si>
  <si>
    <t>is this area foot print or volume of removed material</t>
  </si>
  <si>
    <t>AveThickness_m</t>
  </si>
  <si>
    <t>fixed units</t>
  </si>
  <si>
    <t>put in notes field</t>
  </si>
  <si>
    <t>MineVolume_m3</t>
  </si>
  <si>
    <t>EffectiveVolume_m3</t>
  </si>
  <si>
    <t xml:space="preserve"> MineArea_m2</t>
  </si>
  <si>
    <t>Estimated area of the surface projection of the underground workings.</t>
  </si>
  <si>
    <t>MaxEstRechargeArea_km2</t>
  </si>
  <si>
    <t>MinEstRechargeArea_km2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</si>
</sst>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0000"/>
    <numFmt numFmtId="165" formatCode="0.00000000000"/>
    <numFmt numFmtId="166" formatCode="m/d/yyyy;@"/>
    <numFmt numFmtId="167" formatCode="yyyy\-mm\-dd\Thh:mm"/>
    <numFmt numFmtId="168" formatCode="0.0"/>
    <numFmt numFmtId="169" formatCode="[$$-409]#,##0.00;[Red]\-[$$-409]#,##0.00"/>
  </numFmts>
  <fonts count="97">
    <font>
      <sz val="11"/>
      <color theme="1"/>
      <name val="Calibri"/>
      <family val="2"/>
      <scheme val="minor"/>
    </font>
    <font>
      <sz val="11"/>
      <color indexed="8"/>
      <name val="Calibri"/>
      <family val="2"/>
    </font>
    <font>
      <b/>
      <sz val="11"/>
      <color indexed="8"/>
      <name val="Calibri"/>
      <family val="2"/>
    </font>
    <font>
      <sz val="11"/>
      <name val="Calibri"/>
      <family val="2"/>
    </font>
    <font>
      <vertAlign val="superscript"/>
      <sz val="11"/>
      <color indexed="8"/>
      <name val="Calibri"/>
      <family val="2"/>
    </font>
    <font>
      <sz val="11"/>
      <color indexed="20"/>
      <name val="Calibri"/>
      <family val="2"/>
    </font>
    <font>
      <b/>
      <sz val="11"/>
      <name val="Calibri"/>
      <family val="2"/>
    </font>
    <font>
      <sz val="11"/>
      <color indexed="8"/>
      <name val="Calibri"/>
      <family val="2"/>
    </font>
    <font>
      <b/>
      <sz val="10"/>
      <name val="Arial"/>
      <family val="2"/>
    </font>
    <font>
      <sz val="10"/>
      <name val="Arial"/>
      <family val="2"/>
    </font>
    <font>
      <sz val="10"/>
      <color indexed="8"/>
      <name val="Arial"/>
      <family val="2"/>
    </font>
    <font>
      <b/>
      <sz val="10"/>
      <color indexed="8"/>
      <name val="Arial"/>
      <family val="2"/>
    </font>
    <font>
      <u/>
      <sz val="10"/>
      <color indexed="12"/>
      <name val="Arial"/>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Times New Roman"/>
      <family val="1"/>
    </font>
    <font>
      <b/>
      <sz val="10"/>
      <name val="Calibri"/>
      <family val="2"/>
    </font>
    <font>
      <b/>
      <vertAlign val="superscript"/>
      <sz val="10"/>
      <name val="Arial"/>
      <family val="2"/>
    </font>
    <font>
      <sz val="10"/>
      <name val="Calibri"/>
      <family val="2"/>
    </font>
    <font>
      <b/>
      <sz val="9"/>
      <color indexed="56"/>
      <name val="Calibri"/>
      <family val="2"/>
    </font>
    <font>
      <b/>
      <sz val="9"/>
      <color indexed="8"/>
      <name val="Calibri"/>
      <family val="2"/>
    </font>
    <font>
      <sz val="11"/>
      <color indexed="10"/>
      <name val="Calibri"/>
      <family val="2"/>
    </font>
    <font>
      <sz val="11"/>
      <color indexed="8"/>
      <name val="Arial"/>
      <family val="2"/>
    </font>
    <font>
      <b/>
      <sz val="14"/>
      <color indexed="30"/>
      <name val="Calibri"/>
      <family val="2"/>
    </font>
    <font>
      <b/>
      <sz val="12"/>
      <color indexed="30"/>
      <name val="Calibri"/>
      <family val="2"/>
    </font>
    <font>
      <b/>
      <sz val="11"/>
      <color indexed="30"/>
      <name val="Calibri"/>
      <family val="2"/>
    </font>
    <font>
      <sz val="9"/>
      <name val="Geneva"/>
    </font>
    <font>
      <sz val="10"/>
      <name val="MS Sans Serif"/>
      <family val="2"/>
    </font>
    <font>
      <sz val="9"/>
      <color indexed="8"/>
      <name val="Helvetica"/>
      <family val="2"/>
    </font>
    <font>
      <b/>
      <i/>
      <sz val="16"/>
      <color indexed="8"/>
      <name val="Arial"/>
      <family val="2"/>
    </font>
    <font>
      <b/>
      <i/>
      <u/>
      <sz val="11"/>
      <color indexed="8"/>
      <name val="Arial"/>
      <family val="2"/>
    </font>
    <font>
      <sz val="11"/>
      <color indexed="8"/>
      <name val="Calibri"/>
      <family val="2"/>
      <charset val="1"/>
    </font>
    <font>
      <i/>
      <sz val="11"/>
      <name val="Calibri"/>
      <family val="2"/>
    </font>
    <font>
      <u/>
      <sz val="11"/>
      <name val="Calibri"/>
      <family val="2"/>
    </font>
    <font>
      <vertAlign val="superscript"/>
      <sz val="11"/>
      <name val="Calibri"/>
      <family val="2"/>
    </font>
    <font>
      <vertAlign val="subscript"/>
      <sz val="11"/>
      <color indexed="8"/>
      <name val="Calibri"/>
      <family val="2"/>
    </font>
    <font>
      <b/>
      <vertAlign val="superscript"/>
      <sz val="11"/>
      <name val="Calibri"/>
      <family val="2"/>
    </font>
    <font>
      <sz val="11"/>
      <color theme="1"/>
      <name val="Calibri"/>
      <family val="2"/>
      <scheme val="minor"/>
    </font>
    <font>
      <sz val="11"/>
      <color theme="1"/>
      <name val="Calibri"/>
      <family val="2"/>
    </font>
    <font>
      <sz val="11"/>
      <color theme="0"/>
      <name val="Calibri"/>
      <family val="2"/>
      <scheme val="minor"/>
    </font>
    <font>
      <sz val="11"/>
      <color theme="0"/>
      <name val="Calibri"/>
      <family val="2"/>
    </font>
    <font>
      <sz val="11"/>
      <color rgb="FF9C0006"/>
      <name val="Calibri"/>
      <family val="2"/>
      <scheme val="minor"/>
    </font>
    <font>
      <sz val="11"/>
      <color rgb="FF9C0006"/>
      <name val="Calibri"/>
      <family val="2"/>
    </font>
    <font>
      <sz val="11"/>
      <color indexed="20"/>
      <name val="Calibri"/>
      <family val="2"/>
      <scheme val="minor"/>
    </font>
    <font>
      <b/>
      <sz val="11"/>
      <color rgb="FFFA7D00"/>
      <name val="Calibri"/>
      <family val="2"/>
      <scheme val="minor"/>
    </font>
    <font>
      <b/>
      <sz val="11"/>
      <color indexed="52"/>
      <name val="Calibri"/>
      <family val="2"/>
      <scheme val="minor"/>
    </font>
    <font>
      <b/>
      <sz val="11"/>
      <color rgb="FFFA7D00"/>
      <name val="Calibri"/>
      <family val="2"/>
    </font>
    <font>
      <b/>
      <sz val="11"/>
      <color theme="0"/>
      <name val="Calibri"/>
      <family val="2"/>
      <scheme val="minor"/>
    </font>
    <font>
      <b/>
      <sz val="11"/>
      <color theme="0"/>
      <name val="Calibri"/>
      <family val="2"/>
    </font>
    <font>
      <i/>
      <sz val="11"/>
      <color rgb="FF7F7F7F"/>
      <name val="Calibri"/>
      <family val="2"/>
      <scheme val="minor"/>
    </font>
    <font>
      <i/>
      <sz val="11"/>
      <color rgb="FF7F7F7F"/>
      <name val="Calibri"/>
      <family val="2"/>
    </font>
    <font>
      <sz val="11"/>
      <color rgb="FF006100"/>
      <name val="Calibri"/>
      <family val="2"/>
      <scheme val="minor"/>
    </font>
    <font>
      <sz val="11"/>
      <color rgb="FF006100"/>
      <name val="Calibri"/>
      <family val="2"/>
    </font>
    <font>
      <b/>
      <sz val="15"/>
      <color theme="3"/>
      <name val="Calibri"/>
      <family val="2"/>
      <scheme val="minor"/>
    </font>
    <font>
      <b/>
      <sz val="15"/>
      <color theme="3"/>
      <name val="Calibri"/>
      <family val="2"/>
    </font>
    <font>
      <b/>
      <sz val="15"/>
      <color indexed="56"/>
      <name val="Calibri"/>
      <family val="2"/>
      <scheme val="minor"/>
    </font>
    <font>
      <b/>
      <sz val="13"/>
      <color theme="3"/>
      <name val="Calibri"/>
      <family val="2"/>
      <scheme val="minor"/>
    </font>
    <font>
      <b/>
      <sz val="13"/>
      <color indexed="56"/>
      <name val="Calibri"/>
      <family val="2"/>
      <scheme val="minor"/>
    </font>
    <font>
      <b/>
      <sz val="13"/>
      <color theme="3"/>
      <name val="Calibri"/>
      <family val="2"/>
    </font>
    <font>
      <b/>
      <sz val="11"/>
      <color theme="3"/>
      <name val="Calibri"/>
      <family val="2"/>
      <scheme val="minor"/>
    </font>
    <font>
      <b/>
      <sz val="11"/>
      <color theme="3"/>
      <name val="Calibri"/>
      <family val="2"/>
    </font>
    <font>
      <b/>
      <sz val="11"/>
      <color indexed="56"/>
      <name val="Calibri"/>
      <family val="2"/>
      <scheme val="minor"/>
    </font>
    <font>
      <u/>
      <sz val="11"/>
      <color theme="10"/>
      <name val="Calibri"/>
      <family val="2"/>
      <scheme val="minor"/>
    </font>
    <font>
      <u/>
      <sz val="11"/>
      <color theme="10"/>
      <name val="Calibri"/>
      <family val="2"/>
    </font>
    <font>
      <u/>
      <sz val="10"/>
      <color theme="10"/>
      <name val="Arial"/>
      <family val="2"/>
    </font>
    <font>
      <sz val="11"/>
      <color rgb="FF3F3F76"/>
      <name val="Calibri"/>
      <family val="2"/>
      <scheme val="minor"/>
    </font>
    <font>
      <sz val="11"/>
      <color rgb="FF3F3F76"/>
      <name val="Calibri"/>
      <family val="2"/>
    </font>
    <font>
      <sz val="11"/>
      <color rgb="FFFA7D00"/>
      <name val="Calibri"/>
      <family val="2"/>
      <scheme val="minor"/>
    </font>
    <font>
      <sz val="11"/>
      <color rgb="FFFA7D00"/>
      <name val="Calibri"/>
      <family val="2"/>
    </font>
    <font>
      <sz val="11"/>
      <color rgb="FF9C6500"/>
      <name val="Calibri"/>
      <family val="2"/>
      <scheme val="minor"/>
    </font>
    <font>
      <sz val="11"/>
      <color indexed="60"/>
      <name val="Calibri"/>
      <family val="2"/>
      <scheme val="minor"/>
    </font>
    <font>
      <sz val="11"/>
      <color rgb="FF9C6500"/>
      <name val="Calibri"/>
      <family val="2"/>
    </font>
    <font>
      <b/>
      <sz val="11"/>
      <color rgb="FF3F3F3F"/>
      <name val="Calibri"/>
      <family val="2"/>
      <scheme val="minor"/>
    </font>
    <font>
      <b/>
      <sz val="11"/>
      <color rgb="FF3F3F3F"/>
      <name val="Calibri"/>
      <family val="2"/>
    </font>
    <font>
      <b/>
      <sz val="18"/>
      <color theme="3"/>
      <name val="Cambria"/>
      <family val="2"/>
      <scheme val="major"/>
    </font>
    <font>
      <b/>
      <sz val="18"/>
      <color indexed="56"/>
      <name val="Cambria"/>
      <family val="2"/>
      <scheme val="major"/>
    </font>
    <font>
      <b/>
      <sz val="11"/>
      <color theme="1"/>
      <name val="Calibri"/>
      <family val="2"/>
      <scheme val="minor"/>
    </font>
    <font>
      <b/>
      <sz val="11"/>
      <color theme="1"/>
      <name val="Calibri"/>
      <family val="2"/>
    </font>
    <font>
      <sz val="11"/>
      <color rgb="FFFF0000"/>
      <name val="Calibri"/>
      <family val="2"/>
      <scheme val="minor"/>
    </font>
    <font>
      <sz val="11"/>
      <color rgb="FFFF0000"/>
      <name val="Calibri"/>
      <family val="2"/>
    </font>
    <font>
      <sz val="10"/>
      <color theme="1"/>
      <name val="Arial"/>
      <family val="2"/>
    </font>
    <font>
      <sz val="11"/>
      <name val="Calibri"/>
      <family val="2"/>
      <scheme val="minor"/>
    </font>
    <font>
      <sz val="12"/>
      <color theme="1"/>
      <name val="Times New Roman"/>
      <family val="1"/>
    </font>
    <font>
      <sz val="11"/>
      <color theme="3"/>
      <name val="Calibri"/>
      <family val="2"/>
      <scheme val="minor"/>
    </font>
    <font>
      <sz val="9"/>
      <color theme="1"/>
      <name val="Calibri"/>
      <family val="2"/>
      <scheme val="minor"/>
    </font>
    <font>
      <b/>
      <sz val="18"/>
      <color rgb="FF0070C0"/>
      <name val="Arial"/>
      <family val="2"/>
    </font>
    <font>
      <u/>
      <sz val="11"/>
      <color indexed="12"/>
      <name val="Calibri"/>
      <family val="2"/>
      <scheme val="minor"/>
    </font>
    <font>
      <sz val="11"/>
      <color rgb="FF000000"/>
      <name val="Calibri"/>
      <family val="2"/>
      <scheme val="minor"/>
    </font>
    <font>
      <b/>
      <sz val="11"/>
      <name val="Calibri"/>
      <family val="2"/>
      <scheme val="minor"/>
    </font>
    <font>
      <sz val="11"/>
      <color rgb="FF1F497D"/>
      <name val="Calibri"/>
      <family val="2"/>
    </font>
    <font>
      <b/>
      <sz val="14"/>
      <color theme="1"/>
      <name val="Calibri"/>
      <family val="2"/>
      <scheme val="minor"/>
    </font>
    <font>
      <u/>
      <sz val="9"/>
      <color theme="10"/>
      <name val="Helvetica"/>
      <family val="2"/>
    </font>
    <font>
      <i/>
      <sz val="11"/>
      <color theme="1"/>
      <name val="Calibri"/>
      <family val="2"/>
      <scheme val="minor"/>
    </font>
    <font>
      <b/>
      <strike/>
      <sz val="11"/>
      <name val="Calibri"/>
      <family val="2"/>
      <scheme val="minor"/>
    </font>
    <font>
      <strike/>
      <sz val="10"/>
      <name val="Arial"/>
      <family val="2"/>
    </font>
  </fonts>
  <fills count="7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2"/>
        <bgColor indexed="64"/>
      </patternFill>
    </fill>
    <fill>
      <patternFill patternType="solid">
        <fgColor indexed="52"/>
        <bgColor indexed="64"/>
      </patternFill>
    </fill>
    <fill>
      <patternFill patternType="solid">
        <fgColor indexed="31"/>
        <bgColor indexed="64"/>
      </patternFill>
    </fill>
    <fill>
      <patternFill patternType="solid">
        <fgColor indexed="11"/>
        <bgColor indexed="64"/>
      </patternFill>
    </fill>
    <fill>
      <patternFill patternType="solid">
        <fgColor indexed="45"/>
        <bgColor indexed="64"/>
      </patternFill>
    </fill>
    <fill>
      <patternFill patternType="solid">
        <fgColor indexed="49"/>
        <bgColor indexed="64"/>
      </patternFill>
    </fill>
    <fill>
      <patternFill patternType="solid">
        <fgColor indexed="27"/>
        <bgColor indexed="64"/>
      </patternFill>
    </fill>
    <fill>
      <patternFill patternType="solid">
        <fgColor indexed="13"/>
        <bgColor indexed="64"/>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7" tint="0.79998168889431442"/>
        <bgColor indexed="64"/>
      </patternFill>
    </fill>
    <fill>
      <patternFill patternType="solid">
        <fgColor rgb="FFEBF2DE"/>
        <bgColor indexed="64"/>
      </patternFill>
    </fill>
    <fill>
      <patternFill patternType="solid">
        <fgColor rgb="FFFFCCFF"/>
        <bgColor indexed="64"/>
      </patternFill>
    </fill>
    <fill>
      <patternFill patternType="solid">
        <fgColor theme="9" tint="0.79998168889431442"/>
        <bgColor indexed="64"/>
      </patternFill>
    </fill>
    <fill>
      <patternFill patternType="solid">
        <fgColor rgb="FFEEECE2"/>
        <bgColor indexed="64"/>
      </patternFill>
    </fill>
    <fill>
      <patternFill patternType="solid">
        <fgColor them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rgb="FFEBF1DE"/>
        <bgColor indexed="64"/>
      </patternFill>
    </fill>
    <fill>
      <patternFill patternType="solid">
        <fgColor theme="3" tint="0.79998168889431442"/>
        <bgColor indexed="64"/>
      </patternFill>
    </fill>
    <fill>
      <patternFill patternType="solid">
        <fgColor rgb="FFFFFF00"/>
        <bgColor indexed="64"/>
      </patternFill>
    </fill>
  </fills>
  <borders count="53">
    <border>
      <left/>
      <right/>
      <top/>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medium">
        <color indexed="64"/>
      </right>
      <top style="medium">
        <color indexed="64"/>
      </top>
      <bottom/>
      <diagonal/>
    </border>
    <border>
      <left/>
      <right/>
      <top style="thin">
        <color indexed="64"/>
      </top>
      <bottom/>
      <diagonal/>
    </border>
    <border>
      <left/>
      <right style="thick">
        <color indexed="36"/>
      </right>
      <top style="thick">
        <color indexed="36"/>
      </top>
      <bottom style="thick">
        <color indexed="36"/>
      </bottom>
      <diagonal/>
    </border>
    <border>
      <left/>
      <right/>
      <top style="thick">
        <color indexed="36"/>
      </top>
      <bottom style="thick">
        <color indexed="36"/>
      </bottom>
      <diagonal/>
    </border>
    <border>
      <left style="thick">
        <color indexed="36"/>
      </left>
      <right/>
      <top style="thick">
        <color indexed="36"/>
      </top>
      <bottom style="thick">
        <color indexed="36"/>
      </bottom>
      <diagonal/>
    </border>
    <border>
      <left/>
      <right style="thick">
        <color indexed="14"/>
      </right>
      <top style="thick">
        <color indexed="14"/>
      </top>
      <bottom style="thick">
        <color indexed="14"/>
      </bottom>
      <diagonal/>
    </border>
    <border>
      <left/>
      <right/>
      <top style="thick">
        <color indexed="14"/>
      </top>
      <bottom style="thick">
        <color indexed="14"/>
      </bottom>
      <diagonal/>
    </border>
    <border>
      <left style="thick">
        <color indexed="14"/>
      </left>
      <right/>
      <top style="thick">
        <color indexed="14"/>
      </top>
      <bottom style="thick">
        <color indexed="14"/>
      </bottom>
      <diagonal/>
    </border>
    <border>
      <left/>
      <right style="medium">
        <color indexed="30"/>
      </right>
      <top/>
      <bottom/>
      <diagonal/>
    </border>
    <border>
      <left/>
      <right/>
      <top style="thin">
        <color indexed="64"/>
      </top>
      <bottom style="thin">
        <color indexed="64"/>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medium">
        <color indexed="64"/>
      </top>
      <bottom style="medium">
        <color theme="4" tint="0.3999755851924192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style="medium">
        <color indexed="64"/>
      </top>
      <bottom style="thick">
        <color theme="3" tint="0.59996337778862885"/>
      </bottom>
      <diagonal/>
    </border>
    <border>
      <left/>
      <right style="medium">
        <color indexed="64"/>
      </right>
      <top style="medium">
        <color indexed="64"/>
      </top>
      <bottom style="thick">
        <color theme="3" tint="0.59996337778862885"/>
      </bottom>
      <diagonal/>
    </border>
    <border>
      <left/>
      <right style="medium">
        <color indexed="64"/>
      </right>
      <top style="medium">
        <color indexed="64"/>
      </top>
      <bottom style="medium">
        <color theme="3" tint="0.59996337778862885"/>
      </bottom>
      <diagonal/>
    </border>
  </borders>
  <cellStyleXfs count="744">
    <xf numFmtId="0" fontId="0" fillId="0" borderId="0"/>
    <xf numFmtId="0" fontId="39" fillId="28" borderId="0" applyNumberFormat="0" applyBorder="0" applyAlignment="0" applyProtection="0"/>
    <xf numFmtId="0" fontId="39" fillId="28" borderId="0" applyNumberFormat="0" applyBorder="0" applyAlignment="0" applyProtection="0"/>
    <xf numFmtId="0" fontId="39" fillId="28" borderId="0" applyNumberFormat="0" applyBorder="0" applyAlignment="0" applyProtection="0"/>
    <xf numFmtId="0" fontId="39" fillId="28" borderId="0" applyNumberFormat="0" applyBorder="0" applyAlignment="0" applyProtection="0"/>
    <xf numFmtId="0" fontId="39" fillId="2" borderId="0" applyNumberFormat="0" applyBorder="0" applyAlignment="0" applyProtection="0"/>
    <xf numFmtId="0" fontId="39" fillId="28" borderId="0" applyNumberFormat="0" applyBorder="0" applyAlignment="0" applyProtection="0"/>
    <xf numFmtId="0" fontId="39" fillId="2" borderId="0" applyNumberFormat="0" applyBorder="0" applyAlignment="0" applyProtection="0"/>
    <xf numFmtId="0" fontId="39" fillId="2"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39" fillId="2"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3" borderId="0" applyNumberFormat="0" applyBorder="0" applyAlignment="0" applyProtection="0"/>
    <xf numFmtId="0" fontId="39" fillId="2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39" fillId="3"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4" borderId="0" applyNumberFormat="0" applyBorder="0" applyAlignment="0" applyProtection="0"/>
    <xf numFmtId="0" fontId="39" fillId="30"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39" fillId="4"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5" borderId="0" applyNumberFormat="0" applyBorder="0" applyAlignment="0" applyProtection="0"/>
    <xf numFmtId="0" fontId="39" fillId="31"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39" fillId="5"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39" fillId="7"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9" borderId="0" applyNumberFormat="0" applyBorder="0" applyAlignment="0" applyProtection="0"/>
    <xf numFmtId="0" fontId="39" fillId="36"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9"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5"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10"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0" borderId="0" applyNumberFormat="0" applyBorder="0" applyAlignment="0" applyProtection="0"/>
    <xf numFmtId="0" fontId="41" fillId="11"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42" borderId="0" applyNumberFormat="0" applyBorder="0" applyAlignment="0" applyProtection="0"/>
    <xf numFmtId="0" fontId="41" fillId="9" borderId="0" applyNumberFormat="0" applyBorder="0" applyAlignment="0" applyProtection="0"/>
    <xf numFmtId="0" fontId="42" fillId="42" borderId="0" applyNumberFormat="0" applyBorder="0" applyAlignment="0" applyProtection="0"/>
    <xf numFmtId="0" fontId="41" fillId="9"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43" borderId="0" applyNumberFormat="0" applyBorder="0" applyAlignment="0" applyProtection="0"/>
    <xf numFmtId="0" fontId="41" fillId="12" borderId="0" applyNumberFormat="0" applyBorder="0" applyAlignment="0" applyProtection="0"/>
    <xf numFmtId="0" fontId="42" fillId="43" borderId="0" applyNumberFormat="0" applyBorder="0" applyAlignment="0" applyProtection="0"/>
    <xf numFmtId="0" fontId="41" fillId="12"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45" borderId="0" applyNumberFormat="0" applyBorder="0" applyAlignment="0" applyProtection="0"/>
    <xf numFmtId="0" fontId="41" fillId="14" borderId="0" applyNumberFormat="0" applyBorder="0" applyAlignment="0" applyProtection="0"/>
    <xf numFmtId="0" fontId="42" fillId="45" borderId="0" applyNumberFormat="0" applyBorder="0" applyAlignment="0" applyProtection="0"/>
    <xf numFmtId="0" fontId="41" fillId="14"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6" borderId="0" applyNumberFormat="0" applyBorder="0" applyAlignment="0" applyProtection="0"/>
    <xf numFmtId="0" fontId="41" fillId="15"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2" fillId="47" borderId="0" applyNumberFormat="0" applyBorder="0" applyAlignment="0" applyProtection="0"/>
    <xf numFmtId="0" fontId="41" fillId="16"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2" fillId="48" borderId="0" applyNumberFormat="0" applyBorder="0" applyAlignment="0" applyProtection="0"/>
    <xf numFmtId="0" fontId="41" fillId="1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2" fillId="49" borderId="0" applyNumberFormat="0" applyBorder="0" applyAlignment="0" applyProtection="0"/>
    <xf numFmtId="0" fontId="41" fillId="12"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51" borderId="0" applyNumberFormat="0" applyBorder="0" applyAlignment="0" applyProtection="0"/>
    <xf numFmtId="0" fontId="42" fillId="51" borderId="0" applyNumberFormat="0" applyBorder="0" applyAlignment="0" applyProtection="0"/>
    <xf numFmtId="0" fontId="42" fillId="51" borderId="0" applyNumberFormat="0" applyBorder="0" applyAlignment="0" applyProtection="0"/>
    <xf numFmtId="0" fontId="42" fillId="51" borderId="0" applyNumberFormat="0" applyBorder="0" applyAlignment="0" applyProtection="0"/>
    <xf numFmtId="0" fontId="41" fillId="51"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4" fillId="52" borderId="0" applyNumberFormat="0" applyBorder="0" applyAlignment="0" applyProtection="0"/>
    <xf numFmtId="0" fontId="45"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3" fillId="52" borderId="0" applyNumberFormat="0" applyBorder="0" applyAlignment="0" applyProtection="0"/>
    <xf numFmtId="0" fontId="46" fillId="53" borderId="38" applyNumberFormat="0" applyAlignment="0" applyProtection="0"/>
    <xf numFmtId="0" fontId="46" fillId="53" borderId="38" applyNumberFormat="0" applyAlignment="0" applyProtection="0"/>
    <xf numFmtId="0" fontId="46" fillId="53" borderId="38" applyNumberFormat="0" applyAlignment="0" applyProtection="0"/>
    <xf numFmtId="0" fontId="47" fillId="6" borderId="38" applyNumberFormat="0" applyAlignment="0" applyProtection="0"/>
    <xf numFmtId="0" fontId="47" fillId="6" borderId="38" applyNumberFormat="0" applyAlignment="0" applyProtection="0"/>
    <xf numFmtId="0" fontId="48" fillId="53" borderId="38" applyNumberFormat="0" applyAlignment="0" applyProtection="0"/>
    <xf numFmtId="0" fontId="46" fillId="6" borderId="38" applyNumberFormat="0" applyAlignment="0" applyProtection="0"/>
    <xf numFmtId="0" fontId="48" fillId="53" borderId="38" applyNumberFormat="0" applyAlignment="0" applyProtection="0"/>
    <xf numFmtId="0" fontId="48" fillId="53" borderId="38" applyNumberFormat="0" applyAlignment="0" applyProtection="0"/>
    <xf numFmtId="0" fontId="48" fillId="53" borderId="38" applyNumberFormat="0" applyAlignment="0" applyProtection="0"/>
    <xf numFmtId="0" fontId="46" fillId="53" borderId="38" applyNumberFormat="0" applyAlignment="0" applyProtection="0"/>
    <xf numFmtId="0" fontId="49" fillId="54" borderId="39" applyNumberFormat="0" applyAlignment="0" applyProtection="0"/>
    <xf numFmtId="0" fontId="49" fillId="54" borderId="39" applyNumberFormat="0" applyAlignment="0" applyProtection="0"/>
    <xf numFmtId="0" fontId="49" fillId="54" borderId="39" applyNumberFormat="0" applyAlignment="0" applyProtection="0"/>
    <xf numFmtId="0" fontId="50" fillId="54" borderId="39" applyNumberFormat="0" applyAlignment="0" applyProtection="0"/>
    <xf numFmtId="0" fontId="50" fillId="54" borderId="39" applyNumberFormat="0" applyAlignment="0" applyProtection="0"/>
    <xf numFmtId="0" fontId="50" fillId="54" borderId="39" applyNumberFormat="0" applyAlignment="0" applyProtection="0"/>
    <xf numFmtId="0" fontId="50" fillId="54" borderId="39" applyNumberFormat="0" applyAlignment="0" applyProtection="0"/>
    <xf numFmtId="0" fontId="49" fillId="54" borderId="39" applyNumberFormat="0" applyAlignment="0" applyProtection="0"/>
    <xf numFmtId="43" fontId="9" fillId="0" borderId="0" applyFont="0" applyFill="0" applyBorder="0" applyAlignment="0" applyProtection="0"/>
    <xf numFmtId="0" fontId="8" fillId="19" borderId="1">
      <alignment wrapText="1"/>
    </xf>
    <xf numFmtId="0" fontId="8" fillId="55" borderId="1">
      <alignment wrapText="1"/>
    </xf>
    <xf numFmtId="0" fontId="8" fillId="55" borderId="1">
      <alignment wrapText="1"/>
    </xf>
    <xf numFmtId="0" fontId="8" fillId="19" borderId="1">
      <alignment wrapText="1"/>
    </xf>
    <xf numFmtId="0" fontId="8" fillId="19" borderId="1">
      <alignment wrapText="1"/>
    </xf>
    <xf numFmtId="0" fontId="8" fillId="19" borderId="1">
      <alignment wrapText="1"/>
    </xf>
    <xf numFmtId="0" fontId="8" fillId="55" borderId="1">
      <alignment wrapText="1"/>
    </xf>
    <xf numFmtId="0" fontId="8" fillId="55" borderId="1">
      <alignment wrapText="1"/>
    </xf>
    <xf numFmtId="0" fontId="8" fillId="19" borderId="1">
      <alignment wrapText="1"/>
    </xf>
    <xf numFmtId="0" fontId="1" fillId="0" borderId="0" applyBorder="0" applyProtection="0"/>
    <xf numFmtId="0" fontId="33"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3" fillId="56" borderId="0" applyNumberFormat="0" applyBorder="0" applyAlignment="0" applyProtection="0"/>
    <xf numFmtId="0" fontId="55" fillId="0" borderId="40" applyNumberFormat="0" applyFill="0" applyAlignment="0" applyProtection="0"/>
    <xf numFmtId="0" fontId="55" fillId="0" borderId="40" applyNumberFormat="0" applyFill="0" applyAlignment="0" applyProtection="0"/>
    <xf numFmtId="0" fontId="13" fillId="0" borderId="2" applyNumberFormat="0" applyFill="0" applyAlignment="0" applyProtection="0"/>
    <xf numFmtId="0" fontId="13" fillId="0" borderId="2" applyNumberFormat="0" applyFill="0" applyAlignment="0" applyProtection="0"/>
    <xf numFmtId="0" fontId="55" fillId="0" borderId="40" applyNumberFormat="0" applyFill="0" applyAlignment="0" applyProtection="0"/>
    <xf numFmtId="0" fontId="13" fillId="0" borderId="2" applyNumberFormat="0" applyFill="0" applyAlignment="0" applyProtection="0"/>
    <xf numFmtId="0" fontId="56" fillId="0" borderId="40" applyNumberFormat="0" applyFill="0" applyAlignment="0" applyProtection="0"/>
    <xf numFmtId="0" fontId="57" fillId="0" borderId="2"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55" fillId="0" borderId="40" applyNumberFormat="0" applyFill="0" applyAlignment="0" applyProtection="0"/>
    <xf numFmtId="0" fontId="58" fillId="0" borderId="41" applyNumberFormat="0" applyFill="0" applyAlignment="0" applyProtection="0"/>
    <xf numFmtId="0" fontId="58" fillId="0" borderId="41" applyNumberFormat="0" applyFill="0" applyAlignment="0" applyProtection="0"/>
    <xf numFmtId="0" fontId="59" fillId="0" borderId="41" applyNumberFormat="0" applyFill="0" applyAlignment="0" applyProtection="0"/>
    <xf numFmtId="0" fontId="14" fillId="0" borderId="3" applyNumberFormat="0" applyFill="0" applyAlignment="0" applyProtection="0"/>
    <xf numFmtId="0" fontId="59" fillId="0" borderId="41" applyNumberFormat="0" applyFill="0" applyAlignment="0" applyProtection="0"/>
    <xf numFmtId="0" fontId="58" fillId="0" borderId="41" applyNumberFormat="0" applyFill="0" applyAlignment="0" applyProtection="0"/>
    <xf numFmtId="0" fontId="14" fillId="0" borderId="3" applyNumberFormat="0" applyFill="0" applyAlignment="0" applyProtection="0"/>
    <xf numFmtId="0" fontId="60" fillId="0" borderId="41" applyNumberFormat="0" applyFill="0" applyAlignment="0" applyProtection="0"/>
    <xf numFmtId="0" fontId="59" fillId="0" borderId="41" applyNumberFormat="0" applyFill="0" applyAlignment="0" applyProtection="0"/>
    <xf numFmtId="0" fontId="60" fillId="0" borderId="41" applyNumberFormat="0" applyFill="0" applyAlignment="0" applyProtection="0"/>
    <xf numFmtId="0" fontId="60" fillId="0" borderId="41" applyNumberFormat="0" applyFill="0" applyAlignment="0" applyProtection="0"/>
    <xf numFmtId="0" fontId="60" fillId="0" borderId="41" applyNumberFormat="0" applyFill="0" applyAlignment="0" applyProtection="0"/>
    <xf numFmtId="0" fontId="58" fillId="0" borderId="41" applyNumberFormat="0" applyFill="0" applyAlignment="0" applyProtection="0"/>
    <xf numFmtId="0" fontId="61" fillId="0" borderId="42" applyNumberFormat="0" applyFill="0" applyAlignment="0" applyProtection="0"/>
    <xf numFmtId="0" fontId="61" fillId="0" borderId="42" applyNumberFormat="0" applyFill="0" applyAlignment="0" applyProtection="0"/>
    <xf numFmtId="0" fontId="61" fillId="0" borderId="42"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62" fillId="0" borderId="42" applyNumberFormat="0" applyFill="0" applyAlignment="0" applyProtection="0"/>
    <xf numFmtId="0" fontId="63" fillId="0" borderId="4" applyNumberFormat="0" applyFill="0" applyAlignment="0" applyProtection="0"/>
    <xf numFmtId="0" fontId="62" fillId="0" borderId="42" applyNumberFormat="0" applyFill="0" applyAlignment="0" applyProtection="0"/>
    <xf numFmtId="0" fontId="62" fillId="0" borderId="42" applyNumberFormat="0" applyFill="0" applyAlignment="0" applyProtection="0"/>
    <xf numFmtId="0" fontId="62" fillId="0" borderId="42" applyNumberFormat="0" applyFill="0" applyAlignment="0" applyProtection="0"/>
    <xf numFmtId="0" fontId="61" fillId="0" borderId="42"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31" fillId="0" borderId="0" applyNumberFormat="0" applyBorder="0" applyProtection="0">
      <alignment horizontal="center" textRotation="90"/>
    </xf>
    <xf numFmtId="0" fontId="65"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64" fillId="0" borderId="0" applyNumberFormat="0" applyFill="0" applyBorder="0" applyAlignment="0" applyProtection="0"/>
    <xf numFmtId="0" fontId="12"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66" fillId="0" borderId="0" applyNumberFormat="0" applyFill="0" applyBorder="0" applyAlignment="0" applyProtection="0"/>
    <xf numFmtId="0" fontId="65" fillId="0" borderId="0" applyNumberFormat="0" applyFill="0" applyBorder="0" applyAlignment="0" applyProtection="0">
      <alignment vertical="top"/>
      <protection locked="0"/>
    </xf>
    <xf numFmtId="0" fontId="93" fillId="0" borderId="0" applyNumberFormat="0" applyFill="0" applyBorder="0" applyAlignment="0" applyProtection="0"/>
    <xf numFmtId="0" fontId="64"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alignment vertical="top"/>
      <protection locked="0"/>
    </xf>
    <xf numFmtId="0" fontId="64" fillId="0" borderId="0" applyNumberFormat="0" applyFill="0" applyBorder="0" applyAlignment="0" applyProtection="0"/>
    <xf numFmtId="0" fontId="64" fillId="0" borderId="0" applyNumberFormat="0" applyFill="0" applyBorder="0" applyAlignment="0" applyProtection="0"/>
    <xf numFmtId="0" fontId="12" fillId="0" borderId="0" applyNumberFormat="0" applyFill="0" applyBorder="0" applyAlignment="0" applyProtection="0"/>
    <xf numFmtId="0" fontId="66" fillId="0" borderId="0" applyNumberFormat="0" applyFill="0" applyBorder="0" applyAlignment="0" applyProtection="0"/>
    <xf numFmtId="0" fontId="67" fillId="57" borderId="38" applyNumberFormat="0" applyAlignment="0" applyProtection="0"/>
    <xf numFmtId="0" fontId="67" fillId="57" borderId="38" applyNumberFormat="0" applyAlignment="0" applyProtection="0"/>
    <xf numFmtId="0" fontId="67" fillId="57" borderId="38" applyNumberFormat="0" applyAlignment="0" applyProtection="0"/>
    <xf numFmtId="0" fontId="67" fillId="6" borderId="38" applyNumberFormat="0" applyAlignment="0" applyProtection="0"/>
    <xf numFmtId="0" fontId="67" fillId="6" borderId="38" applyNumberFormat="0" applyAlignment="0" applyProtection="0"/>
    <xf numFmtId="0" fontId="68" fillId="57" borderId="38" applyNumberFormat="0" applyAlignment="0" applyProtection="0"/>
    <xf numFmtId="0" fontId="68" fillId="57" borderId="38" applyNumberFormat="0" applyAlignment="0" applyProtection="0"/>
    <xf numFmtId="0" fontId="68" fillId="57" borderId="38" applyNumberFormat="0" applyAlignment="0" applyProtection="0"/>
    <xf numFmtId="0" fontId="68" fillId="57" borderId="38" applyNumberFormat="0" applyAlignment="0" applyProtection="0"/>
    <xf numFmtId="0" fontId="67" fillId="57" borderId="38" applyNumberFormat="0" applyAlignment="0" applyProtection="0"/>
    <xf numFmtId="0" fontId="69" fillId="0" borderId="43" applyNumberFormat="0" applyFill="0" applyAlignment="0" applyProtection="0"/>
    <xf numFmtId="0" fontId="69" fillId="0" borderId="43" applyNumberFormat="0" applyFill="0" applyAlignment="0" applyProtection="0"/>
    <xf numFmtId="0" fontId="69" fillId="0" borderId="43"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69" fillId="0" borderId="43" applyNumberFormat="0" applyFill="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2" fillId="58" borderId="0" applyNumberFormat="0" applyBorder="0" applyAlignment="0" applyProtection="0"/>
    <xf numFmtId="0" fontId="72" fillId="58" borderId="0" applyNumberFormat="0" applyBorder="0" applyAlignment="0" applyProtection="0"/>
    <xf numFmtId="0" fontId="73" fillId="58" borderId="0" applyNumberFormat="0" applyBorder="0" applyAlignment="0" applyProtection="0"/>
    <xf numFmtId="0" fontId="73" fillId="58" borderId="0" applyNumberFormat="0" applyBorder="0" applyAlignment="0" applyProtection="0"/>
    <xf numFmtId="0" fontId="73" fillId="58" borderId="0" applyNumberFormat="0" applyBorder="0" applyAlignment="0" applyProtection="0"/>
    <xf numFmtId="0" fontId="73" fillId="58" borderId="0" applyNumberFormat="0" applyBorder="0" applyAlignment="0" applyProtection="0"/>
    <xf numFmtId="0" fontId="71" fillId="58" borderId="0" applyNumberFormat="0" applyBorder="0" applyAlignment="0" applyProtection="0"/>
    <xf numFmtId="0" fontId="9" fillId="0" borderId="0"/>
    <xf numFmtId="0" fontId="2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0" fontId="39" fillId="0" borderId="0"/>
    <xf numFmtId="0" fontId="9" fillId="0" borderId="0"/>
    <xf numFmtId="0" fontId="9" fillId="0" borderId="0"/>
    <xf numFmtId="0" fontId="9" fillId="0" borderId="0"/>
    <xf numFmtId="0" fontId="9" fillId="0" borderId="0"/>
    <xf numFmtId="0" fontId="40" fillId="0" borderId="0"/>
    <xf numFmtId="0" fontId="39" fillId="0" borderId="0"/>
    <xf numFmtId="0" fontId="9" fillId="0" borderId="0"/>
    <xf numFmtId="0" fontId="39" fillId="0" borderId="0"/>
    <xf numFmtId="0" fontId="9" fillId="0" borderId="0"/>
    <xf numFmtId="0" fontId="39" fillId="0" borderId="0"/>
    <xf numFmtId="0" fontId="39" fillId="0" borderId="0"/>
    <xf numFmtId="0" fontId="39" fillId="0" borderId="0"/>
    <xf numFmtId="0" fontId="39" fillId="0" borderId="0"/>
    <xf numFmtId="0" fontId="9" fillId="0" borderId="0"/>
    <xf numFmtId="0" fontId="40" fillId="0" borderId="0"/>
    <xf numFmtId="0" fontId="40" fillId="0" borderId="0"/>
    <xf numFmtId="0" fontId="9"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39" fillId="0" borderId="0"/>
    <xf numFmtId="0" fontId="10" fillId="0" borderId="0"/>
    <xf numFmtId="0" fontId="39" fillId="0" borderId="0"/>
    <xf numFmtId="0" fontId="39" fillId="0" borderId="0"/>
    <xf numFmtId="0" fontId="9" fillId="0" borderId="0"/>
    <xf numFmtId="0" fontId="39" fillId="0" borderId="0"/>
    <xf numFmtId="0" fontId="39" fillId="0" borderId="0"/>
    <xf numFmtId="0" fontId="1" fillId="0" borderId="0" applyNumberFormat="0" applyBorder="0" applyProtection="0"/>
    <xf numFmtId="0" fontId="10" fillId="0" borderId="0"/>
    <xf numFmtId="0" fontId="9" fillId="0" borderId="0"/>
    <xf numFmtId="0" fontId="39" fillId="0" borderId="0"/>
    <xf numFmtId="0" fontId="9" fillId="0" borderId="0"/>
    <xf numFmtId="0" fontId="39" fillId="0" borderId="0"/>
    <xf numFmtId="0" fontId="39" fillId="0" borderId="0"/>
    <xf numFmtId="0" fontId="39" fillId="0" borderId="0"/>
    <xf numFmtId="0" fontId="39" fillId="0" borderId="0"/>
    <xf numFmtId="0" fontId="9" fillId="0" borderId="0"/>
    <xf numFmtId="0" fontId="9" fillId="0" borderId="0"/>
    <xf numFmtId="0" fontId="9" fillId="0" borderId="0"/>
    <xf numFmtId="0" fontId="39" fillId="0" borderId="0"/>
    <xf numFmtId="0" fontId="9" fillId="0" borderId="0"/>
    <xf numFmtId="0" fontId="39" fillId="0" borderId="0"/>
    <xf numFmtId="0" fontId="9" fillId="0" borderId="0"/>
    <xf numFmtId="0" fontId="39" fillId="0" borderId="0"/>
    <xf numFmtId="0" fontId="39" fillId="0" borderId="0"/>
    <xf numFmtId="0" fontId="39" fillId="0" borderId="0"/>
    <xf numFmtId="0" fontId="39" fillId="0" borderId="0"/>
    <xf numFmtId="0" fontId="40" fillId="0" borderId="0"/>
    <xf numFmtId="0" fontId="39" fillId="0" borderId="0"/>
    <xf numFmtId="0" fontId="9" fillId="0" borderId="0"/>
    <xf numFmtId="0" fontId="9" fillId="0" borderId="0"/>
    <xf numFmtId="0" fontId="39" fillId="0" borderId="0"/>
    <xf numFmtId="0" fontId="39" fillId="0" borderId="0"/>
    <xf numFmtId="0" fontId="39" fillId="0" borderId="0"/>
    <xf numFmtId="0" fontId="39" fillId="0" borderId="0"/>
    <xf numFmtId="0" fontId="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17" fillId="0" borderId="0"/>
    <xf numFmtId="0" fontId="28" fillId="0" borderId="0"/>
    <xf numFmtId="0" fontId="17" fillId="0" borderId="0"/>
    <xf numFmtId="0" fontId="39" fillId="0" borderId="0"/>
    <xf numFmtId="0" fontId="39" fillId="0" borderId="0"/>
    <xf numFmtId="0" fontId="39" fillId="0" borderId="0"/>
    <xf numFmtId="0" fontId="39" fillId="0" borderId="0"/>
    <xf numFmtId="0" fontId="1" fillId="0" borderId="0"/>
    <xf numFmtId="0" fontId="39" fillId="0" borderId="0"/>
    <xf numFmtId="0" fontId="39" fillId="0" borderId="0"/>
    <xf numFmtId="0" fontId="28" fillId="0" borderId="0"/>
    <xf numFmtId="0" fontId="9" fillId="0" borderId="0"/>
    <xf numFmtId="0" fontId="9" fillId="0" borderId="0"/>
    <xf numFmtId="0" fontId="40" fillId="0" borderId="0"/>
    <xf numFmtId="0" fontId="9" fillId="0" borderId="0"/>
    <xf numFmtId="0" fontId="39" fillId="0" borderId="0"/>
    <xf numFmtId="0" fontId="39" fillId="0" borderId="0"/>
    <xf numFmtId="0" fontId="9" fillId="0" borderId="0"/>
    <xf numFmtId="0" fontId="9" fillId="0" borderId="0"/>
    <xf numFmtId="0" fontId="9" fillId="0" borderId="0"/>
    <xf numFmtId="0" fontId="39" fillId="0" borderId="0"/>
    <xf numFmtId="0" fontId="9" fillId="0" borderId="0"/>
    <xf numFmtId="0" fontId="9" fillId="0" borderId="0"/>
    <xf numFmtId="0" fontId="9" fillId="0" borderId="0"/>
    <xf numFmtId="0" fontId="9" fillId="0" borderId="0"/>
    <xf numFmtId="0" fontId="24" fillId="0" borderId="0"/>
    <xf numFmtId="0" fontId="28" fillId="0" borderId="0"/>
    <xf numFmtId="0" fontId="30" fillId="0" borderId="0" applyFill="0" applyProtection="0"/>
    <xf numFmtId="0" fontId="9" fillId="0" borderId="0"/>
    <xf numFmtId="0" fontId="9" fillId="0" borderId="0"/>
    <xf numFmtId="0" fontId="28" fillId="0" borderId="0"/>
    <xf numFmtId="0" fontId="9" fillId="0" borderId="0"/>
    <xf numFmtId="0" fontId="9" fillId="0" borderId="0"/>
    <xf numFmtId="0" fontId="9" fillId="0" borderId="0"/>
    <xf numFmtId="0" fontId="28" fillId="0" borderId="0"/>
    <xf numFmtId="0" fontId="9" fillId="0" borderId="0"/>
    <xf numFmtId="0" fontId="28" fillId="0" borderId="0"/>
    <xf numFmtId="0" fontId="30" fillId="0" borderId="0" applyFill="0" applyProtection="0"/>
    <xf numFmtId="0" fontId="9" fillId="0" borderId="0"/>
    <xf numFmtId="0" fontId="9" fillId="0" borderId="0"/>
    <xf numFmtId="0" fontId="9" fillId="0" borderId="0"/>
    <xf numFmtId="0" fontId="28" fillId="0" borderId="0"/>
    <xf numFmtId="0" fontId="1" fillId="0" borderId="0"/>
    <xf numFmtId="0" fontId="9" fillId="0" borderId="0"/>
    <xf numFmtId="0" fontId="28" fillId="0" borderId="0"/>
    <xf numFmtId="0" fontId="39" fillId="0" borderId="0"/>
    <xf numFmtId="0" fontId="39" fillId="0" borderId="0"/>
    <xf numFmtId="0" fontId="39" fillId="0" borderId="0"/>
    <xf numFmtId="0" fontId="9" fillId="0" borderId="0"/>
    <xf numFmtId="0" fontId="39" fillId="0" borderId="0"/>
    <xf numFmtId="0" fontId="9" fillId="0" borderId="0"/>
    <xf numFmtId="0" fontId="39" fillId="0" borderId="0"/>
    <xf numFmtId="0" fontId="39" fillId="0" borderId="0"/>
    <xf numFmtId="0" fontId="9" fillId="0" borderId="0"/>
    <xf numFmtId="0" fontId="1" fillId="0" borderId="0"/>
    <xf numFmtId="0" fontId="30" fillId="0" borderId="0" applyFill="0" applyProtection="0"/>
    <xf numFmtId="0" fontId="9" fillId="0" borderId="0"/>
    <xf numFmtId="0" fontId="24" fillId="0" borderId="0"/>
    <xf numFmtId="0" fontId="9" fillId="0" borderId="0"/>
    <xf numFmtId="0" fontId="9" fillId="0" borderId="0"/>
    <xf numFmtId="0" fontId="39" fillId="0" borderId="0"/>
    <xf numFmtId="0" fontId="39" fillId="0" borderId="0"/>
    <xf numFmtId="0" fontId="39" fillId="59" borderId="44" applyNumberFormat="0" applyFont="0" applyAlignment="0" applyProtection="0"/>
    <xf numFmtId="0" fontId="40" fillId="59" borderId="44" applyNumberFormat="0" applyFont="0" applyAlignment="0" applyProtection="0"/>
    <xf numFmtId="0" fontId="40" fillId="59" borderId="44" applyNumberFormat="0" applyFont="0" applyAlignment="0" applyProtection="0"/>
    <xf numFmtId="0" fontId="40" fillId="59" borderId="44" applyNumberFormat="0" applyFont="0" applyAlignment="0" applyProtection="0"/>
    <xf numFmtId="0" fontId="7" fillId="59" borderId="44" applyNumberFormat="0" applyFont="0" applyAlignment="0" applyProtection="0"/>
    <xf numFmtId="0" fontId="40" fillId="59" borderId="44" applyNumberFormat="0" applyFont="0" applyAlignment="0" applyProtection="0"/>
    <xf numFmtId="0" fontId="1" fillId="59" borderId="44" applyNumberFormat="0" applyFont="0" applyAlignment="0" applyProtection="0"/>
    <xf numFmtId="0" fontId="40" fillId="59" borderId="44" applyNumberFormat="0" applyFont="0" applyAlignment="0" applyProtection="0"/>
    <xf numFmtId="0" fontId="40" fillId="59" borderId="44" applyNumberFormat="0" applyFont="0" applyAlignment="0" applyProtection="0"/>
    <xf numFmtId="0" fontId="40" fillId="59" borderId="44" applyNumberFormat="0" applyFont="0" applyAlignment="0" applyProtection="0"/>
    <xf numFmtId="0" fontId="40" fillId="59" borderId="44" applyNumberFormat="0" applyFont="0" applyAlignment="0" applyProtection="0"/>
    <xf numFmtId="0" fontId="39" fillId="59" borderId="44" applyNumberFormat="0" applyFont="0" applyAlignment="0" applyProtection="0"/>
    <xf numFmtId="0" fontId="39" fillId="0" borderId="0"/>
    <xf numFmtId="0" fontId="7" fillId="59" borderId="44" applyNumberFormat="0" applyFont="0" applyAlignment="0" applyProtection="0"/>
    <xf numFmtId="0" fontId="39" fillId="0" borderId="0"/>
    <xf numFmtId="0" fontId="1" fillId="59" borderId="44" applyNumberFormat="0" applyFont="0" applyAlignment="0" applyProtection="0"/>
    <xf numFmtId="0" fontId="7" fillId="59" borderId="44" applyNumberFormat="0" applyFont="0" applyAlignment="0" applyProtection="0"/>
    <xf numFmtId="0" fontId="39" fillId="59" borderId="44" applyNumberFormat="0" applyFont="0" applyAlignment="0" applyProtection="0"/>
    <xf numFmtId="0" fontId="1" fillId="59" borderId="44" applyNumberFormat="0" applyFont="0" applyAlignment="0" applyProtection="0"/>
    <xf numFmtId="0" fontId="39" fillId="0" borderId="0"/>
    <xf numFmtId="0" fontId="39" fillId="59" borderId="44" applyNumberFormat="0" applyFont="0" applyAlignment="0" applyProtection="0"/>
    <xf numFmtId="0" fontId="7" fillId="59" borderId="44" applyNumberFormat="0" applyFont="0" applyAlignment="0" applyProtection="0"/>
    <xf numFmtId="0" fontId="39" fillId="0" borderId="0"/>
    <xf numFmtId="0" fontId="1" fillId="59" borderId="44" applyNumberFormat="0" applyFont="0" applyAlignment="0" applyProtection="0"/>
    <xf numFmtId="0" fontId="39" fillId="0" borderId="0"/>
    <xf numFmtId="0" fontId="39" fillId="0" borderId="0"/>
    <xf numFmtId="0" fontId="1" fillId="59" borderId="44" applyNumberFormat="0" applyFont="0" applyAlignment="0" applyProtection="0"/>
    <xf numFmtId="0" fontId="7" fillId="59" borderId="44" applyNumberFormat="0" applyFont="0" applyAlignment="0" applyProtection="0"/>
    <xf numFmtId="0" fontId="1" fillId="59" borderId="44" applyNumberFormat="0" applyFont="0" applyAlignment="0" applyProtection="0"/>
    <xf numFmtId="0" fontId="7" fillId="59" borderId="44" applyNumberFormat="0" applyFont="0" applyAlignment="0" applyProtection="0"/>
    <xf numFmtId="0" fontId="39" fillId="0" borderId="0"/>
    <xf numFmtId="0" fontId="1" fillId="59" borderId="44" applyNumberFormat="0" applyFont="0" applyAlignment="0" applyProtection="0"/>
    <xf numFmtId="0" fontId="7" fillId="59" borderId="44" applyNumberFormat="0" applyFont="0" applyAlignment="0" applyProtection="0"/>
    <xf numFmtId="0" fontId="39" fillId="0" borderId="0"/>
    <xf numFmtId="0" fontId="1" fillId="59" borderId="44" applyNumberFormat="0" applyFont="0" applyAlignment="0" applyProtection="0"/>
    <xf numFmtId="0" fontId="39" fillId="0" borderId="0"/>
    <xf numFmtId="0" fontId="7" fillId="59" borderId="44" applyNumberFormat="0" applyFont="0" applyAlignment="0" applyProtection="0"/>
    <xf numFmtId="0" fontId="1" fillId="59" borderId="44" applyNumberFormat="0" applyFont="0" applyAlignment="0" applyProtection="0"/>
    <xf numFmtId="0" fontId="74" fillId="53" borderId="45" applyNumberFormat="0" applyAlignment="0" applyProtection="0"/>
    <xf numFmtId="0" fontId="74" fillId="6" borderId="45" applyNumberFormat="0" applyAlignment="0" applyProtection="0"/>
    <xf numFmtId="0" fontId="75" fillId="53" borderId="45" applyNumberFormat="0" applyAlignment="0" applyProtection="0"/>
    <xf numFmtId="0" fontId="75" fillId="53" borderId="45" applyNumberFormat="0" applyAlignment="0" applyProtection="0"/>
    <xf numFmtId="0" fontId="75" fillId="53" borderId="45" applyNumberFormat="0" applyAlignment="0" applyProtection="0"/>
    <xf numFmtId="0" fontId="74" fillId="53" borderId="45" applyNumberFormat="0" applyAlignment="0" applyProtection="0"/>
    <xf numFmtId="0" fontId="39" fillId="0" borderId="0"/>
    <xf numFmtId="0" fontId="39" fillId="0" borderId="0"/>
    <xf numFmtId="0" fontId="74" fillId="53" borderId="45" applyNumberFormat="0" applyAlignment="0" applyProtection="0"/>
    <xf numFmtId="0" fontId="39" fillId="0" borderId="0"/>
    <xf numFmtId="0" fontId="74" fillId="53" borderId="45" applyNumberFormat="0" applyAlignment="0" applyProtection="0"/>
    <xf numFmtId="0" fontId="39" fillId="0" borderId="0"/>
    <xf numFmtId="0" fontId="39" fillId="0" borderId="0"/>
    <xf numFmtId="0" fontId="74" fillId="53" borderId="45" applyNumberFormat="0" applyAlignment="0" applyProtection="0"/>
    <xf numFmtId="0" fontId="74" fillId="53" borderId="45" applyNumberFormat="0" applyAlignment="0" applyProtection="0"/>
    <xf numFmtId="0" fontId="39" fillId="0" borderId="0"/>
    <xf numFmtId="0" fontId="39" fillId="0" borderId="0"/>
    <xf numFmtId="0" fontId="39" fillId="0" borderId="0"/>
    <xf numFmtId="0" fontId="74" fillId="53" borderId="45" applyNumberFormat="0" applyAlignment="0" applyProtection="0"/>
    <xf numFmtId="0" fontId="39" fillId="0" borderId="0"/>
    <xf numFmtId="0" fontId="74" fillId="53" borderId="45" applyNumberFormat="0" applyAlignment="0" applyProtection="0"/>
    <xf numFmtId="0" fontId="39" fillId="0" borderId="0"/>
    <xf numFmtId="0" fontId="39" fillId="0" borderId="0"/>
    <xf numFmtId="0" fontId="74" fillId="53" borderId="45" applyNumberFormat="0" applyAlignment="0" applyProtection="0"/>
    <xf numFmtId="0" fontId="75" fillId="53" borderId="45" applyNumberFormat="0" applyAlignment="0" applyProtection="0"/>
    <xf numFmtId="9" fontId="9" fillId="0" borderId="0" applyFont="0" applyFill="0" applyBorder="0" applyAlignment="0" applyProtection="0"/>
    <xf numFmtId="0" fontId="32" fillId="0" borderId="0" applyNumberFormat="0" applyBorder="0" applyProtection="0"/>
    <xf numFmtId="169" fontId="32" fillId="0" borderId="0" applyBorder="0" applyProtection="0"/>
    <xf numFmtId="0" fontId="76" fillId="0" borderId="0" applyNumberFormat="0" applyFill="0" applyBorder="0" applyAlignment="0" applyProtection="0"/>
    <xf numFmtId="0" fontId="39" fillId="0" borderId="0"/>
    <xf numFmtId="0" fontId="39" fillId="0" borderId="0"/>
    <xf numFmtId="0" fontId="76" fillId="0" borderId="0" applyNumberFormat="0" applyFill="0" applyBorder="0" applyAlignment="0" applyProtection="0"/>
    <xf numFmtId="0" fontId="39" fillId="0" borderId="0"/>
    <xf numFmtId="0" fontId="76" fillId="0" borderId="0" applyNumberFormat="0" applyFill="0" applyBorder="0" applyAlignment="0" applyProtection="0"/>
    <xf numFmtId="0" fontId="39" fillId="0" borderId="0"/>
    <xf numFmtId="0" fontId="39" fillId="0" borderId="0"/>
    <xf numFmtId="0" fontId="76" fillId="0" borderId="0" applyNumberFormat="0" applyFill="0" applyBorder="0" applyAlignment="0" applyProtection="0"/>
    <xf numFmtId="0" fontId="76" fillId="0" borderId="0" applyNumberFormat="0" applyFill="0" applyBorder="0" applyAlignment="0" applyProtection="0"/>
    <xf numFmtId="0" fontId="39" fillId="0" borderId="0"/>
    <xf numFmtId="0" fontId="39" fillId="0" borderId="0"/>
    <xf numFmtId="0" fontId="39" fillId="0" borderId="0"/>
    <xf numFmtId="0" fontId="76" fillId="0" borderId="0" applyNumberFormat="0" applyFill="0" applyBorder="0" applyAlignment="0" applyProtection="0"/>
    <xf numFmtId="0" fontId="39" fillId="0" borderId="0"/>
    <xf numFmtId="0" fontId="39" fillId="0" borderId="0"/>
    <xf numFmtId="0" fontId="76" fillId="0" borderId="0" applyNumberFormat="0" applyFill="0" applyBorder="0" applyAlignment="0" applyProtection="0"/>
    <xf numFmtId="0" fontId="77" fillId="0" borderId="0" applyNumberFormat="0" applyFill="0" applyBorder="0" applyAlignment="0" applyProtection="0"/>
    <xf numFmtId="0" fontId="76" fillId="0" borderId="0" applyNumberFormat="0" applyFill="0" applyBorder="0" applyAlignment="0" applyProtection="0"/>
    <xf numFmtId="0" fontId="78" fillId="0" borderId="46" applyNumberFormat="0" applyFill="0" applyAlignment="0" applyProtection="0"/>
    <xf numFmtId="0" fontId="78" fillId="0" borderId="6" applyNumberFormat="0" applyFill="0" applyAlignment="0" applyProtection="0"/>
    <xf numFmtId="0" fontId="79" fillId="0" borderId="46" applyNumberFormat="0" applyFill="0" applyAlignment="0" applyProtection="0"/>
    <xf numFmtId="0" fontId="79" fillId="0" borderId="46" applyNumberFormat="0" applyFill="0" applyAlignment="0" applyProtection="0"/>
    <xf numFmtId="0" fontId="79" fillId="0" borderId="46" applyNumberFormat="0" applyFill="0" applyAlignment="0" applyProtection="0"/>
    <xf numFmtId="0" fontId="78" fillId="0" borderId="46" applyNumberFormat="0" applyFill="0" applyAlignment="0" applyProtection="0"/>
    <xf numFmtId="0" fontId="39" fillId="0" borderId="0"/>
    <xf numFmtId="0" fontId="39" fillId="0" borderId="0"/>
    <xf numFmtId="0" fontId="78" fillId="0" borderId="46" applyNumberFormat="0" applyFill="0" applyAlignment="0" applyProtection="0"/>
    <xf numFmtId="0" fontId="39" fillId="0" borderId="0"/>
    <xf numFmtId="0" fontId="78" fillId="0" borderId="46" applyNumberFormat="0" applyFill="0" applyAlignment="0" applyProtection="0"/>
    <xf numFmtId="0" fontId="39" fillId="0" borderId="0"/>
    <xf numFmtId="0" fontId="39" fillId="0" borderId="0"/>
    <xf numFmtId="0" fontId="78" fillId="0" borderId="46" applyNumberFormat="0" applyFill="0" applyAlignment="0" applyProtection="0"/>
    <xf numFmtId="0" fontId="78" fillId="0" borderId="46" applyNumberFormat="0" applyFill="0" applyAlignment="0" applyProtection="0"/>
    <xf numFmtId="0" fontId="39" fillId="0" borderId="0"/>
    <xf numFmtId="0" fontId="39" fillId="0" borderId="0"/>
    <xf numFmtId="0" fontId="39" fillId="0" borderId="0"/>
    <xf numFmtId="0" fontId="78" fillId="0" borderId="46" applyNumberFormat="0" applyFill="0" applyAlignment="0" applyProtection="0"/>
    <xf numFmtId="0" fontId="39" fillId="0" borderId="0"/>
    <xf numFmtId="0" fontId="78" fillId="0" borderId="46" applyNumberFormat="0" applyFill="0" applyAlignment="0" applyProtection="0"/>
    <xf numFmtId="0" fontId="39" fillId="0" borderId="0"/>
    <xf numFmtId="0" fontId="39" fillId="0" borderId="0"/>
    <xf numFmtId="0" fontId="78" fillId="0" borderId="46" applyNumberFormat="0" applyFill="0" applyAlignment="0" applyProtection="0"/>
    <xf numFmtId="0" fontId="79" fillId="0" borderId="46" applyNumberFormat="0" applyFill="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0" fillId="0" borderId="0" applyNumberFormat="0" applyFill="0" applyBorder="0" applyAlignment="0" applyProtection="0"/>
    <xf numFmtId="0" fontId="39" fillId="0" borderId="0"/>
    <xf numFmtId="0" fontId="39" fillId="0" borderId="0"/>
    <xf numFmtId="0" fontId="80" fillId="0" borderId="0" applyNumberFormat="0" applyFill="0" applyBorder="0" applyAlignment="0" applyProtection="0"/>
    <xf numFmtId="0" fontId="39" fillId="0" borderId="0"/>
    <xf numFmtId="0" fontId="80" fillId="0" borderId="0" applyNumberFormat="0" applyFill="0" applyBorder="0" applyAlignment="0" applyProtection="0"/>
    <xf numFmtId="0" fontId="39" fillId="0" borderId="0"/>
    <xf numFmtId="0" fontId="39" fillId="0" borderId="0"/>
    <xf numFmtId="0" fontId="80" fillId="0" borderId="0" applyNumberFormat="0" applyFill="0" applyBorder="0" applyAlignment="0" applyProtection="0"/>
    <xf numFmtId="0" fontId="80" fillId="0" borderId="0" applyNumberFormat="0" applyFill="0" applyBorder="0" applyAlignment="0" applyProtection="0"/>
    <xf numFmtId="0" fontId="39" fillId="0" borderId="0"/>
    <xf numFmtId="0" fontId="39" fillId="0" borderId="0"/>
    <xf numFmtId="0" fontId="39" fillId="0" borderId="0"/>
    <xf numFmtId="0" fontId="80" fillId="0" borderId="0" applyNumberFormat="0" applyFill="0" applyBorder="0" applyAlignment="0" applyProtection="0"/>
    <xf numFmtId="0" fontId="39" fillId="0" borderId="0"/>
    <xf numFmtId="0" fontId="80" fillId="0" borderId="0" applyNumberFormat="0" applyFill="0" applyBorder="0" applyAlignment="0" applyProtection="0"/>
    <xf numFmtId="0" fontId="39" fillId="0" borderId="0"/>
    <xf numFmtId="0" fontId="39" fillId="0" borderId="0"/>
    <xf numFmtId="0" fontId="80" fillId="0" borderId="0" applyNumberFormat="0" applyFill="0" applyBorder="0" applyAlignment="0" applyProtection="0"/>
    <xf numFmtId="0" fontId="81" fillId="0" borderId="0" applyNumberFormat="0" applyFill="0" applyBorder="0" applyAlignment="0" applyProtection="0"/>
  </cellStyleXfs>
  <cellXfs count="339">
    <xf numFmtId="0" fontId="0" fillId="0" borderId="0" xfId="0"/>
    <xf numFmtId="0" fontId="2" fillId="0" borderId="0" xfId="0" applyFont="1"/>
    <xf numFmtId="0" fontId="0" fillId="0" borderId="0" xfId="0" applyFont="1"/>
    <xf numFmtId="49" fontId="0" fillId="0" borderId="0" xfId="0" applyNumberFormat="1"/>
    <xf numFmtId="49" fontId="0" fillId="0" borderId="0" xfId="0" applyNumberFormat="1" applyAlignment="1">
      <alignment horizontal="right"/>
    </xf>
    <xf numFmtId="0" fontId="0" fillId="20" borderId="0" xfId="0" applyFill="1"/>
    <xf numFmtId="0" fontId="0" fillId="0" borderId="0" xfId="0" applyFill="1"/>
    <xf numFmtId="0" fontId="0" fillId="0" borderId="0" xfId="0" applyAlignment="1">
      <alignment horizontal="right"/>
    </xf>
    <xf numFmtId="0" fontId="53" fillId="20" borderId="0" xfId="357" applyFill="1"/>
    <xf numFmtId="0" fontId="3" fillId="20" borderId="0" xfId="0" applyFont="1" applyFill="1"/>
    <xf numFmtId="0" fontId="0" fillId="21" borderId="0" xfId="0" applyFill="1"/>
    <xf numFmtId="49" fontId="0" fillId="21" borderId="0" xfId="0" applyNumberFormat="1" applyFill="1"/>
    <xf numFmtId="164" fontId="0" fillId="0" borderId="0" xfId="0" applyNumberFormat="1" applyFill="1"/>
    <xf numFmtId="164" fontId="0" fillId="0" borderId="0" xfId="0" applyNumberFormat="1"/>
    <xf numFmtId="165" fontId="0" fillId="0" borderId="0" xfId="0" applyNumberFormat="1"/>
    <xf numFmtId="1" fontId="0" fillId="0" borderId="0" xfId="0" applyNumberFormat="1"/>
    <xf numFmtId="49" fontId="2" fillId="0" borderId="0" xfId="0" applyNumberFormat="1" applyFont="1"/>
    <xf numFmtId="49" fontId="0" fillId="0" borderId="0" xfId="0" applyNumberFormat="1" applyFont="1"/>
    <xf numFmtId="0" fontId="3" fillId="0" borderId="0" xfId="0" applyFont="1"/>
    <xf numFmtId="0" fontId="43" fillId="52" borderId="0" xfId="307"/>
    <xf numFmtId="49" fontId="43" fillId="52" borderId="0" xfId="307" applyNumberFormat="1"/>
    <xf numFmtId="49" fontId="2" fillId="21" borderId="0" xfId="0" applyNumberFormat="1" applyFont="1" applyFill="1"/>
    <xf numFmtId="0" fontId="0" fillId="22" borderId="0" xfId="0" applyFill="1"/>
    <xf numFmtId="0" fontId="3" fillId="22" borderId="0" xfId="357" applyFont="1" applyFill="1"/>
    <xf numFmtId="49" fontId="6" fillId="22" borderId="0" xfId="0" applyNumberFormat="1" applyFont="1" applyFill="1"/>
    <xf numFmtId="49" fontId="3" fillId="22" borderId="0" xfId="357" applyNumberFormat="1" applyFont="1" applyFill="1"/>
    <xf numFmtId="49" fontId="3" fillId="22" borderId="0" xfId="0" applyNumberFormat="1" applyFont="1" applyFill="1"/>
    <xf numFmtId="0" fontId="3" fillId="22" borderId="0" xfId="0" applyFont="1" applyFill="1"/>
    <xf numFmtId="0" fontId="3" fillId="20" borderId="0" xfId="357" applyFont="1" applyFill="1"/>
    <xf numFmtId="0" fontId="43" fillId="23" borderId="0" xfId="307" applyFill="1"/>
    <xf numFmtId="0" fontId="0" fillId="23" borderId="0" xfId="0" applyFill="1"/>
    <xf numFmtId="0" fontId="0" fillId="24" borderId="0" xfId="0" applyFill="1"/>
    <xf numFmtId="1" fontId="0" fillId="0" borderId="7" xfId="0" applyNumberFormat="1" applyBorder="1"/>
    <xf numFmtId="0" fontId="0" fillId="0" borderId="7" xfId="0" applyBorder="1"/>
    <xf numFmtId="0" fontId="0" fillId="21" borderId="7" xfId="0" applyFill="1" applyBorder="1"/>
    <xf numFmtId="0" fontId="43" fillId="52" borderId="7" xfId="307" applyBorder="1"/>
    <xf numFmtId="0" fontId="0" fillId="22" borderId="7" xfId="0" applyFill="1" applyBorder="1"/>
    <xf numFmtId="0" fontId="0" fillId="0" borderId="7" xfId="0" applyFill="1" applyBorder="1"/>
    <xf numFmtId="0" fontId="3" fillId="22" borderId="7" xfId="0" applyFont="1" applyFill="1" applyBorder="1"/>
    <xf numFmtId="0" fontId="5" fillId="23" borderId="0" xfId="307" applyFont="1" applyFill="1"/>
    <xf numFmtId="0" fontId="5" fillId="23" borderId="0" xfId="0" applyFont="1" applyFill="1"/>
    <xf numFmtId="0" fontId="5" fillId="23" borderId="7" xfId="307" applyFont="1" applyFill="1" applyBorder="1"/>
    <xf numFmtId="0" fontId="3" fillId="0" borderId="7" xfId="0" applyFont="1" applyFill="1" applyBorder="1"/>
    <xf numFmtId="0" fontId="0" fillId="0" borderId="0" xfId="0"/>
    <xf numFmtId="0" fontId="9" fillId="0" borderId="0" xfId="0" applyFont="1"/>
    <xf numFmtId="0" fontId="82" fillId="0" borderId="0" xfId="0" applyFont="1"/>
    <xf numFmtId="0" fontId="0" fillId="60" borderId="0" xfId="0" applyFill="1"/>
    <xf numFmtId="0" fontId="39" fillId="60" borderId="8" xfId="504" applyFont="1" applyFill="1" applyBorder="1" applyAlignment="1">
      <alignment horizontal="left" vertical="top" wrapText="1"/>
    </xf>
    <xf numFmtId="0" fontId="83" fillId="60" borderId="8" xfId="504" applyFont="1" applyFill="1" applyBorder="1" applyAlignment="1">
      <alignment horizontal="left" vertical="top" wrapText="1"/>
    </xf>
    <xf numFmtId="0" fontId="82" fillId="61" borderId="9" xfId="465" applyFont="1" applyFill="1" applyBorder="1" applyAlignment="1">
      <alignment horizontal="left" vertical="top" wrapText="1"/>
    </xf>
    <xf numFmtId="0" fontId="84" fillId="0" borderId="0" xfId="465" applyFont="1" applyFill="1" applyBorder="1" applyAlignment="1">
      <alignment horizontal="left" vertical="top" wrapText="1"/>
    </xf>
    <xf numFmtId="0" fontId="9" fillId="0" borderId="0" xfId="465" applyFont="1" applyFill="1" applyBorder="1" applyAlignment="1">
      <alignment vertical="top" wrapText="1"/>
    </xf>
    <xf numFmtId="167" fontId="9" fillId="62" borderId="1" xfId="465" applyNumberFormat="1" applyFont="1" applyFill="1" applyBorder="1" applyAlignment="1">
      <alignment horizontal="left" vertical="top" wrapText="1"/>
    </xf>
    <xf numFmtId="0" fontId="9" fillId="0" borderId="0" xfId="465" applyAlignment="1">
      <alignment horizontal="left" vertical="top" wrapText="1"/>
    </xf>
    <xf numFmtId="0" fontId="9" fillId="0" borderId="0" xfId="465" applyFont="1" applyFill="1" applyBorder="1" applyAlignment="1">
      <alignment horizontal="left" vertical="top" wrapText="1"/>
    </xf>
    <xf numFmtId="0" fontId="8" fillId="0" borderId="8" xfId="465" applyFont="1" applyBorder="1" applyAlignment="1">
      <alignment horizontal="left" vertical="top" wrapText="1"/>
    </xf>
    <xf numFmtId="0" fontId="8" fillId="61" borderId="8" xfId="465" applyFont="1" applyFill="1" applyBorder="1" applyAlignment="1">
      <alignment horizontal="left" vertical="top" wrapText="1"/>
    </xf>
    <xf numFmtId="0" fontId="8" fillId="63" borderId="8" xfId="465" applyFont="1" applyFill="1" applyBorder="1" applyAlignment="1">
      <alignment horizontal="left" vertical="top" wrapText="1"/>
    </xf>
    <xf numFmtId="0" fontId="8" fillId="64" borderId="8" xfId="465" applyFont="1" applyFill="1" applyBorder="1" applyAlignment="1">
      <alignment horizontal="left" vertical="top" wrapText="1"/>
    </xf>
    <xf numFmtId="167" fontId="8" fillId="64" borderId="8" xfId="465" applyNumberFormat="1" applyFont="1" applyFill="1" applyBorder="1" applyAlignment="1">
      <alignment horizontal="left" vertical="top" wrapText="1"/>
    </xf>
    <xf numFmtId="167" fontId="8" fillId="65" borderId="8" xfId="465" applyNumberFormat="1" applyFont="1" applyFill="1" applyBorder="1" applyAlignment="1">
      <alignment horizontal="left" vertical="top" wrapText="1"/>
    </xf>
    <xf numFmtId="167" fontId="8" fillId="66" borderId="8" xfId="465" applyNumberFormat="1" applyFont="1" applyFill="1" applyBorder="1" applyAlignment="1">
      <alignment horizontal="left" vertical="top" wrapText="1"/>
    </xf>
    <xf numFmtId="0" fontId="9" fillId="0" borderId="0" xfId="465"/>
    <xf numFmtId="0" fontId="84" fillId="0" borderId="0" xfId="465" applyFont="1" applyAlignment="1">
      <alignment horizontal="left" vertical="top" wrapText="1"/>
    </xf>
    <xf numFmtId="0" fontId="9" fillId="0" borderId="10" xfId="465" applyBorder="1" applyAlignment="1">
      <alignment vertical="top" wrapText="1"/>
    </xf>
    <xf numFmtId="0" fontId="9" fillId="55" borderId="9" xfId="465" applyFont="1" applyFill="1" applyBorder="1" applyAlignment="1">
      <alignment vertical="top" wrapText="1"/>
    </xf>
    <xf numFmtId="0" fontId="9" fillId="55" borderId="11" xfId="465" applyFont="1" applyFill="1" applyBorder="1" applyAlignment="1">
      <alignment vertical="top" wrapText="1"/>
    </xf>
    <xf numFmtId="0" fontId="9" fillId="55" borderId="12" xfId="465" applyFont="1" applyFill="1" applyBorder="1" applyAlignment="1">
      <alignment vertical="top" wrapText="1"/>
    </xf>
    <xf numFmtId="0" fontId="9" fillId="55" borderId="13" xfId="465" applyFont="1" applyFill="1" applyBorder="1" applyAlignment="1">
      <alignment vertical="top" wrapText="1"/>
    </xf>
    <xf numFmtId="0" fontId="61" fillId="61" borderId="47" xfId="392" applyFill="1" applyBorder="1" applyAlignment="1">
      <alignment vertical="top" wrapText="1"/>
    </xf>
    <xf numFmtId="0" fontId="9" fillId="61" borderId="11" xfId="465" applyFill="1" applyBorder="1" applyAlignment="1">
      <alignment vertical="top" wrapText="1"/>
    </xf>
    <xf numFmtId="0" fontId="84" fillId="61" borderId="12" xfId="465" applyFont="1" applyFill="1" applyBorder="1" applyAlignment="1">
      <alignment horizontal="left" vertical="top" wrapText="1"/>
    </xf>
    <xf numFmtId="0" fontId="9" fillId="61" borderId="13" xfId="465" applyFill="1" applyBorder="1" applyAlignment="1">
      <alignment vertical="top" wrapText="1"/>
    </xf>
    <xf numFmtId="0" fontId="9" fillId="67" borderId="9" xfId="465" applyFont="1" applyFill="1" applyBorder="1" applyAlignment="1">
      <alignment vertical="top" wrapText="1"/>
    </xf>
    <xf numFmtId="0" fontId="9" fillId="67" borderId="11" xfId="465" applyFont="1" applyFill="1" applyBorder="1" applyAlignment="1">
      <alignment vertical="top" wrapText="1"/>
    </xf>
    <xf numFmtId="0" fontId="9" fillId="67" borderId="11" xfId="465" applyFill="1" applyBorder="1" applyAlignment="1">
      <alignment vertical="top" wrapText="1"/>
    </xf>
    <xf numFmtId="0" fontId="9" fillId="67" borderId="12" xfId="465" applyFont="1" applyFill="1" applyBorder="1" applyAlignment="1">
      <alignment vertical="top" wrapText="1"/>
    </xf>
    <xf numFmtId="0" fontId="9" fillId="67" borderId="13" xfId="465" applyFill="1" applyBorder="1" applyAlignment="1">
      <alignment vertical="top" wrapText="1"/>
    </xf>
    <xf numFmtId="0" fontId="61" fillId="68" borderId="47" xfId="392" applyFill="1" applyBorder="1" applyAlignment="1">
      <alignment vertical="top" wrapText="1"/>
    </xf>
    <xf numFmtId="0" fontId="9" fillId="68" borderId="9" xfId="465" applyFont="1" applyFill="1" applyBorder="1" applyAlignment="1">
      <alignment vertical="top" wrapText="1"/>
    </xf>
    <xf numFmtId="0" fontId="9" fillId="68" borderId="11" xfId="465" applyFont="1" applyFill="1" applyBorder="1" applyAlignment="1">
      <alignment vertical="top" wrapText="1"/>
    </xf>
    <xf numFmtId="0" fontId="9" fillId="68" borderId="12" xfId="465" applyFont="1" applyFill="1" applyBorder="1" applyAlignment="1">
      <alignment vertical="top" wrapText="1"/>
    </xf>
    <xf numFmtId="0" fontId="9" fillId="68" borderId="13" xfId="465" applyFont="1" applyFill="1" applyBorder="1" applyAlignment="1">
      <alignment vertical="top" wrapText="1"/>
    </xf>
    <xf numFmtId="0" fontId="58" fillId="66" borderId="48" xfId="379" applyFill="1" applyBorder="1" applyAlignment="1">
      <alignment vertical="top" wrapText="1"/>
    </xf>
    <xf numFmtId="0" fontId="58" fillId="66" borderId="49" xfId="379" applyFill="1" applyBorder="1" applyAlignment="1">
      <alignment vertical="top" wrapText="1"/>
    </xf>
    <xf numFmtId="0" fontId="9" fillId="66" borderId="9" xfId="465" applyFont="1" applyFill="1" applyBorder="1" applyAlignment="1">
      <alignment vertical="top" wrapText="1"/>
    </xf>
    <xf numFmtId="0" fontId="9" fillId="66" borderId="11" xfId="465" applyFont="1" applyFill="1" applyBorder="1" applyAlignment="1">
      <alignment vertical="top" wrapText="1"/>
    </xf>
    <xf numFmtId="0" fontId="9" fillId="66" borderId="12" xfId="465" applyFont="1" applyFill="1" applyBorder="1" applyAlignment="1">
      <alignment vertical="top" wrapText="1"/>
    </xf>
    <xf numFmtId="0" fontId="9" fillId="66" borderId="13" xfId="465" applyFont="1" applyFill="1" applyBorder="1" applyAlignment="1">
      <alignment vertical="top" wrapText="1"/>
    </xf>
    <xf numFmtId="0" fontId="58" fillId="69" borderId="48" xfId="379" applyFill="1" applyBorder="1" applyAlignment="1">
      <alignment horizontal="left" vertical="top" wrapText="1"/>
    </xf>
    <xf numFmtId="0" fontId="58" fillId="69" borderId="49" xfId="379" applyFill="1" applyBorder="1" applyAlignment="1">
      <alignment vertical="top" wrapText="1"/>
    </xf>
    <xf numFmtId="0" fontId="9" fillId="69" borderId="9" xfId="465" applyFont="1" applyFill="1" applyBorder="1" applyAlignment="1">
      <alignment horizontal="left" vertical="top" wrapText="1"/>
    </xf>
    <xf numFmtId="0" fontId="9" fillId="69" borderId="11" xfId="465" applyFont="1" applyFill="1" applyBorder="1" applyAlignment="1">
      <alignment vertical="top" wrapText="1"/>
    </xf>
    <xf numFmtId="0" fontId="9" fillId="69" borderId="9" xfId="465" applyFont="1" applyFill="1" applyBorder="1" applyAlignment="1">
      <alignment vertical="top" wrapText="1"/>
    </xf>
    <xf numFmtId="0" fontId="82" fillId="69" borderId="9" xfId="465" applyFont="1" applyFill="1" applyBorder="1" applyAlignment="1">
      <alignment horizontal="left" vertical="top" wrapText="1"/>
    </xf>
    <xf numFmtId="0" fontId="9" fillId="69" borderId="11" xfId="465" applyFill="1" applyBorder="1" applyAlignment="1">
      <alignment vertical="top" wrapText="1"/>
    </xf>
    <xf numFmtId="0" fontId="82" fillId="69" borderId="12" xfId="465" applyFont="1" applyFill="1" applyBorder="1" applyAlignment="1">
      <alignment horizontal="left" vertical="top" wrapText="1"/>
    </xf>
    <xf numFmtId="0" fontId="9" fillId="69" borderId="13" xfId="465" applyFill="1" applyBorder="1" applyAlignment="1">
      <alignment vertical="top" wrapText="1"/>
    </xf>
    <xf numFmtId="0" fontId="58" fillId="67" borderId="50" xfId="379" applyFill="1" applyBorder="1" applyAlignment="1">
      <alignment vertical="top" wrapText="1"/>
    </xf>
    <xf numFmtId="0" fontId="85" fillId="67" borderId="51" xfId="379" applyFont="1" applyFill="1" applyBorder="1" applyAlignment="1">
      <alignment vertical="top" wrapText="1"/>
    </xf>
    <xf numFmtId="0" fontId="9" fillId="61" borderId="52" xfId="465" applyFill="1" applyBorder="1" applyAlignment="1">
      <alignment vertical="top" wrapText="1"/>
    </xf>
    <xf numFmtId="0" fontId="9" fillId="68" borderId="52" xfId="465" applyFill="1" applyBorder="1" applyAlignment="1">
      <alignment vertical="top" wrapText="1"/>
    </xf>
    <xf numFmtId="0" fontId="55" fillId="0" borderId="0" xfId="367" applyBorder="1" applyAlignment="1">
      <alignment vertical="top" wrapText="1"/>
    </xf>
    <xf numFmtId="0" fontId="9" fillId="0" borderId="0" xfId="465" applyFill="1" applyBorder="1" applyAlignment="1">
      <alignment vertical="top" wrapText="1"/>
    </xf>
    <xf numFmtId="0" fontId="9" fillId="0" borderId="0" xfId="465" applyAlignment="1">
      <alignment horizontal="left" vertical="top"/>
    </xf>
    <xf numFmtId="0" fontId="9" fillId="0" borderId="14" xfId="465" applyBorder="1" applyAlignment="1">
      <alignment horizontal="left" vertical="top" wrapText="1"/>
    </xf>
    <xf numFmtId="0" fontId="9" fillId="0" borderId="1" xfId="465" applyBorder="1" applyAlignment="1">
      <alignment horizontal="left" vertical="top" wrapText="1"/>
    </xf>
    <xf numFmtId="0" fontId="9" fillId="0" borderId="1" xfId="465" applyFill="1" applyBorder="1" applyAlignment="1">
      <alignment horizontal="left" vertical="top" wrapText="1"/>
    </xf>
    <xf numFmtId="167" fontId="9" fillId="0" borderId="1" xfId="465" applyNumberFormat="1" applyBorder="1" applyAlignment="1">
      <alignment horizontal="left" vertical="top" wrapText="1"/>
    </xf>
    <xf numFmtId="0" fontId="61" fillId="61" borderId="8" xfId="392" applyFill="1" applyBorder="1" applyAlignment="1">
      <alignment vertical="top" wrapText="1"/>
    </xf>
    <xf numFmtId="0" fontId="9" fillId="0" borderId="8" xfId="465" applyBorder="1" applyAlignment="1">
      <alignment horizontal="left" vertical="top" wrapText="1"/>
    </xf>
    <xf numFmtId="0" fontId="7" fillId="0" borderId="8" xfId="465" applyFont="1" applyBorder="1" applyAlignment="1">
      <alignment horizontal="left" vertical="top" wrapText="1"/>
    </xf>
    <xf numFmtId="0" fontId="9" fillId="0" borderId="1" xfId="465" applyFont="1" applyBorder="1" applyAlignment="1">
      <alignment horizontal="left" vertical="top" wrapText="1"/>
    </xf>
    <xf numFmtId="0" fontId="9" fillId="0" borderId="8" xfId="465" applyFont="1" applyBorder="1" applyAlignment="1">
      <alignment vertical="top" wrapText="1"/>
    </xf>
    <xf numFmtId="0" fontId="9" fillId="0" borderId="0" xfId="465" applyFont="1" applyAlignment="1">
      <alignment horizontal="left" vertical="top"/>
    </xf>
    <xf numFmtId="0" fontId="9" fillId="70" borderId="9" xfId="465" applyFont="1" applyFill="1" applyBorder="1" applyAlignment="1">
      <alignment vertical="top" wrapText="1"/>
    </xf>
    <xf numFmtId="0" fontId="9" fillId="70" borderId="11" xfId="465" applyFont="1" applyFill="1" applyBorder="1" applyAlignment="1">
      <alignment vertical="top" wrapText="1"/>
    </xf>
    <xf numFmtId="0" fontId="9" fillId="70" borderId="13" xfId="465" applyFont="1" applyFill="1" applyBorder="1" applyAlignment="1">
      <alignment vertical="top" wrapText="1"/>
    </xf>
    <xf numFmtId="0" fontId="58" fillId="70" borderId="50" xfId="379" applyFill="1" applyBorder="1" applyAlignment="1">
      <alignment vertical="top" wrapText="1"/>
    </xf>
    <xf numFmtId="0" fontId="85" fillId="70" borderId="51" xfId="379" applyFont="1" applyFill="1" applyBorder="1" applyAlignment="1">
      <alignment vertical="top" wrapText="1"/>
    </xf>
    <xf numFmtId="0" fontId="9" fillId="70" borderId="9" xfId="465" applyFill="1" applyBorder="1" applyAlignment="1">
      <alignment vertical="top" wrapText="1"/>
    </xf>
    <xf numFmtId="0" fontId="9" fillId="70" borderId="12" xfId="465" applyFill="1" applyBorder="1" applyAlignment="1">
      <alignment vertical="top" wrapText="1"/>
    </xf>
    <xf numFmtId="0" fontId="0" fillId="0" borderId="0" xfId="0"/>
    <xf numFmtId="0" fontId="0" fillId="0" borderId="0" xfId="0" applyAlignment="1">
      <alignment horizontal="left" vertical="top" wrapText="1"/>
    </xf>
    <xf numFmtId="0" fontId="21" fillId="0" borderId="15" xfId="0" applyFont="1" applyBorder="1"/>
    <xf numFmtId="0" fontId="86" fillId="0" borderId="16" xfId="0" applyFont="1" applyBorder="1"/>
    <xf numFmtId="0" fontId="22" fillId="0" borderId="15" xfId="0" applyFont="1" applyBorder="1" applyAlignment="1">
      <alignment horizontal="left"/>
    </xf>
    <xf numFmtId="0" fontId="22" fillId="0" borderId="16" xfId="0" applyFont="1" applyBorder="1" applyAlignment="1">
      <alignment horizontal="left"/>
    </xf>
    <xf numFmtId="0" fontId="86" fillId="0" borderId="7" xfId="0" applyFont="1" applyBorder="1" applyAlignment="1">
      <alignment horizontal="left"/>
    </xf>
    <xf numFmtId="0" fontId="86" fillId="0" borderId="17" xfId="0" applyFont="1" applyBorder="1" applyAlignment="1">
      <alignment horizontal="left"/>
    </xf>
    <xf numFmtId="0" fontId="86" fillId="0" borderId="18" xfId="0" applyFont="1" applyBorder="1" applyAlignment="1">
      <alignment horizontal="left"/>
    </xf>
    <xf numFmtId="0" fontId="86" fillId="0" borderId="19" xfId="0" applyFont="1" applyBorder="1" applyAlignment="1">
      <alignment horizontal="left"/>
    </xf>
    <xf numFmtId="0" fontId="0" fillId="0" borderId="0" xfId="0" applyFill="1" applyAlignment="1">
      <alignment horizontal="left" vertical="top" wrapText="1"/>
    </xf>
    <xf numFmtId="0" fontId="0" fillId="0" borderId="0" xfId="0" applyFont="1" applyAlignment="1">
      <alignment horizontal="left" vertical="top" wrapText="1"/>
    </xf>
    <xf numFmtId="0" fontId="0" fillId="0" borderId="15" xfId="0" applyFont="1" applyBorder="1" applyAlignment="1">
      <alignment horizontal="left" vertical="top" wrapText="1"/>
    </xf>
    <xf numFmtId="0" fontId="0" fillId="0" borderId="8" xfId="0" applyFont="1" applyBorder="1" applyAlignment="1">
      <alignment horizontal="left" vertical="top" wrapText="1"/>
    </xf>
    <xf numFmtId="0" fontId="0" fillId="0" borderId="8" xfId="0" applyNumberFormat="1" applyFont="1" applyBorder="1" applyAlignment="1">
      <alignment horizontal="left" vertical="top" wrapText="1"/>
    </xf>
    <xf numFmtId="0" fontId="0" fillId="0" borderId="0" xfId="0" applyNumberFormat="1" applyFont="1" applyAlignment="1">
      <alignment horizontal="left" vertical="top" wrapText="1"/>
    </xf>
    <xf numFmtId="0" fontId="61" fillId="0" borderId="41" xfId="379" applyFont="1" applyAlignment="1">
      <alignment horizontal="left" vertical="top" wrapText="1"/>
    </xf>
    <xf numFmtId="0" fontId="83" fillId="0" borderId="8" xfId="0" applyFont="1" applyBorder="1" applyAlignment="1">
      <alignment horizontal="left" vertical="top" wrapText="1"/>
    </xf>
    <xf numFmtId="0" fontId="64" fillId="0" borderId="8" xfId="434" applyFont="1" applyBorder="1" applyAlignment="1" applyProtection="1">
      <alignment horizontal="left" vertical="top" wrapText="1"/>
    </xf>
    <xf numFmtId="0" fontId="88" fillId="0" borderId="0" xfId="428" applyFont="1" applyAlignment="1" applyProtection="1">
      <alignment horizontal="left" vertical="top" wrapText="1"/>
    </xf>
    <xf numFmtId="0" fontId="89" fillId="0" borderId="0" xfId="465" applyFont="1" applyBorder="1" applyAlignment="1">
      <alignment horizontal="left" vertical="top" wrapText="1"/>
    </xf>
    <xf numFmtId="0" fontId="89" fillId="0" borderId="0" xfId="465" applyFont="1" applyFill="1" applyBorder="1" applyAlignment="1">
      <alignment horizontal="left" vertical="top" wrapText="1"/>
    </xf>
    <xf numFmtId="0" fontId="83" fillId="0" borderId="0" xfId="465" quotePrefix="1" applyFont="1" applyAlignment="1">
      <alignment horizontal="left" vertical="top" wrapText="1"/>
    </xf>
    <xf numFmtId="0" fontId="90" fillId="64" borderId="8" xfId="465" applyFont="1" applyFill="1" applyBorder="1" applyAlignment="1">
      <alignment horizontal="left" vertical="top" wrapText="1"/>
    </xf>
    <xf numFmtId="0" fontId="83" fillId="0" borderId="0" xfId="465" applyFont="1" applyAlignment="1">
      <alignment horizontal="left" vertical="top" wrapText="1"/>
    </xf>
    <xf numFmtId="0" fontId="83" fillId="0" borderId="0" xfId="465" quotePrefix="1" applyFont="1" applyFill="1" applyAlignment="1">
      <alignment horizontal="left" vertical="top" wrapText="1"/>
    </xf>
    <xf numFmtId="0" fontId="83" fillId="0" borderId="0" xfId="465" applyFont="1" applyFill="1" applyAlignment="1">
      <alignment horizontal="left" vertical="top" wrapText="1"/>
    </xf>
    <xf numFmtId="0" fontId="90" fillId="63" borderId="8" xfId="465" applyFont="1" applyFill="1" applyBorder="1" applyAlignment="1">
      <alignment horizontal="left" vertical="top" wrapText="1"/>
    </xf>
    <xf numFmtId="0" fontId="83" fillId="0" borderId="0" xfId="465" applyFont="1" applyBorder="1"/>
    <xf numFmtId="0" fontId="83" fillId="0" borderId="0" xfId="465" applyFont="1" applyFill="1" applyBorder="1" applyAlignment="1">
      <alignment horizontal="left" vertical="top" wrapText="1"/>
    </xf>
    <xf numFmtId="0" fontId="83" fillId="0" borderId="0" xfId="465" applyFont="1" applyBorder="1" applyAlignment="1">
      <alignment horizontal="left" vertical="top" wrapText="1"/>
    </xf>
    <xf numFmtId="49" fontId="83" fillId="0" borderId="0" xfId="465" applyNumberFormat="1" applyFont="1" applyBorder="1" applyAlignment="1">
      <alignment horizontal="left" vertical="top" wrapText="1"/>
    </xf>
    <xf numFmtId="0" fontId="83" fillId="0" borderId="0" xfId="465" applyFont="1" applyBorder="1" applyAlignment="1">
      <alignment horizontal="left" vertical="top"/>
    </xf>
    <xf numFmtId="0" fontId="90" fillId="0" borderId="8" xfId="465" applyFont="1" applyBorder="1" applyAlignment="1">
      <alignment horizontal="left" vertical="top" wrapText="1"/>
    </xf>
    <xf numFmtId="0" fontId="39" fillId="0" borderId="0" xfId="536" applyFont="1" applyBorder="1" applyAlignment="1">
      <alignment horizontal="left" vertical="top" wrapText="1"/>
    </xf>
    <xf numFmtId="0" fontId="83" fillId="0" borderId="0" xfId="379" applyFont="1" applyFill="1" applyBorder="1" applyAlignment="1">
      <alignment horizontal="left" vertical="top" wrapText="1"/>
    </xf>
    <xf numFmtId="0" fontId="90" fillId="55" borderId="8" xfId="379" applyFont="1" applyFill="1" applyBorder="1" applyAlignment="1">
      <alignment horizontal="left" vertical="top" wrapText="1"/>
    </xf>
    <xf numFmtId="0" fontId="61" fillId="72" borderId="17" xfId="379" applyFont="1" applyFill="1" applyBorder="1" applyAlignment="1">
      <alignment horizontal="left" vertical="top" wrapText="1"/>
    </xf>
    <xf numFmtId="0" fontId="61" fillId="72" borderId="14" xfId="379" applyFont="1" applyFill="1" applyBorder="1" applyAlignment="1">
      <alignment horizontal="left" vertical="top" wrapText="1"/>
    </xf>
    <xf numFmtId="0" fontId="61" fillId="72" borderId="19" xfId="379" applyFont="1" applyFill="1" applyBorder="1" applyAlignment="1">
      <alignment horizontal="left" vertical="top" wrapText="1"/>
    </xf>
    <xf numFmtId="0" fontId="83" fillId="0" borderId="0" xfId="465" applyFont="1" applyBorder="1" applyAlignment="1">
      <alignment wrapText="1"/>
    </xf>
    <xf numFmtId="49" fontId="83" fillId="0" borderId="0" xfId="465" applyNumberFormat="1" applyFont="1" applyAlignment="1">
      <alignment vertical="center" wrapText="1"/>
    </xf>
    <xf numFmtId="0" fontId="83" fillId="0" borderId="22" xfId="465" applyFont="1" applyBorder="1" applyAlignment="1">
      <alignment wrapText="1"/>
    </xf>
    <xf numFmtId="0" fontId="83" fillId="0" borderId="0" xfId="465" applyFont="1" applyAlignment="1"/>
    <xf numFmtId="0" fontId="39" fillId="0" borderId="10" xfId="536" applyFont="1" applyBorder="1" applyAlignment="1">
      <alignment horizontal="left" vertical="top" wrapText="1"/>
    </xf>
    <xf numFmtId="0" fontId="0" fillId="0" borderId="0" xfId="0" applyBorder="1" applyAlignment="1">
      <alignment horizontal="left" vertical="top" wrapText="1"/>
    </xf>
    <xf numFmtId="0" fontId="91" fillId="0" borderId="0" xfId="504" applyFont="1" applyAlignment="1">
      <alignment horizontal="left" vertical="top" wrapText="1"/>
    </xf>
    <xf numFmtId="0" fontId="12" fillId="0" borderId="0" xfId="416" applyAlignment="1" applyProtection="1">
      <alignment horizontal="left" vertical="top" wrapText="1"/>
    </xf>
    <xf numFmtId="166" fontId="9" fillId="60" borderId="0" xfId="504" applyNumberFormat="1" applyFill="1" applyBorder="1" applyAlignment="1">
      <alignment horizontal="left" vertical="top" wrapText="1"/>
    </xf>
    <xf numFmtId="0" fontId="9" fillId="60" borderId="0" xfId="504" applyFont="1" applyFill="1" applyBorder="1" applyAlignment="1">
      <alignment horizontal="left" vertical="top" wrapText="1"/>
    </xf>
    <xf numFmtId="0" fontId="9" fillId="60" borderId="0" xfId="504" applyFill="1" applyBorder="1" applyAlignment="1">
      <alignment horizontal="left" vertical="top" wrapText="1"/>
    </xf>
    <xf numFmtId="0" fontId="9" fillId="60" borderId="8" xfId="504" applyFont="1" applyFill="1" applyBorder="1" applyAlignment="1">
      <alignment horizontal="left" vertical="top" wrapText="1"/>
    </xf>
    <xf numFmtId="49" fontId="39" fillId="60" borderId="8" xfId="504" applyNumberFormat="1" applyFont="1" applyFill="1" applyBorder="1" applyAlignment="1">
      <alignment horizontal="left" vertical="top" wrapText="1"/>
    </xf>
    <xf numFmtId="166" fontId="83" fillId="60" borderId="8" xfId="504" applyNumberFormat="1" applyFont="1" applyFill="1" applyBorder="1" applyAlignment="1">
      <alignment horizontal="left" vertical="top" wrapText="1"/>
    </xf>
    <xf numFmtId="49" fontId="83" fillId="60" borderId="8" xfId="504" applyNumberFormat="1" applyFont="1" applyFill="1" applyBorder="1" applyAlignment="1">
      <alignment horizontal="left" vertical="top" wrapText="1"/>
    </xf>
    <xf numFmtId="0" fontId="58" fillId="60" borderId="41" xfId="379" applyFill="1" applyAlignment="1">
      <alignment horizontal="left" vertical="top" wrapText="1"/>
    </xf>
    <xf numFmtId="49" fontId="78" fillId="60" borderId="8" xfId="504" applyNumberFormat="1" applyFont="1" applyFill="1" applyBorder="1" applyAlignment="1">
      <alignment horizontal="left" vertical="top" wrapText="1"/>
    </xf>
    <xf numFmtId="0" fontId="9" fillId="60" borderId="8" xfId="504" applyFill="1" applyBorder="1" applyAlignment="1">
      <alignment horizontal="left" vertical="top" wrapText="1"/>
    </xf>
    <xf numFmtId="0" fontId="9" fillId="0" borderId="0" xfId="504" applyAlignment="1">
      <alignment horizontal="left" vertical="top" wrapText="1"/>
    </xf>
    <xf numFmtId="0" fontId="78" fillId="60" borderId="8" xfId="504" applyFont="1" applyFill="1" applyBorder="1" applyAlignment="1">
      <alignment horizontal="left" vertical="top" wrapText="1"/>
    </xf>
    <xf numFmtId="0" fontId="92" fillId="60" borderId="8" xfId="504" applyFont="1" applyFill="1" applyBorder="1" applyAlignment="1">
      <alignment horizontal="left" vertical="top" wrapText="1"/>
    </xf>
    <xf numFmtId="0" fontId="53" fillId="20" borderId="0" xfId="357" applyFill="1" applyAlignment="1">
      <alignment horizontal="left" vertical="top" wrapText="1"/>
    </xf>
    <xf numFmtId="0" fontId="0" fillId="24" borderId="0" xfId="0" applyFill="1" applyAlignment="1">
      <alignment horizontal="left" vertical="top" wrapText="1"/>
    </xf>
    <xf numFmtId="0" fontId="3" fillId="20" borderId="0" xfId="357" applyFont="1" applyFill="1" applyAlignment="1">
      <alignment horizontal="left" vertical="top" wrapText="1"/>
    </xf>
    <xf numFmtId="0" fontId="3" fillId="0" borderId="0" xfId="0" applyFont="1" applyAlignment="1">
      <alignment horizontal="left" vertical="top" wrapText="1"/>
    </xf>
    <xf numFmtId="0" fontId="0" fillId="22" borderId="0" xfId="0" applyFill="1" applyAlignment="1">
      <alignment horizontal="left" vertical="top" wrapText="1"/>
    </xf>
    <xf numFmtId="0" fontId="3" fillId="22" borderId="0" xfId="0" applyFont="1" applyFill="1" applyAlignment="1">
      <alignment horizontal="left" vertical="top" wrapText="1"/>
    </xf>
    <xf numFmtId="49" fontId="3" fillId="22" borderId="0" xfId="0" applyNumberFormat="1" applyFont="1" applyFill="1" applyAlignment="1">
      <alignment horizontal="left" vertical="top" wrapText="1"/>
    </xf>
    <xf numFmtId="49" fontId="3" fillId="22" borderId="0" xfId="357" applyNumberFormat="1" applyFont="1" applyFill="1" applyAlignment="1">
      <alignment horizontal="left" vertical="top" wrapText="1"/>
    </xf>
    <xf numFmtId="0" fontId="3" fillId="22" borderId="0" xfId="357" applyFont="1" applyFill="1" applyAlignment="1">
      <alignment horizontal="left" vertical="top" wrapText="1"/>
    </xf>
    <xf numFmtId="168" fontId="83" fillId="0" borderId="0" xfId="0" applyNumberFormat="1" applyFont="1" applyFill="1" applyAlignment="1">
      <alignment horizontal="left" vertical="top" wrapText="1"/>
    </xf>
    <xf numFmtId="0" fontId="5" fillId="23" borderId="0" xfId="0" applyFont="1" applyFill="1" applyAlignment="1">
      <alignment horizontal="left" vertical="top" wrapText="1"/>
    </xf>
    <xf numFmtId="0" fontId="5" fillId="23" borderId="0" xfId="307" applyFont="1" applyFill="1" applyAlignment="1">
      <alignment horizontal="left" vertical="top" wrapText="1"/>
    </xf>
    <xf numFmtId="0" fontId="83" fillId="0" borderId="0" xfId="0" applyFont="1" applyFill="1" applyAlignment="1">
      <alignment horizontal="left" vertical="top" wrapText="1"/>
    </xf>
    <xf numFmtId="49" fontId="43" fillId="52" borderId="0" xfId="307" applyNumberFormat="1" applyAlignment="1">
      <alignment horizontal="left" vertical="top" wrapText="1"/>
    </xf>
    <xf numFmtId="0" fontId="43" fillId="52" borderId="0" xfId="307" applyAlignment="1">
      <alignment horizontal="left" vertical="top" wrapText="1"/>
    </xf>
    <xf numFmtId="0" fontId="3" fillId="20" borderId="0" xfId="0" applyFont="1" applyFill="1" applyAlignment="1">
      <alignment horizontal="left" vertical="top" wrapText="1"/>
    </xf>
    <xf numFmtId="0" fontId="0" fillId="23" borderId="0" xfId="0" applyFill="1" applyAlignment="1">
      <alignment horizontal="left" vertical="top" wrapText="1"/>
    </xf>
    <xf numFmtId="0" fontId="0" fillId="20" borderId="0" xfId="0" applyFill="1" applyAlignment="1">
      <alignment horizontal="left" vertical="top" wrapText="1"/>
    </xf>
    <xf numFmtId="49" fontId="0" fillId="21" borderId="0" xfId="0" applyNumberFormat="1" applyFill="1" applyAlignment="1">
      <alignment horizontal="left" vertical="top" wrapText="1"/>
    </xf>
    <xf numFmtId="0" fontId="0" fillId="21" borderId="0" xfId="0" applyFill="1" applyAlignment="1">
      <alignment horizontal="left" vertical="top" wrapText="1"/>
    </xf>
    <xf numFmtId="168" fontId="0" fillId="0" borderId="0" xfId="0" applyNumberFormat="1" applyFill="1" applyAlignment="1">
      <alignment horizontal="left" vertical="top" wrapText="1"/>
    </xf>
    <xf numFmtId="1" fontId="9" fillId="0" borderId="0" xfId="465" applyNumberFormat="1" applyFill="1" applyAlignment="1">
      <alignment horizontal="left" vertical="top" wrapText="1"/>
    </xf>
    <xf numFmtId="1" fontId="9" fillId="0" borderId="0" xfId="465" applyNumberFormat="1" applyFont="1" applyFill="1" applyAlignment="1">
      <alignment horizontal="left" vertical="top" wrapText="1"/>
    </xf>
    <xf numFmtId="0" fontId="7" fillId="0" borderId="0" xfId="0" applyFont="1" applyAlignment="1">
      <alignment horizontal="left" vertical="top" wrapText="1"/>
    </xf>
    <xf numFmtId="49" fontId="0" fillId="0" borderId="0" xfId="0" applyNumberFormat="1" applyAlignment="1">
      <alignment horizontal="left" vertical="top" wrapText="1"/>
    </xf>
    <xf numFmtId="1" fontId="8" fillId="61" borderId="8" xfId="465" applyNumberFormat="1" applyFont="1" applyFill="1" applyBorder="1" applyAlignment="1">
      <alignment horizontal="left" vertical="top" wrapText="1"/>
    </xf>
    <xf numFmtId="0" fontId="20" fillId="0" borderId="0" xfId="505" applyFont="1" applyAlignment="1" applyProtection="1">
      <alignment horizontal="left" vertical="top" wrapText="1"/>
      <protection locked="0"/>
    </xf>
    <xf numFmtId="0" fontId="40" fillId="0" borderId="0" xfId="483"/>
    <xf numFmtId="0" fontId="39" fillId="0" borderId="0" xfId="505"/>
    <xf numFmtId="0" fontId="39" fillId="0" borderId="0" xfId="505" applyAlignment="1">
      <alignment horizontal="left" vertical="top" wrapText="1"/>
    </xf>
    <xf numFmtId="49" fontId="39" fillId="0" borderId="0" xfId="505" applyNumberFormat="1" applyAlignment="1">
      <alignment horizontal="left" vertical="top" wrapText="1"/>
    </xf>
    <xf numFmtId="166" fontId="39" fillId="0" borderId="0" xfId="505" applyNumberFormat="1" applyAlignment="1">
      <alignment horizontal="left" vertical="top" wrapText="1"/>
    </xf>
    <xf numFmtId="0" fontId="3" fillId="0" borderId="10" xfId="505" applyFont="1" applyFill="1" applyBorder="1" applyAlignment="1" applyProtection="1">
      <alignment horizontal="left" vertical="top" wrapText="1"/>
      <protection locked="0"/>
    </xf>
    <xf numFmtId="0" fontId="25" fillId="0" borderId="0" xfId="505" applyFont="1" applyAlignment="1" applyProtection="1">
      <alignment horizontal="left" vertical="top"/>
      <protection locked="0"/>
    </xf>
    <xf numFmtId="0" fontId="1" fillId="27" borderId="29" xfId="505" applyFont="1" applyFill="1" applyBorder="1" applyAlignment="1" applyProtection="1">
      <alignment horizontal="left" vertical="top" wrapText="1"/>
      <protection locked="0"/>
    </xf>
    <xf numFmtId="0" fontId="27" fillId="0" borderId="30" xfId="505" applyFont="1" applyBorder="1" applyAlignment="1" applyProtection="1">
      <alignment horizontal="left" vertical="top" wrapText="1"/>
      <protection locked="0"/>
    </xf>
    <xf numFmtId="0" fontId="1" fillId="0" borderId="10" xfId="505" applyFont="1" applyBorder="1" applyAlignment="1" applyProtection="1">
      <alignment horizontal="left" vertical="top" wrapText="1"/>
      <protection locked="0"/>
    </xf>
    <xf numFmtId="0" fontId="25" fillId="0" borderId="0" xfId="505" applyFont="1" applyAlignment="1" applyProtection="1">
      <alignment horizontal="left" vertical="top" wrapText="1"/>
      <protection locked="0"/>
    </xf>
    <xf numFmtId="14" fontId="3" fillId="0" borderId="31" xfId="505" applyNumberFormat="1" applyFont="1" applyBorder="1" applyAlignment="1" applyProtection="1">
      <alignment horizontal="left" vertical="top" wrapText="1"/>
      <protection locked="0"/>
    </xf>
    <xf numFmtId="14" fontId="3" fillId="0" borderId="32" xfId="505" applyNumberFormat="1" applyFont="1" applyBorder="1" applyAlignment="1" applyProtection="1">
      <alignment horizontal="left" vertical="top" wrapText="1"/>
      <protection locked="0"/>
    </xf>
    <xf numFmtId="0" fontId="23" fillId="0" borderId="33" xfId="505" applyFont="1" applyBorder="1" applyAlignment="1" applyProtection="1">
      <alignment horizontal="left" vertical="top" wrapText="1"/>
      <protection locked="0"/>
    </xf>
    <xf numFmtId="14" fontId="23" fillId="0" borderId="10" xfId="505" applyNumberFormat="1" applyFont="1" applyBorder="1" applyAlignment="1" applyProtection="1">
      <alignment horizontal="left" vertical="top" wrapText="1"/>
      <protection locked="0"/>
    </xf>
    <xf numFmtId="0" fontId="23" fillId="0" borderId="10" xfId="505" applyFont="1" applyBorder="1" applyAlignment="1" applyProtection="1">
      <alignment horizontal="left" vertical="top" wrapText="1"/>
      <protection locked="0"/>
    </xf>
    <xf numFmtId="14" fontId="3" fillId="0" borderId="30" xfId="505" applyNumberFormat="1" applyFont="1" applyBorder="1" applyAlignment="1" applyProtection="1">
      <alignment horizontal="left" vertical="top" wrapText="1"/>
      <protection locked="0"/>
    </xf>
    <xf numFmtId="0" fontId="3" fillId="0" borderId="34" xfId="505" applyFont="1" applyBorder="1" applyAlignment="1" applyProtection="1">
      <alignment horizontal="left" vertical="top" wrapText="1"/>
      <protection locked="0"/>
    </xf>
    <xf numFmtId="0" fontId="3" fillId="0" borderId="30" xfId="505" applyFont="1" applyBorder="1" applyAlignment="1" applyProtection="1">
      <alignment horizontal="left" vertical="top" wrapText="1"/>
      <protection locked="0"/>
    </xf>
    <xf numFmtId="0" fontId="3" fillId="0" borderId="31" xfId="505" applyFont="1" applyBorder="1" applyAlignment="1" applyProtection="1">
      <alignment horizontal="left" vertical="top" wrapText="1"/>
      <protection locked="0"/>
    </xf>
    <xf numFmtId="0" fontId="3" fillId="0" borderId="10" xfId="505" applyFont="1" applyBorder="1" applyAlignment="1" applyProtection="1">
      <alignment horizontal="left" vertical="top" wrapText="1"/>
      <protection locked="0"/>
    </xf>
    <xf numFmtId="0" fontId="26" fillId="0" borderId="35" xfId="505" applyFont="1" applyBorder="1" applyAlignment="1" applyProtection="1">
      <alignment horizontal="left" vertical="top" wrapText="1"/>
      <protection locked="0"/>
    </xf>
    <xf numFmtId="0" fontId="1" fillId="0" borderId="0" xfId="505" applyFont="1" applyAlignment="1" applyProtection="1">
      <alignment horizontal="left" vertical="top" wrapText="1"/>
      <protection locked="0"/>
    </xf>
    <xf numFmtId="0" fontId="1" fillId="27" borderId="0" xfId="505" applyFont="1" applyFill="1" applyAlignment="1" applyProtection="1">
      <alignment horizontal="left" vertical="top" wrapText="1"/>
      <protection locked="0"/>
    </xf>
    <xf numFmtId="0" fontId="26" fillId="0" borderId="36" xfId="505" applyFont="1" applyBorder="1" applyAlignment="1" applyProtection="1">
      <alignment horizontal="left" vertical="top" wrapText="1"/>
      <protection locked="0"/>
    </xf>
    <xf numFmtId="0" fontId="26" fillId="0" borderId="35" xfId="496" applyFont="1" applyBorder="1" applyAlignment="1" applyProtection="1">
      <alignment horizontal="left" vertical="top" wrapText="1"/>
      <protection locked="0"/>
    </xf>
    <xf numFmtId="167" fontId="90" fillId="64" borderId="8" xfId="465" applyNumberFormat="1" applyFont="1" applyFill="1" applyBorder="1" applyAlignment="1">
      <alignment horizontal="left" vertical="top" wrapText="1"/>
    </xf>
    <xf numFmtId="0" fontId="83" fillId="0" borderId="15" xfId="465" applyFont="1" applyBorder="1" applyAlignment="1">
      <alignment horizontal="left" vertical="top" wrapText="1"/>
    </xf>
    <xf numFmtId="0" fontId="83" fillId="0" borderId="16" xfId="465" applyFont="1" applyBorder="1" applyAlignment="1">
      <alignment horizontal="left" vertical="top" wrapText="1"/>
    </xf>
    <xf numFmtId="0" fontId="83" fillId="0" borderId="18" xfId="465" applyFont="1" applyBorder="1" applyAlignment="1">
      <alignment horizontal="left" vertical="top" wrapText="1"/>
    </xf>
    <xf numFmtId="0" fontId="83" fillId="0" borderId="19" xfId="465" applyFont="1" applyBorder="1" applyAlignment="1">
      <alignment horizontal="left" vertical="top" wrapText="1"/>
    </xf>
    <xf numFmtId="0" fontId="90" fillId="64" borderId="8" xfId="465" applyFont="1" applyFill="1" applyBorder="1" applyAlignment="1" applyProtection="1">
      <alignment horizontal="left" vertical="top" wrapText="1"/>
    </xf>
    <xf numFmtId="0" fontId="90" fillId="61" borderId="8" xfId="465" applyFont="1" applyFill="1" applyBorder="1" applyAlignment="1">
      <alignment horizontal="left" vertical="top" wrapText="1"/>
    </xf>
    <xf numFmtId="0" fontId="90" fillId="61" borderId="8" xfId="465" applyFont="1" applyFill="1" applyBorder="1" applyAlignment="1">
      <alignment horizontal="left" vertical="top"/>
    </xf>
    <xf numFmtId="1" fontId="90" fillId="61" borderId="8" xfId="465" applyNumberFormat="1" applyFont="1" applyFill="1" applyBorder="1" applyAlignment="1">
      <alignment horizontal="left" vertical="top"/>
    </xf>
    <xf numFmtId="1" fontId="90" fillId="63" borderId="8" xfId="465" applyNumberFormat="1" applyFont="1" applyFill="1" applyBorder="1" applyAlignment="1">
      <alignment horizontal="left" vertical="top" wrapText="1"/>
    </xf>
    <xf numFmtId="0" fontId="90" fillId="69" borderId="8" xfId="465" applyFont="1" applyFill="1" applyBorder="1" applyAlignment="1">
      <alignment horizontal="left" vertical="top" wrapText="1"/>
    </xf>
    <xf numFmtId="0" fontId="89" fillId="0" borderId="0" xfId="0" applyFont="1" applyAlignment="1">
      <alignment wrapText="1"/>
    </xf>
    <xf numFmtId="0" fontId="90" fillId="67" borderId="8" xfId="465" applyFont="1" applyFill="1" applyBorder="1" applyAlignment="1" applyProtection="1">
      <alignment horizontal="left" vertical="top" wrapText="1"/>
    </xf>
    <xf numFmtId="0" fontId="94" fillId="0" borderId="0" xfId="0" applyFont="1" applyAlignment="1">
      <alignment vertical="center"/>
    </xf>
    <xf numFmtId="167" fontId="90" fillId="65" borderId="8" xfId="465" applyNumberFormat="1" applyFont="1" applyFill="1" applyBorder="1" applyAlignment="1">
      <alignment horizontal="left" vertical="top" wrapText="1"/>
    </xf>
    <xf numFmtId="0" fontId="0" fillId="0" borderId="0" xfId="0" applyFont="1" applyAlignment="1">
      <alignment vertical="center"/>
    </xf>
    <xf numFmtId="167" fontId="90" fillId="66" borderId="8" xfId="465" applyNumberFormat="1" applyFont="1" applyFill="1" applyBorder="1" applyAlignment="1">
      <alignment horizontal="left" vertical="top" wrapText="1"/>
    </xf>
    <xf numFmtId="0" fontId="83" fillId="0" borderId="0" xfId="465" applyFont="1" applyFill="1" applyBorder="1" applyAlignment="1">
      <alignment horizontal="left" vertical="top"/>
    </xf>
    <xf numFmtId="167" fontId="90" fillId="62" borderId="8" xfId="465" applyNumberFormat="1" applyFont="1" applyFill="1" applyBorder="1" applyAlignment="1">
      <alignment horizontal="left" vertical="top" wrapText="1"/>
    </xf>
    <xf numFmtId="0" fontId="89" fillId="0" borderId="0" xfId="465" applyFont="1" applyAlignment="1">
      <alignment horizontal="left" vertical="top" wrapText="1"/>
    </xf>
    <xf numFmtId="0" fontId="83" fillId="0" borderId="0" xfId="465" applyFont="1" applyFill="1" applyBorder="1" applyAlignment="1">
      <alignment horizontal="left" vertical="top" wrapText="1" shrinkToFit="1"/>
    </xf>
    <xf numFmtId="0" fontId="0" fillId="0" borderId="0" xfId="0" applyFont="1" applyAlignment="1">
      <alignment horizontal="justify" vertical="center"/>
    </xf>
    <xf numFmtId="0" fontId="83" fillId="0" borderId="8" xfId="504" applyFont="1" applyBorder="1" applyAlignment="1">
      <alignment wrapText="1"/>
    </xf>
    <xf numFmtId="0" fontId="83" fillId="0" borderId="10" xfId="504" applyFont="1" applyBorder="1" applyAlignment="1">
      <alignment wrapText="1"/>
    </xf>
    <xf numFmtId="0" fontId="0" fillId="0" borderId="0" xfId="0" applyFont="1" applyAlignment="1">
      <alignment horizontal="left" vertical="center" indent="5"/>
    </xf>
    <xf numFmtId="0" fontId="0" fillId="0" borderId="0" xfId="0" applyFont="1" applyAlignment="1">
      <alignment horizontal="center" vertical="center"/>
    </xf>
    <xf numFmtId="1" fontId="9" fillId="63" borderId="8" xfId="465" applyNumberFormat="1" applyFont="1" applyFill="1" applyBorder="1" applyAlignment="1">
      <alignment horizontal="left" vertical="top" wrapText="1"/>
    </xf>
    <xf numFmtId="1" fontId="9" fillId="64" borderId="8" xfId="465" applyNumberFormat="1" applyFont="1" applyFill="1" applyBorder="1" applyAlignment="1">
      <alignment horizontal="left" vertical="top" wrapText="1"/>
    </xf>
    <xf numFmtId="0" fontId="9" fillId="64" borderId="8" xfId="465" applyFont="1" applyFill="1" applyBorder="1" applyAlignment="1">
      <alignment horizontal="left" vertical="top" wrapText="1"/>
    </xf>
    <xf numFmtId="0" fontId="9" fillId="61" borderId="8" xfId="465" applyFont="1" applyFill="1" applyBorder="1" applyAlignment="1">
      <alignment horizontal="left" vertical="top" wrapText="1"/>
    </xf>
    <xf numFmtId="0" fontId="9" fillId="69" borderId="8" xfId="465" applyFont="1" applyFill="1" applyBorder="1" applyAlignment="1">
      <alignment horizontal="left" vertical="top" wrapText="1"/>
    </xf>
    <xf numFmtId="0" fontId="9" fillId="67" borderId="8" xfId="465" applyFont="1" applyFill="1" applyBorder="1" applyAlignment="1" applyProtection="1">
      <alignment horizontal="left" vertical="top" wrapText="1"/>
    </xf>
    <xf numFmtId="0" fontId="9" fillId="0" borderId="8" xfId="465" applyFont="1" applyFill="1" applyBorder="1" applyAlignment="1" applyProtection="1">
      <alignment horizontal="left" vertical="top" wrapText="1"/>
    </xf>
    <xf numFmtId="167" fontId="9" fillId="66" borderId="8" xfId="465" applyNumberFormat="1" applyFont="1" applyFill="1" applyBorder="1" applyAlignment="1">
      <alignment horizontal="left" vertical="top" wrapText="1"/>
    </xf>
    <xf numFmtId="167" fontId="9" fillId="65" borderId="8" xfId="465" applyNumberFormat="1" applyFont="1" applyFill="1" applyBorder="1" applyAlignment="1">
      <alignment horizontal="left" vertical="top" wrapText="1"/>
    </xf>
    <xf numFmtId="164" fontId="8" fillId="65" borderId="8" xfId="465" applyNumberFormat="1" applyFont="1" applyFill="1" applyBorder="1" applyAlignment="1">
      <alignment horizontal="left" vertical="top" wrapText="1"/>
    </xf>
    <xf numFmtId="164" fontId="0" fillId="0" borderId="0" xfId="0" applyNumberFormat="1" applyFill="1" applyAlignment="1">
      <alignment horizontal="left" vertical="top" wrapText="1"/>
    </xf>
    <xf numFmtId="164" fontId="83" fillId="0" borderId="0" xfId="0" applyNumberFormat="1" applyFont="1" applyFill="1" applyAlignment="1">
      <alignment horizontal="left" vertical="top" wrapText="1"/>
    </xf>
    <xf numFmtId="164" fontId="0" fillId="0" borderId="0" xfId="0" applyNumberFormat="1" applyAlignment="1">
      <alignment horizontal="left" vertical="top" wrapText="1"/>
    </xf>
    <xf numFmtId="0" fontId="0" fillId="0" borderId="0" xfId="0" applyFill="1" applyBorder="1" applyAlignment="1">
      <alignment horizontal="left" vertical="top" wrapText="1"/>
    </xf>
    <xf numFmtId="168" fontId="0" fillId="0" borderId="0" xfId="0" applyNumberFormat="1" applyFill="1" applyBorder="1" applyAlignment="1">
      <alignment horizontal="left" vertical="top" wrapText="1"/>
    </xf>
    <xf numFmtId="2" fontId="8" fillId="65" borderId="8" xfId="465"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3" fillId="22" borderId="0" xfId="357" applyNumberFormat="1" applyFont="1" applyFill="1" applyBorder="1" applyAlignment="1">
      <alignment horizontal="left" vertical="top" wrapText="1"/>
    </xf>
    <xf numFmtId="49" fontId="3" fillId="22" borderId="0" xfId="0" applyNumberFormat="1" applyFont="1" applyFill="1" applyBorder="1" applyAlignment="1">
      <alignment horizontal="left" vertical="top" wrapText="1"/>
    </xf>
    <xf numFmtId="0" fontId="0" fillId="20" borderId="0" xfId="0" applyFill="1" applyBorder="1" applyAlignment="1">
      <alignment horizontal="left" vertical="top" wrapText="1"/>
    </xf>
    <xf numFmtId="0" fontId="0" fillId="22" borderId="0" xfId="0" applyFill="1" applyBorder="1" applyAlignment="1">
      <alignment horizontal="left" vertical="top" wrapText="1"/>
    </xf>
    <xf numFmtId="0" fontId="39" fillId="0" borderId="0" xfId="505" applyFont="1" applyAlignment="1">
      <alignment horizontal="left" vertical="top" wrapText="1"/>
    </xf>
    <xf numFmtId="2" fontId="0" fillId="0" borderId="0" xfId="0" applyNumberFormat="1" applyAlignment="1">
      <alignment horizontal="left" vertical="top" wrapText="1"/>
    </xf>
    <xf numFmtId="167" fontId="39" fillId="0" borderId="0" xfId="533" applyNumberFormat="1" applyFill="1" applyBorder="1" applyAlignment="1">
      <alignment horizontal="left" vertical="top" wrapText="1"/>
    </xf>
    <xf numFmtId="1" fontId="9" fillId="0" borderId="0" xfId="465" applyNumberFormat="1" applyFont="1" applyFill="1" applyBorder="1" applyAlignment="1">
      <alignment horizontal="left" vertical="top" wrapText="1"/>
    </xf>
    <xf numFmtId="0" fontId="3" fillId="22" borderId="0" xfId="0" applyFont="1" applyFill="1" applyBorder="1" applyAlignment="1">
      <alignment horizontal="left" vertical="top" wrapText="1"/>
    </xf>
    <xf numFmtId="1" fontId="9" fillId="0" borderId="0" xfId="465" applyNumberFormat="1" applyFill="1" applyBorder="1" applyAlignment="1">
      <alignment horizontal="left" vertical="top" wrapText="1"/>
    </xf>
    <xf numFmtId="0" fontId="7" fillId="0" borderId="0" xfId="0" applyFont="1" applyBorder="1" applyAlignment="1">
      <alignment horizontal="left" vertical="top" wrapText="1"/>
    </xf>
    <xf numFmtId="0" fontId="3" fillId="22" borderId="0" xfId="357" applyFont="1" applyFill="1" applyBorder="1" applyAlignment="1">
      <alignment horizontal="left" vertical="top" wrapText="1"/>
    </xf>
    <xf numFmtId="2" fontId="83" fillId="0" borderId="0" xfId="0" applyNumberFormat="1" applyFont="1" applyFill="1" applyAlignment="1">
      <alignment horizontal="left" vertical="top" wrapText="1"/>
    </xf>
    <xf numFmtId="164" fontId="83" fillId="0" borderId="0" xfId="0" applyNumberFormat="1" applyFont="1" applyFill="1" applyBorder="1" applyAlignment="1">
      <alignment horizontal="left" vertical="top" wrapText="1"/>
    </xf>
    <xf numFmtId="164" fontId="0" fillId="0" borderId="0" xfId="0" applyNumberFormat="1" applyBorder="1" applyAlignment="1">
      <alignment horizontal="left" vertical="top" wrapText="1"/>
    </xf>
    <xf numFmtId="167" fontId="39" fillId="0" borderId="0" xfId="533" applyNumberFormat="1" applyFill="1" applyAlignment="1">
      <alignment horizontal="left" vertical="top" wrapText="1"/>
    </xf>
    <xf numFmtId="164" fontId="0" fillId="0" borderId="0" xfId="0" applyNumberFormat="1" applyFill="1" applyBorder="1" applyAlignment="1">
      <alignment horizontal="left" vertical="top" wrapText="1"/>
    </xf>
    <xf numFmtId="167" fontId="8" fillId="64" borderId="8" xfId="465" applyNumberFormat="1" applyFont="1" applyFill="1" applyBorder="1" applyAlignment="1">
      <alignment horizontal="left" vertical="top" wrapText="1"/>
    </xf>
    <xf numFmtId="0" fontId="9" fillId="0" borderId="0" xfId="0" applyFont="1" applyAlignment="1">
      <alignment horizontal="left" vertical="top" wrapText="1"/>
    </xf>
    <xf numFmtId="0" fontId="55" fillId="0" borderId="40" xfId="367" applyAlignment="1">
      <alignment horizontal="center" vertical="center"/>
    </xf>
    <xf numFmtId="0" fontId="9" fillId="0" borderId="0" xfId="0" applyFont="1" applyFill="1" applyAlignment="1">
      <alignment horizontal="left" vertical="top" wrapText="1"/>
    </xf>
    <xf numFmtId="0" fontId="0" fillId="0" borderId="0" xfId="0" applyFill="1" applyAlignment="1">
      <alignment horizontal="left" vertical="top" wrapText="1"/>
    </xf>
    <xf numFmtId="0" fontId="0" fillId="0" borderId="10" xfId="0" applyFont="1" applyBorder="1" applyAlignment="1">
      <alignment horizontal="left" vertical="top" wrapText="1"/>
    </xf>
    <xf numFmtId="0" fontId="0" fillId="0" borderId="21" xfId="0" applyFont="1" applyBorder="1" applyAlignment="1">
      <alignment horizontal="left" vertical="top" wrapText="1"/>
    </xf>
    <xf numFmtId="0" fontId="0" fillId="0" borderId="13" xfId="0" applyFont="1" applyBorder="1" applyAlignment="1">
      <alignment horizontal="left" vertical="top" wrapText="1"/>
    </xf>
    <xf numFmtId="0" fontId="0" fillId="0" borderId="11" xfId="0" applyFont="1" applyBorder="1" applyAlignment="1">
      <alignment horizontal="left" vertical="top" wrapText="1"/>
    </xf>
    <xf numFmtId="0" fontId="20" fillId="0" borderId="0" xfId="505" applyFont="1" applyAlignment="1" applyProtection="1">
      <alignment horizontal="left" vertical="top" wrapText="1"/>
      <protection locked="0"/>
    </xf>
    <xf numFmtId="0" fontId="1" fillId="26" borderId="0" xfId="505" applyFont="1" applyFill="1" applyAlignment="1" applyProtection="1">
      <alignment horizontal="left" vertical="top" wrapText="1"/>
      <protection locked="0"/>
    </xf>
    <xf numFmtId="0" fontId="1" fillId="22" borderId="28" xfId="505" applyFont="1" applyFill="1" applyBorder="1" applyAlignment="1">
      <alignment horizontal="left" vertical="top" wrapText="1"/>
    </xf>
    <xf numFmtId="0" fontId="1" fillId="22" borderId="27" xfId="505" applyFont="1" applyFill="1" applyBorder="1" applyAlignment="1">
      <alignment horizontal="left" vertical="top" wrapText="1"/>
    </xf>
    <xf numFmtId="0" fontId="1" fillId="22" borderId="26" xfId="505" applyFont="1" applyFill="1" applyBorder="1" applyAlignment="1">
      <alignment horizontal="left" vertical="top" wrapText="1"/>
    </xf>
    <xf numFmtId="0" fontId="1" fillId="25" borderId="25" xfId="505" applyFont="1" applyFill="1" applyBorder="1" applyAlignment="1">
      <alignment horizontal="left" vertical="top" wrapText="1"/>
    </xf>
    <xf numFmtId="0" fontId="1" fillId="25" borderId="24" xfId="505" applyFont="1" applyFill="1" applyBorder="1" applyAlignment="1">
      <alignment horizontal="left" vertical="top" wrapText="1"/>
    </xf>
    <xf numFmtId="0" fontId="1" fillId="25" borderId="23" xfId="505" applyFont="1" applyFill="1" applyBorder="1" applyAlignment="1">
      <alignment horizontal="left" vertical="top" wrapText="1"/>
    </xf>
    <xf numFmtId="1" fontId="0" fillId="0" borderId="7" xfId="0" applyNumberFormat="1" applyBorder="1" applyAlignment="1"/>
    <xf numFmtId="0" fontId="0" fillId="0" borderId="0" xfId="0" applyAlignment="1"/>
    <xf numFmtId="0" fontId="83" fillId="0" borderId="0" xfId="465" applyFont="1" applyBorder="1" applyAlignment="1">
      <alignment vertical="top" wrapText="1"/>
    </xf>
    <xf numFmtId="0" fontId="61" fillId="0" borderId="0" xfId="367" applyFont="1" applyBorder="1" applyAlignment="1">
      <alignment vertical="center" wrapText="1"/>
    </xf>
    <xf numFmtId="49" fontId="83" fillId="0" borderId="37" xfId="465" applyNumberFormat="1" applyFont="1" applyBorder="1" applyAlignment="1">
      <alignment horizontal="left" vertical="top" wrapText="1"/>
    </xf>
    <xf numFmtId="0" fontId="83" fillId="0" borderId="1" xfId="465" applyFont="1" applyBorder="1" applyAlignment="1">
      <alignment horizontal="left" vertical="top" wrapText="1"/>
    </xf>
    <xf numFmtId="0" fontId="55" fillId="0" borderId="20" xfId="367" applyBorder="1" applyAlignment="1">
      <alignment horizontal="center" vertical="top" wrapText="1"/>
    </xf>
    <xf numFmtId="0" fontId="58" fillId="71" borderId="48" xfId="379" applyFill="1" applyBorder="1" applyAlignment="1">
      <alignment horizontal="left" vertical="top" wrapText="1"/>
    </xf>
    <xf numFmtId="0" fontId="58" fillId="71" borderId="49" xfId="379" applyFill="1" applyBorder="1" applyAlignment="1">
      <alignment horizontal="left" vertical="top" wrapText="1"/>
    </xf>
    <xf numFmtId="0" fontId="87" fillId="0" borderId="10" xfId="465" applyFont="1" applyBorder="1" applyAlignment="1">
      <alignment vertical="top" wrapText="1"/>
    </xf>
    <xf numFmtId="0" fontId="9" fillId="0" borderId="10" xfId="465" applyBorder="1" applyAlignment="1">
      <alignment vertical="top" wrapText="1"/>
    </xf>
    <xf numFmtId="0" fontId="0" fillId="60" borderId="8" xfId="504" applyFont="1" applyFill="1" applyBorder="1" applyAlignment="1">
      <alignment horizontal="left" vertical="top" wrapText="1"/>
    </xf>
    <xf numFmtId="0" fontId="90" fillId="55" borderId="0" xfId="379" applyFont="1" applyFill="1" applyBorder="1" applyAlignment="1">
      <alignment horizontal="left" vertical="top" wrapText="1"/>
    </xf>
    <xf numFmtId="0" fontId="90" fillId="73" borderId="8" xfId="465" applyFont="1" applyFill="1" applyBorder="1" applyAlignment="1">
      <alignment horizontal="left" vertical="top" wrapText="1"/>
    </xf>
    <xf numFmtId="0" fontId="83" fillId="73" borderId="0" xfId="465" applyFont="1" applyFill="1" applyBorder="1" applyAlignment="1">
      <alignment horizontal="left" vertical="top" wrapText="1"/>
    </xf>
    <xf numFmtId="0" fontId="89" fillId="73" borderId="0" xfId="465" applyFont="1" applyFill="1" applyBorder="1" applyAlignment="1">
      <alignment horizontal="left" vertical="top" wrapText="1"/>
    </xf>
    <xf numFmtId="0" fontId="90" fillId="73" borderId="8" xfId="465" applyFont="1" applyFill="1" applyBorder="1" applyAlignment="1" applyProtection="1">
      <alignment horizontal="left" vertical="top" wrapText="1"/>
    </xf>
    <xf numFmtId="0" fontId="83" fillId="73" borderId="0" xfId="465" applyFont="1" applyFill="1" applyAlignment="1">
      <alignment horizontal="left" vertical="top" wrapText="1"/>
    </xf>
    <xf numFmtId="0" fontId="9" fillId="73" borderId="8" xfId="465" applyFont="1" applyFill="1" applyBorder="1" applyAlignment="1" applyProtection="1">
      <alignment horizontal="left" vertical="top" wrapText="1"/>
    </xf>
    <xf numFmtId="49" fontId="83" fillId="73" borderId="0" xfId="465" applyNumberFormat="1" applyFont="1" applyFill="1" applyBorder="1" applyAlignment="1">
      <alignment horizontal="left" vertical="top" wrapText="1"/>
    </xf>
    <xf numFmtId="0" fontId="95" fillId="73" borderId="8" xfId="465" applyFont="1" applyFill="1" applyBorder="1" applyAlignment="1" applyProtection="1">
      <alignment horizontal="left" vertical="top" wrapText="1"/>
    </xf>
    <xf numFmtId="0" fontId="96" fillId="73" borderId="8" xfId="465" applyFont="1" applyFill="1" applyBorder="1" applyAlignment="1" applyProtection="1">
      <alignment horizontal="left" vertical="top" wrapText="1"/>
    </xf>
    <xf numFmtId="167" fontId="90" fillId="73" borderId="8" xfId="465" applyNumberFormat="1" applyFont="1" applyFill="1" applyBorder="1" applyAlignment="1">
      <alignment horizontal="left" vertical="top" wrapText="1"/>
    </xf>
    <xf numFmtId="167" fontId="8" fillId="73" borderId="8" xfId="465" applyNumberFormat="1" applyFont="1" applyFill="1" applyBorder="1" applyAlignment="1">
      <alignment horizontal="left" vertical="top" wrapText="1"/>
    </xf>
    <xf numFmtId="0" fontId="83" fillId="73" borderId="0" xfId="465" applyFont="1" applyFill="1" applyBorder="1" applyAlignment="1">
      <alignment horizontal="left" vertical="top"/>
    </xf>
  </cellXfs>
  <cellStyles count="744">
    <cellStyle name="20% - Accent1" xfId="1" builtinId="30" customBuiltin="1"/>
    <cellStyle name="20% - Accent1 10" xfId="2"/>
    <cellStyle name="20% - Accent1 2" xfId="3"/>
    <cellStyle name="20% - Accent1 2 2" xfId="4"/>
    <cellStyle name="20% - Accent1 3" xfId="5"/>
    <cellStyle name="20% - Accent1 3 2" xfId="6"/>
    <cellStyle name="20% - Accent1 3 2 2" xfId="7"/>
    <cellStyle name="20% - Accent1 4" xfId="8"/>
    <cellStyle name="20% - Accent1 5" xfId="9"/>
    <cellStyle name="20% - Accent1 5 2" xfId="10"/>
    <cellStyle name="20% - Accent1 5 3" xfId="11"/>
    <cellStyle name="20% - Accent1 6" xfId="12"/>
    <cellStyle name="20% - Accent1 6 2" xfId="13"/>
    <cellStyle name="20% - Accent1 7" xfId="14"/>
    <cellStyle name="20% - Accent1 8" xfId="15"/>
    <cellStyle name="20% - Accent1 9" xfId="16"/>
    <cellStyle name="20% - Accent2" xfId="17" builtinId="34" customBuiltin="1"/>
    <cellStyle name="20% - Accent2 10" xfId="18"/>
    <cellStyle name="20% - Accent2 2" xfId="19"/>
    <cellStyle name="20% - Accent2 2 2" xfId="20"/>
    <cellStyle name="20% - Accent2 3" xfId="21"/>
    <cellStyle name="20% - Accent2 3 2" xfId="22"/>
    <cellStyle name="20% - Accent2 3 2 2" xfId="23"/>
    <cellStyle name="20% - Accent2 4" xfId="24"/>
    <cellStyle name="20% - Accent2 5" xfId="25"/>
    <cellStyle name="20% - Accent2 5 2" xfId="26"/>
    <cellStyle name="20% - Accent2 5 3" xfId="27"/>
    <cellStyle name="20% - Accent2 6" xfId="28"/>
    <cellStyle name="20% - Accent2 6 2" xfId="29"/>
    <cellStyle name="20% - Accent2 7" xfId="30"/>
    <cellStyle name="20% - Accent2 8" xfId="31"/>
    <cellStyle name="20% - Accent2 9" xfId="32"/>
    <cellStyle name="20% - Accent3" xfId="33" builtinId="38" customBuiltin="1"/>
    <cellStyle name="20% - Accent3 10" xfId="34"/>
    <cellStyle name="20% - Accent3 2" xfId="35"/>
    <cellStyle name="20% - Accent3 2 2" xfId="36"/>
    <cellStyle name="20% - Accent3 3" xfId="37"/>
    <cellStyle name="20% - Accent3 3 2" xfId="38"/>
    <cellStyle name="20% - Accent3 3 2 2" xfId="39"/>
    <cellStyle name="20% - Accent3 4" xfId="40"/>
    <cellStyle name="20% - Accent3 5" xfId="41"/>
    <cellStyle name="20% - Accent3 5 2" xfId="42"/>
    <cellStyle name="20% - Accent3 5 3" xfId="43"/>
    <cellStyle name="20% - Accent3 6" xfId="44"/>
    <cellStyle name="20% - Accent3 6 2" xfId="45"/>
    <cellStyle name="20% - Accent3 7" xfId="46"/>
    <cellStyle name="20% - Accent3 8" xfId="47"/>
    <cellStyle name="20% - Accent3 9" xfId="48"/>
    <cellStyle name="20% - Accent4" xfId="49" builtinId="42" customBuiltin="1"/>
    <cellStyle name="20% - Accent4 10" xfId="50"/>
    <cellStyle name="20% - Accent4 2" xfId="51"/>
    <cellStyle name="20% - Accent4 2 2" xfId="52"/>
    <cellStyle name="20% - Accent4 3" xfId="53"/>
    <cellStyle name="20% - Accent4 3 2" xfId="54"/>
    <cellStyle name="20% - Accent4 3 2 2" xfId="55"/>
    <cellStyle name="20% - Accent4 4" xfId="56"/>
    <cellStyle name="20% - Accent4 5" xfId="57"/>
    <cellStyle name="20% - Accent4 5 2" xfId="58"/>
    <cellStyle name="20% - Accent4 5 3" xfId="59"/>
    <cellStyle name="20% - Accent4 6" xfId="60"/>
    <cellStyle name="20% - Accent4 6 2" xfId="61"/>
    <cellStyle name="20% - Accent4 7" xfId="62"/>
    <cellStyle name="20% - Accent4 8" xfId="63"/>
    <cellStyle name="20% - Accent4 9" xfId="64"/>
    <cellStyle name="20% - Accent5" xfId="65" builtinId="46" customBuiltin="1"/>
    <cellStyle name="20% - Accent5 2" xfId="66"/>
    <cellStyle name="20% - Accent5 2 2" xfId="67"/>
    <cellStyle name="20% - Accent5 3" xfId="68"/>
    <cellStyle name="20% - Accent5 4" xfId="69"/>
    <cellStyle name="20% - Accent5 4 2" xfId="70"/>
    <cellStyle name="20% - Accent5 4 3" xfId="71"/>
    <cellStyle name="20% - Accent5 5" xfId="72"/>
    <cellStyle name="20% - Accent5 6" xfId="73"/>
    <cellStyle name="20% - Accent5 7" xfId="74"/>
    <cellStyle name="20% - Accent5 8" xfId="75"/>
    <cellStyle name="20% - Accent5 9" xfId="76"/>
    <cellStyle name="20% - Accent6" xfId="77" builtinId="50" customBuiltin="1"/>
    <cellStyle name="20% - Accent6 10" xfId="78"/>
    <cellStyle name="20% - Accent6 2" xfId="79"/>
    <cellStyle name="20% - Accent6 2 2" xfId="80"/>
    <cellStyle name="20% - Accent6 3" xfId="81"/>
    <cellStyle name="20% - Accent6 3 2" xfId="82"/>
    <cellStyle name="20% - Accent6 4" xfId="83"/>
    <cellStyle name="20% - Accent6 5" xfId="84"/>
    <cellStyle name="20% - Accent6 5 2" xfId="85"/>
    <cellStyle name="20% - Accent6 5 3" xfId="86"/>
    <cellStyle name="20% - Accent6 6" xfId="87"/>
    <cellStyle name="20% - Accent6 7" xfId="88"/>
    <cellStyle name="20% - Accent6 8" xfId="89"/>
    <cellStyle name="20% - Accent6 9" xfId="90"/>
    <cellStyle name="40% - Accent1" xfId="91" builtinId="31" customBuiltin="1"/>
    <cellStyle name="40% - Accent1 10" xfId="92"/>
    <cellStyle name="40% - Accent1 2" xfId="93"/>
    <cellStyle name="40% - Accent1 2 2" xfId="94"/>
    <cellStyle name="40% - Accent1 3" xfId="95"/>
    <cellStyle name="40% - Accent1 3 2" xfId="96"/>
    <cellStyle name="40% - Accent1 4" xfId="97"/>
    <cellStyle name="40% - Accent1 5" xfId="98"/>
    <cellStyle name="40% - Accent1 5 2" xfId="99"/>
    <cellStyle name="40% - Accent1 5 3" xfId="100"/>
    <cellStyle name="40% - Accent1 6" xfId="101"/>
    <cellStyle name="40% - Accent1 6 2" xfId="102"/>
    <cellStyle name="40% - Accent1 7" xfId="103"/>
    <cellStyle name="40% - Accent1 8" xfId="104"/>
    <cellStyle name="40% - Accent1 9" xfId="105"/>
    <cellStyle name="40% - Accent2" xfId="106" builtinId="35" customBuiltin="1"/>
    <cellStyle name="40% - Accent2 2" xfId="107"/>
    <cellStyle name="40% - Accent2 2 2" xfId="108"/>
    <cellStyle name="40% - Accent2 3" xfId="109"/>
    <cellStyle name="40% - Accent2 4" xfId="110"/>
    <cellStyle name="40% - Accent2 4 2" xfId="111"/>
    <cellStyle name="40% - Accent2 4 3" xfId="112"/>
    <cellStyle name="40% - Accent2 5" xfId="113"/>
    <cellStyle name="40% - Accent2 6" xfId="114"/>
    <cellStyle name="40% - Accent2 7" xfId="115"/>
    <cellStyle name="40% - Accent2 8" xfId="116"/>
    <cellStyle name="40% - Accent2 9" xfId="117"/>
    <cellStyle name="40% - Accent3" xfId="118" builtinId="39" customBuiltin="1"/>
    <cellStyle name="40% - Accent3 10" xfId="119"/>
    <cellStyle name="40% - Accent3 2" xfId="120"/>
    <cellStyle name="40% - Accent3 2 2" xfId="121"/>
    <cellStyle name="40% - Accent3 3" xfId="122"/>
    <cellStyle name="40% - Accent3 3 2" xfId="123"/>
    <cellStyle name="40% - Accent3 3 2 2" xfId="124"/>
    <cellStyle name="40% - Accent3 4" xfId="125"/>
    <cellStyle name="40% - Accent3 5" xfId="126"/>
    <cellStyle name="40% - Accent3 5 2" xfId="127"/>
    <cellStyle name="40% - Accent3 5 3" xfId="128"/>
    <cellStyle name="40% - Accent3 6" xfId="129"/>
    <cellStyle name="40% - Accent3 6 2" xfId="130"/>
    <cellStyle name="40% - Accent3 7" xfId="131"/>
    <cellStyle name="40% - Accent3 8" xfId="132"/>
    <cellStyle name="40% - Accent3 9" xfId="133"/>
    <cellStyle name="40% - Accent4" xfId="134" builtinId="43" customBuiltin="1"/>
    <cellStyle name="40% - Accent4 10" xfId="135"/>
    <cellStyle name="40% - Accent4 2" xfId="136"/>
    <cellStyle name="40% - Accent4 2 2" xfId="137"/>
    <cellStyle name="40% - Accent4 3" xfId="138"/>
    <cellStyle name="40% - Accent4 3 2" xfId="139"/>
    <cellStyle name="40% - Accent4 4" xfId="140"/>
    <cellStyle name="40% - Accent4 5" xfId="141"/>
    <cellStyle name="40% - Accent4 5 2" xfId="142"/>
    <cellStyle name="40% - Accent4 5 3" xfId="143"/>
    <cellStyle name="40% - Accent4 6" xfId="144"/>
    <cellStyle name="40% - Accent4 6 2" xfId="145"/>
    <cellStyle name="40% - Accent4 7" xfId="146"/>
    <cellStyle name="40% - Accent4 8" xfId="147"/>
    <cellStyle name="40% - Accent4 9" xfId="148"/>
    <cellStyle name="40% - Accent5" xfId="149" builtinId="47" customBuiltin="1"/>
    <cellStyle name="40% - Accent5 10" xfId="150"/>
    <cellStyle name="40% - Accent5 2" xfId="151"/>
    <cellStyle name="40% - Accent5 2 2" xfId="152"/>
    <cellStyle name="40% - Accent5 3" xfId="153"/>
    <cellStyle name="40% - Accent5 3 2" xfId="154"/>
    <cellStyle name="40% - Accent5 4" xfId="155"/>
    <cellStyle name="40% - Accent5 5" xfId="156"/>
    <cellStyle name="40% - Accent5 5 2" xfId="157"/>
    <cellStyle name="40% - Accent5 5 3" xfId="158"/>
    <cellStyle name="40% - Accent5 6" xfId="159"/>
    <cellStyle name="40% - Accent5 7" xfId="160"/>
    <cellStyle name="40% - Accent5 8" xfId="161"/>
    <cellStyle name="40% - Accent5 9" xfId="162"/>
    <cellStyle name="40% - Accent6" xfId="163" builtinId="51" customBuiltin="1"/>
    <cellStyle name="40% - Accent6 10" xfId="164"/>
    <cellStyle name="40% - Accent6 2" xfId="165"/>
    <cellStyle name="40% - Accent6 2 2" xfId="166"/>
    <cellStyle name="40% - Accent6 3" xfId="167"/>
    <cellStyle name="40% - Accent6 3 2" xfId="168"/>
    <cellStyle name="40% - Accent6 4" xfId="169"/>
    <cellStyle name="40% - Accent6 5" xfId="170"/>
    <cellStyle name="40% - Accent6 5 2" xfId="171"/>
    <cellStyle name="40% - Accent6 5 3" xfId="172"/>
    <cellStyle name="40% - Accent6 6" xfId="173"/>
    <cellStyle name="40% - Accent6 6 2" xfId="174"/>
    <cellStyle name="40% - Accent6 7" xfId="175"/>
    <cellStyle name="40% - Accent6 8" xfId="176"/>
    <cellStyle name="40% - Accent6 9" xfId="177"/>
    <cellStyle name="60% - Accent1" xfId="178" builtinId="32" customBuiltin="1"/>
    <cellStyle name="60% - Accent1 2" xfId="179"/>
    <cellStyle name="60% - Accent1 3" xfId="180"/>
    <cellStyle name="60% - Accent1 3 2" xfId="181"/>
    <cellStyle name="60% - Accent1 4" xfId="182"/>
    <cellStyle name="60% - Accent1 5" xfId="183"/>
    <cellStyle name="60% - Accent1 6" xfId="184"/>
    <cellStyle name="60% - Accent1 6 2" xfId="185"/>
    <cellStyle name="60% - Accent1 7" xfId="186"/>
    <cellStyle name="60% - Accent1 8" xfId="187"/>
    <cellStyle name="60% - Accent1 9" xfId="188"/>
    <cellStyle name="60% - Accent2" xfId="189" builtinId="36" customBuiltin="1"/>
    <cellStyle name="60% - Accent2 2"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2 9" xfId="198"/>
    <cellStyle name="60% - Accent3" xfId="199" builtinId="40" customBuiltin="1"/>
    <cellStyle name="60% - Accent3 2" xfId="200"/>
    <cellStyle name="60% - Accent3 3" xfId="201"/>
    <cellStyle name="60% - Accent3 3 2" xfId="202"/>
    <cellStyle name="60% - Accent3 3 3" xfId="203"/>
    <cellStyle name="60% - Accent3 4" xfId="204"/>
    <cellStyle name="60% - Accent3 5" xfId="205"/>
    <cellStyle name="60% - Accent3 6" xfId="206"/>
    <cellStyle name="60% - Accent3 6 2" xfId="207"/>
    <cellStyle name="60% - Accent3 7" xfId="208"/>
    <cellStyle name="60% - Accent3 8" xfId="209"/>
    <cellStyle name="60% - Accent3 9" xfId="210"/>
    <cellStyle name="60% - Accent4" xfId="211" builtinId="44" customBuiltin="1"/>
    <cellStyle name="60% - Accent4 2" xfId="212"/>
    <cellStyle name="60% - Accent4 3" xfId="213"/>
    <cellStyle name="60% - Accent4 3 2" xfId="214"/>
    <cellStyle name="60% - Accent4 3 3" xfId="215"/>
    <cellStyle name="60% - Accent4 4" xfId="216"/>
    <cellStyle name="60% - Accent4 5" xfId="217"/>
    <cellStyle name="60% - Accent4 6" xfId="218"/>
    <cellStyle name="60% - Accent4 6 2" xfId="219"/>
    <cellStyle name="60% - Accent4 7" xfId="220"/>
    <cellStyle name="60% - Accent4 8" xfId="221"/>
    <cellStyle name="60% - Accent4 9" xfId="222"/>
    <cellStyle name="60% - Accent5" xfId="223" builtinId="48" customBuiltin="1"/>
    <cellStyle name="60% - Accent5 2" xfId="224"/>
    <cellStyle name="60% - Accent5 3" xfId="225"/>
    <cellStyle name="60% - Accent5 3 2" xfId="226"/>
    <cellStyle name="60% - Accent5 4" xfId="227"/>
    <cellStyle name="60% - Accent5 5" xfId="228"/>
    <cellStyle name="60% - Accent5 6" xfId="229"/>
    <cellStyle name="60% - Accent5 7" xfId="230"/>
    <cellStyle name="60% - Accent5 8" xfId="231"/>
    <cellStyle name="60% - Accent5 9" xfId="232"/>
    <cellStyle name="60% - Accent6" xfId="233" builtinId="52" customBuiltin="1"/>
    <cellStyle name="60% - Accent6 2" xfId="234"/>
    <cellStyle name="60% - Accent6 3" xfId="235"/>
    <cellStyle name="60% - Accent6 3 2" xfId="236"/>
    <cellStyle name="60% - Accent6 3 3" xfId="237"/>
    <cellStyle name="60% - Accent6 4" xfId="238"/>
    <cellStyle name="60% - Accent6 5" xfId="239"/>
    <cellStyle name="60% - Accent6 6" xfId="240"/>
    <cellStyle name="60% - Accent6 6 2" xfId="241"/>
    <cellStyle name="60% - Accent6 7" xfId="242"/>
    <cellStyle name="60% - Accent6 8" xfId="243"/>
    <cellStyle name="60% - Accent6 9" xfId="244"/>
    <cellStyle name="Accent1" xfId="245" builtinId="29" customBuiltin="1"/>
    <cellStyle name="Accent1 2" xfId="246"/>
    <cellStyle name="Accent1 3" xfId="247"/>
    <cellStyle name="Accent1 3 2" xfId="248"/>
    <cellStyle name="Accent1 4" xfId="249"/>
    <cellStyle name="Accent1 5" xfId="250"/>
    <cellStyle name="Accent1 6" xfId="251"/>
    <cellStyle name="Accent1 6 2" xfId="252"/>
    <cellStyle name="Accent1 7" xfId="253"/>
    <cellStyle name="Accent1 8" xfId="254"/>
    <cellStyle name="Accent1 9" xfId="255"/>
    <cellStyle name="Accent2" xfId="256" builtinId="33" customBuiltin="1"/>
    <cellStyle name="Accent2 2" xfId="257"/>
    <cellStyle name="Accent2 3" xfId="258"/>
    <cellStyle name="Accent2 3 2" xfId="259"/>
    <cellStyle name="Accent2 4" xfId="260"/>
    <cellStyle name="Accent2 5" xfId="261"/>
    <cellStyle name="Accent2 6" xfId="262"/>
    <cellStyle name="Accent2 6 2" xfId="263"/>
    <cellStyle name="Accent2 7" xfId="264"/>
    <cellStyle name="Accent2 8" xfId="265"/>
    <cellStyle name="Accent2 9" xfId="266"/>
    <cellStyle name="Accent3" xfId="267" builtinId="37" customBuiltin="1"/>
    <cellStyle name="Accent3 2" xfId="268"/>
    <cellStyle name="Accent3 3" xfId="269"/>
    <cellStyle name="Accent3 3 2" xfId="270"/>
    <cellStyle name="Accent3 4" xfId="271"/>
    <cellStyle name="Accent3 5" xfId="272"/>
    <cellStyle name="Accent3 6" xfId="273"/>
    <cellStyle name="Accent3 6 2" xfId="274"/>
    <cellStyle name="Accent3 7" xfId="275"/>
    <cellStyle name="Accent3 8" xfId="276"/>
    <cellStyle name="Accent3 9" xfId="277"/>
    <cellStyle name="Accent4" xfId="278" builtinId="41" customBuiltin="1"/>
    <cellStyle name="Accent4 2" xfId="279"/>
    <cellStyle name="Accent4 3" xfId="280"/>
    <cellStyle name="Accent4 3 2" xfId="281"/>
    <cellStyle name="Accent4 4" xfId="282"/>
    <cellStyle name="Accent4 5" xfId="283"/>
    <cellStyle name="Accent4 6" xfId="284"/>
    <cellStyle name="Accent4 6 2" xfId="285"/>
    <cellStyle name="Accent4 7" xfId="286"/>
    <cellStyle name="Accent4 8" xfId="287"/>
    <cellStyle name="Accent4 9" xfId="288"/>
    <cellStyle name="Accent5" xfId="289" builtinId="45" customBuiltin="1"/>
    <cellStyle name="Accent5 2" xfId="290"/>
    <cellStyle name="Accent5 3" xfId="291"/>
    <cellStyle name="Accent5 4" xfId="292"/>
    <cellStyle name="Accent5 5" xfId="293"/>
    <cellStyle name="Accent5 6" xfId="294"/>
    <cellStyle name="Accent5 7" xfId="295"/>
    <cellStyle name="Accent5 8" xfId="296"/>
    <cellStyle name="Accent6" xfId="297" builtinId="49" customBuiltin="1"/>
    <cellStyle name="Accent6 2" xfId="298"/>
    <cellStyle name="Accent6 3" xfId="299"/>
    <cellStyle name="Accent6 3 2" xfId="300"/>
    <cellStyle name="Accent6 4" xfId="301"/>
    <cellStyle name="Accent6 5" xfId="302"/>
    <cellStyle name="Accent6 6" xfId="303"/>
    <cellStyle name="Accent6 7" xfId="304"/>
    <cellStyle name="Accent6 8" xfId="305"/>
    <cellStyle name="Accent6 9" xfId="306"/>
    <cellStyle name="Bad" xfId="307" builtinId="27" customBuiltin="1"/>
    <cellStyle name="Bad 2" xfId="308"/>
    <cellStyle name="Bad 3" xfId="309"/>
    <cellStyle name="Bad 3 2" xfId="310"/>
    <cellStyle name="Bad 4" xfId="311"/>
    <cellStyle name="Bad 5" xfId="312"/>
    <cellStyle name="Bad 6" xfId="313"/>
    <cellStyle name="Bad 6 2" xfId="314"/>
    <cellStyle name="Bad 7" xfId="315"/>
    <cellStyle name="Bad 8" xfId="316"/>
    <cellStyle name="Bad 9" xfId="317"/>
    <cellStyle name="Calculation" xfId="318" builtinId="22" customBuiltin="1"/>
    <cellStyle name="Calculation 2" xfId="319"/>
    <cellStyle name="Calculation 3" xfId="320"/>
    <cellStyle name="Calculation 3 2" xfId="321"/>
    <cellStyle name="Calculation 4" xfId="322"/>
    <cellStyle name="Calculation 5" xfId="323"/>
    <cellStyle name="Calculation 6" xfId="324"/>
    <cellStyle name="Calculation 6 2" xfId="325"/>
    <cellStyle name="Calculation 7" xfId="326"/>
    <cellStyle name="Calculation 8" xfId="327"/>
    <cellStyle name="Calculation 9" xfId="328"/>
    <cellStyle name="Check Cell" xfId="329" builtinId="23" customBuiltin="1"/>
    <cellStyle name="Check Cell 2" xfId="330"/>
    <cellStyle name="Check Cell 3" xfId="331"/>
    <cellStyle name="Check Cell 4" xfId="332"/>
    <cellStyle name="Check Cell 5" xfId="333"/>
    <cellStyle name="Check Cell 6" xfId="334"/>
    <cellStyle name="Check Cell 7" xfId="335"/>
    <cellStyle name="Check Cell 8" xfId="336"/>
    <cellStyle name="Comma 2" xfId="337"/>
    <cellStyle name="depth" xfId="338"/>
    <cellStyle name="depth 2" xfId="339"/>
    <cellStyle name="depth 2 2" xfId="340"/>
    <cellStyle name="depth 2 3" xfId="341"/>
    <cellStyle name="depth 3" xfId="342"/>
    <cellStyle name="depth 3 2" xfId="343"/>
    <cellStyle name="depth 3 3" xfId="344"/>
    <cellStyle name="depth 4" xfId="345"/>
    <cellStyle name="depth 5" xfId="346"/>
    <cellStyle name="Excel Built-in Normal" xfId="347"/>
    <cellStyle name="Excel Built-in Normal 3" xfId="348"/>
    <cellStyle name="Explanatory Text" xfId="349" builtinId="53" customBuiltin="1"/>
    <cellStyle name="Explanatory Text 2" xfId="350"/>
    <cellStyle name="Explanatory Text 3" xfId="351"/>
    <cellStyle name="Explanatory Text 4" xfId="352"/>
    <cellStyle name="Explanatory Text 5" xfId="353"/>
    <cellStyle name="Explanatory Text 6" xfId="354"/>
    <cellStyle name="Explanatory Text 7" xfId="355"/>
    <cellStyle name="Explanatory Text 8" xfId="356"/>
    <cellStyle name="Good" xfId="357" builtinId="26" customBuiltin="1"/>
    <cellStyle name="Good 2" xfId="358"/>
    <cellStyle name="Good 3" xfId="359"/>
    <cellStyle name="Good 3 2" xfId="360"/>
    <cellStyle name="Good 4" xfId="361"/>
    <cellStyle name="Good 5" xfId="362"/>
    <cellStyle name="Good 6" xfId="363"/>
    <cellStyle name="Good 7" xfId="364"/>
    <cellStyle name="Good 8" xfId="365"/>
    <cellStyle name="Good 9" xfId="366"/>
    <cellStyle name="Heading 1" xfId="367" builtinId="16" customBuiltin="1"/>
    <cellStyle name="Heading 1 2" xfId="368"/>
    <cellStyle name="Heading 1 3" xfId="369"/>
    <cellStyle name="Heading 1 3 2" xfId="370"/>
    <cellStyle name="Heading 1 3 3" xfId="371"/>
    <cellStyle name="Heading 1 4" xfId="372"/>
    <cellStyle name="Heading 1 5" xfId="373"/>
    <cellStyle name="Heading 1 6" xfId="374"/>
    <cellStyle name="Heading 1 6 2" xfId="375"/>
    <cellStyle name="Heading 1 7" xfId="376"/>
    <cellStyle name="Heading 1 8" xfId="377"/>
    <cellStyle name="Heading 1 9" xfId="378"/>
    <cellStyle name="Heading 2" xfId="379" builtinId="17" customBuiltin="1"/>
    <cellStyle name="Heading 2 2" xfId="380"/>
    <cellStyle name="Heading 2 3" xfId="381"/>
    <cellStyle name="Heading 2 3 2" xfId="382"/>
    <cellStyle name="Heading 2 3 2 2" xfId="383"/>
    <cellStyle name="Heading 2 3 3" xfId="384"/>
    <cellStyle name="Heading 2 4" xfId="385"/>
    <cellStyle name="Heading 2 5" xfId="386"/>
    <cellStyle name="Heading 2 6" xfId="387"/>
    <cellStyle name="Heading 2 6 2" xfId="388"/>
    <cellStyle name="Heading 2 7" xfId="389"/>
    <cellStyle name="Heading 2 8" xfId="390"/>
    <cellStyle name="Heading 2 9" xfId="391"/>
    <cellStyle name="Heading 3" xfId="392" builtinId="18" customBuiltin="1"/>
    <cellStyle name="Heading 3 2" xfId="393"/>
    <cellStyle name="Heading 3 3" xfId="394"/>
    <cellStyle name="Heading 3 3 2" xfId="395"/>
    <cellStyle name="Heading 3 4" xfId="396"/>
    <cellStyle name="Heading 3 5" xfId="397"/>
    <cellStyle name="Heading 3 6" xfId="398"/>
    <cellStyle name="Heading 3 6 2" xfId="399"/>
    <cellStyle name="Heading 3 7" xfId="400"/>
    <cellStyle name="Heading 3 8" xfId="401"/>
    <cellStyle name="Heading 3 9" xfId="402"/>
    <cellStyle name="Heading 4" xfId="403" builtinId="19" customBuiltin="1"/>
    <cellStyle name="Heading 4 2" xfId="404"/>
    <cellStyle name="Heading 4 3" xfId="405"/>
    <cellStyle name="Heading 4 3 2" xfId="406"/>
    <cellStyle name="Heading 4 4" xfId="407"/>
    <cellStyle name="Heading 4 5" xfId="408"/>
    <cellStyle name="Heading 4 6" xfId="409"/>
    <cellStyle name="Heading 4 6 2" xfId="410"/>
    <cellStyle name="Heading 4 7" xfId="411"/>
    <cellStyle name="Heading 4 8" xfId="412"/>
    <cellStyle name="Heading 4 9" xfId="413"/>
    <cellStyle name="Heading1 1" xfId="414"/>
    <cellStyle name="Hyperlink 2" xfId="415"/>
    <cellStyle name="Hyperlink 2 2" xfId="416"/>
    <cellStyle name="Hyperlink 2 2 2" xfId="417"/>
    <cellStyle name="Hyperlink 2 2 3" xfId="418"/>
    <cellStyle name="Hyperlink 2 2 4" xfId="419"/>
    <cellStyle name="Hyperlink 2 3" xfId="420"/>
    <cellStyle name="Hyperlink 3" xfId="421"/>
    <cellStyle name="Hyperlink 3 2" xfId="422"/>
    <cellStyle name="Hyperlink 3 2 2" xfId="423"/>
    <cellStyle name="Hyperlink 3 3" xfId="424"/>
    <cellStyle name="Hyperlink 3 4" xfId="425"/>
    <cellStyle name="Hyperlink 4" xfId="426"/>
    <cellStyle name="Hyperlink 5" xfId="427"/>
    <cellStyle name="Hyperlink 6" xfId="428"/>
    <cellStyle name="Hyperlink 6 2" xfId="429"/>
    <cellStyle name="Hyperlink 6 3" xfId="430"/>
    <cellStyle name="Hyperlink 6 4" xfId="431"/>
    <cellStyle name="Hyperlink 7" xfId="432"/>
    <cellStyle name="Hyperlink 8" xfId="433"/>
    <cellStyle name="Hyperlink 9" xfId="434"/>
    <cellStyle name="Input" xfId="435" builtinId="20" customBuiltin="1"/>
    <cellStyle name="Input 2" xfId="436"/>
    <cellStyle name="Input 3" xfId="437"/>
    <cellStyle name="Input 3 2" xfId="438"/>
    <cellStyle name="Input 4" xfId="439"/>
    <cellStyle name="Input 5" xfId="440"/>
    <cellStyle name="Input 6" xfId="441"/>
    <cellStyle name="Input 7" xfId="442"/>
    <cellStyle name="Input 8" xfId="443"/>
    <cellStyle name="Input 9" xfId="444"/>
    <cellStyle name="Linked Cell" xfId="445" builtinId="24" customBuiltin="1"/>
    <cellStyle name="Linked Cell 2" xfId="446"/>
    <cellStyle name="Linked Cell 3" xfId="447"/>
    <cellStyle name="Linked Cell 3 2" xfId="448"/>
    <cellStyle name="Linked Cell 4" xfId="449"/>
    <cellStyle name="Linked Cell 5" xfId="450"/>
    <cellStyle name="Linked Cell 6" xfId="451"/>
    <cellStyle name="Linked Cell 7" xfId="452"/>
    <cellStyle name="Linked Cell 8" xfId="453"/>
    <cellStyle name="Linked Cell 9" xfId="454"/>
    <cellStyle name="Neutral" xfId="455" builtinId="28" customBuiltin="1"/>
    <cellStyle name="Neutral 2" xfId="456"/>
    <cellStyle name="Neutral 3" xfId="457"/>
    <cellStyle name="Neutral 3 2" xfId="458"/>
    <cellStyle name="Neutral 4" xfId="459"/>
    <cellStyle name="Neutral 5" xfId="460"/>
    <cellStyle name="Neutral 6" xfId="461"/>
    <cellStyle name="Neutral 7" xfId="462"/>
    <cellStyle name="Neutral 8" xfId="463"/>
    <cellStyle name="Neutral 9" xfId="464"/>
    <cellStyle name="Normal" xfId="0" builtinId="0"/>
    <cellStyle name="Normal 10" xfId="465"/>
    <cellStyle name="Normal 10 2" xfId="466"/>
    <cellStyle name="Normal 106" xfId="467"/>
    <cellStyle name="Normal 107" xfId="468"/>
    <cellStyle name="Normal 108" xfId="469"/>
    <cellStyle name="Normal 109" xfId="470"/>
    <cellStyle name="Normal 11" xfId="471"/>
    <cellStyle name="Normal 11 2" xfId="472"/>
    <cellStyle name="Normal 11 2 2" xfId="473"/>
    <cellStyle name="Normal 11 3" xfId="474"/>
    <cellStyle name="Normal 11 4" xfId="475"/>
    <cellStyle name="Normal 110" xfId="476"/>
    <cellStyle name="Normal 111" xfId="477"/>
    <cellStyle name="Normal 12" xfId="478"/>
    <cellStyle name="Normal 12 2" xfId="479"/>
    <cellStyle name="Normal 12 2 2" xfId="480"/>
    <cellStyle name="Normal 12 3" xfId="481"/>
    <cellStyle name="Normal 13" xfId="482"/>
    <cellStyle name="Normal 13 2" xfId="483"/>
    <cellStyle name="Normal 13 2 2" xfId="484"/>
    <cellStyle name="Normal 13 2 2 2" xfId="485"/>
    <cellStyle name="Normal 13 2 3" xfId="486"/>
    <cellStyle name="Normal 13 2 4" xfId="487"/>
    <cellStyle name="Normal 13 2 5" xfId="488"/>
    <cellStyle name="Normal 13 3" xfId="489"/>
    <cellStyle name="Normal 13 3 2" xfId="490"/>
    <cellStyle name="Normal 13 3 3" xfId="491"/>
    <cellStyle name="Normal 13 3 4" xfId="492"/>
    <cellStyle name="Normal 13 4" xfId="493"/>
    <cellStyle name="Normal 13 5" xfId="494"/>
    <cellStyle name="Normal 13 6" xfId="495"/>
    <cellStyle name="Normal 14" xfId="496"/>
    <cellStyle name="Normal 15" xfId="497"/>
    <cellStyle name="Normal 15 2" xfId="498"/>
    <cellStyle name="Normal 15 3" xfId="499"/>
    <cellStyle name="Normal 16" xfId="500"/>
    <cellStyle name="Normal 17" xfId="501"/>
    <cellStyle name="Normal 18" xfId="502"/>
    <cellStyle name="Normal 19" xfId="503"/>
    <cellStyle name="Normal 2" xfId="504"/>
    <cellStyle name="Normal 2 10 2 2 2 2" xfId="505"/>
    <cellStyle name="Normal 2 2" xfId="506"/>
    <cellStyle name="Normal 2 2 2" xfId="507"/>
    <cellStyle name="Normal 2 2 2 2" xfId="508"/>
    <cellStyle name="Normal 2 2 2 3" xfId="509"/>
    <cellStyle name="Normal 2 2 3" xfId="510"/>
    <cellStyle name="Normal 2 2 3 2" xfId="511"/>
    <cellStyle name="Normal 2 2 3 3" xfId="512"/>
    <cellStyle name="Normal 2 2 3 4" xfId="513"/>
    <cellStyle name="Normal 2 2 3 5" xfId="514"/>
    <cellStyle name="Normal 2 2 4" xfId="515"/>
    <cellStyle name="Normal 2 2 4 2" xfId="516"/>
    <cellStyle name="Normal 2 3" xfId="517"/>
    <cellStyle name="Normal 2 3 2" xfId="518"/>
    <cellStyle name="Normal 2 3 3" xfId="519"/>
    <cellStyle name="Normal 2 3 3 2" xfId="520"/>
    <cellStyle name="Normal 2 3 3 3" xfId="521"/>
    <cellStyle name="Normal 2 4" xfId="522"/>
    <cellStyle name="Normal 2 4 2" xfId="523"/>
    <cellStyle name="Normal 2 4 2 2" xfId="524"/>
    <cellStyle name="Normal 2 4 2 2 2" xfId="525"/>
    <cellStyle name="Normal 2 4 3" xfId="526"/>
    <cellStyle name="Normal 2 4 4" xfId="527"/>
    <cellStyle name="Normal 2 5" xfId="528"/>
    <cellStyle name="Normal 2 6" xfId="529"/>
    <cellStyle name="Normal 2 7" xfId="530"/>
    <cellStyle name="Normal 2_DataMappingView" xfId="531"/>
    <cellStyle name="Normal 20" xfId="532"/>
    <cellStyle name="Normal 21" xfId="533"/>
    <cellStyle name="Normal 3" xfId="534"/>
    <cellStyle name="Normal 3 10" xfId="535"/>
    <cellStyle name="Normal 3 2" xfId="536"/>
    <cellStyle name="Normal 3 2 2" xfId="537"/>
    <cellStyle name="Normal 3 2 2 2" xfId="538"/>
    <cellStyle name="Normal 3 2 2 3" xfId="539"/>
    <cellStyle name="Normal 3 2 2 4" xfId="540"/>
    <cellStyle name="Normal 3 2 3" xfId="541"/>
    <cellStyle name="Normal 3 2 3 2" xfId="542"/>
    <cellStyle name="Normal 3 2 3 3" xfId="543"/>
    <cellStyle name="Normal 3 2 4" xfId="544"/>
    <cellStyle name="Normal 3 2 5" xfId="545"/>
    <cellStyle name="Normal 3 2 5 2" xfId="546"/>
    <cellStyle name="Normal 3 2 5 3" xfId="547"/>
    <cellStyle name="Normal 3 2 6" xfId="548"/>
    <cellStyle name="Normal 3 2 6 2" xfId="549"/>
    <cellStyle name="Normal 3 2 7" xfId="550"/>
    <cellStyle name="Normal 3 2_DataMappingView" xfId="551"/>
    <cellStyle name="Normal 3 3" xfId="552"/>
    <cellStyle name="Normal 3 3 2" xfId="553"/>
    <cellStyle name="Normal 3 3 2 2" xfId="554"/>
    <cellStyle name="Normal 3 3 2 3" xfId="555"/>
    <cellStyle name="Normal 3 3 3" xfId="556"/>
    <cellStyle name="Normal 3 3 3 2" xfId="557"/>
    <cellStyle name="Normal 3 3 3 3" xfId="558"/>
    <cellStyle name="Normal 3 4" xfId="559"/>
    <cellStyle name="Normal 3 4 2" xfId="560"/>
    <cellStyle name="Normal 3 4 3" xfId="561"/>
    <cellStyle name="Normal 3 5" xfId="562"/>
    <cellStyle name="Normal 3 6" xfId="563"/>
    <cellStyle name="Normal 3 6 2" xfId="564"/>
    <cellStyle name="Normal 3 6 3" xfId="565"/>
    <cellStyle name="Normal 3 7" xfId="566"/>
    <cellStyle name="Normal 3 8" xfId="567"/>
    <cellStyle name="Normal 3 9" xfId="568"/>
    <cellStyle name="Normal 3 9 2" xfId="569"/>
    <cellStyle name="Normal 4" xfId="570"/>
    <cellStyle name="Normal 4 2" xfId="571"/>
    <cellStyle name="Normal 4 2 2" xfId="572"/>
    <cellStyle name="Normal 4 2 2 2" xfId="573"/>
    <cellStyle name="Normal 4 2 3" xfId="574"/>
    <cellStyle name="Normal 4 2 3 2" xfId="575"/>
    <cellStyle name="Normal 4 3" xfId="576"/>
    <cellStyle name="Normal 4 3 2" xfId="577"/>
    <cellStyle name="Normal 4 3 3" xfId="578"/>
    <cellStyle name="Normal 4 4" xfId="579"/>
    <cellStyle name="Normal 4 5" xfId="580"/>
    <cellStyle name="Normal 5" xfId="581"/>
    <cellStyle name="Normal 5 2" xfId="582"/>
    <cellStyle name="Normal 5 2 2" xfId="583"/>
    <cellStyle name="Normal 5 3" xfId="584"/>
    <cellStyle name="Normal 5 3 2" xfId="585"/>
    <cellStyle name="Normal 5 4" xfId="586"/>
    <cellStyle name="Normal 5 5" xfId="587"/>
    <cellStyle name="Normal 6" xfId="588"/>
    <cellStyle name="Normal 6 2" xfId="589"/>
    <cellStyle name="Normal 6 2 2" xfId="590"/>
    <cellStyle name="Normal 6 2 3" xfId="591"/>
    <cellStyle name="Normal 6 3" xfId="592"/>
    <cellStyle name="Normal 6 3 2" xfId="593"/>
    <cellStyle name="Normal 6 4" xfId="594"/>
    <cellStyle name="Normal 6 5" xfId="595"/>
    <cellStyle name="Normal 6 6" xfId="596"/>
    <cellStyle name="Normal 6 7" xfId="597"/>
    <cellStyle name="Normal 7" xfId="598"/>
    <cellStyle name="Normal 7 2" xfId="599"/>
    <cellStyle name="Normal 7 2 2" xfId="600"/>
    <cellStyle name="Normal 7 2 3" xfId="601"/>
    <cellStyle name="Normal 7 3" xfId="602"/>
    <cellStyle name="Normal 7 4" xfId="603"/>
    <cellStyle name="Normal 8" xfId="604"/>
    <cellStyle name="Normal 8 2" xfId="605"/>
    <cellStyle name="Normal 9" xfId="606"/>
    <cellStyle name="Normal 9 2" xfId="607"/>
    <cellStyle name="Normal 9 2 2" xfId="608"/>
    <cellStyle name="Normal 9 3" xfId="609"/>
    <cellStyle name="Note" xfId="610" builtinId="10" customBuiltin="1"/>
    <cellStyle name="Note 10" xfId="611"/>
    <cellStyle name="Note 10 2" xfId="612"/>
    <cellStyle name="Note 10 3" xfId="613"/>
    <cellStyle name="Note 11" xfId="614"/>
    <cellStyle name="Note 11 2" xfId="615"/>
    <cellStyle name="Note 11 3" xfId="616"/>
    <cellStyle name="Note 12" xfId="617"/>
    <cellStyle name="Note 13" xfId="618"/>
    <cellStyle name="Note 14" xfId="619"/>
    <cellStyle name="Note 15" xfId="620"/>
    <cellStyle name="Note 16" xfId="621"/>
    <cellStyle name="Note 2" xfId="622"/>
    <cellStyle name="Note 2 2" xfId="623"/>
    <cellStyle name="Note 2 2 2" xfId="624"/>
    <cellStyle name="Note 2 2 2 2" xfId="625"/>
    <cellStyle name="Note 2 3" xfId="626"/>
    <cellStyle name="Note 2 3 2" xfId="627"/>
    <cellStyle name="Note 2 3 2 2" xfId="628"/>
    <cellStyle name="Note 2 3 3" xfId="629"/>
    <cellStyle name="Note 2 4" xfId="630"/>
    <cellStyle name="Note 3" xfId="631"/>
    <cellStyle name="Note 3 2" xfId="632"/>
    <cellStyle name="Note 3 3" xfId="633"/>
    <cellStyle name="Note 4" xfId="634"/>
    <cellStyle name="Note 4 2" xfId="635"/>
    <cellStyle name="Note 4 3" xfId="636"/>
    <cellStyle name="Note 5" xfId="637"/>
    <cellStyle name="Note 5 2" xfId="638"/>
    <cellStyle name="Note 6" xfId="639"/>
    <cellStyle name="Note 6 2" xfId="640"/>
    <cellStyle name="Note 6 3" xfId="641"/>
    <cellStyle name="Note 7" xfId="642"/>
    <cellStyle name="Note 7 2" xfId="643"/>
    <cellStyle name="Note 7 3" xfId="644"/>
    <cellStyle name="Note 8" xfId="645"/>
    <cellStyle name="Note 9" xfId="646"/>
    <cellStyle name="Note 9 2" xfId="647"/>
    <cellStyle name="Output" xfId="648" builtinId="21" customBuiltin="1"/>
    <cellStyle name="Output 10" xfId="649"/>
    <cellStyle name="Output 10 2" xfId="650"/>
    <cellStyle name="Output 11" xfId="651"/>
    <cellStyle name="Output 12" xfId="652"/>
    <cellStyle name="Output 13" xfId="653"/>
    <cellStyle name="Output 2" xfId="654"/>
    <cellStyle name="Output 2 2" xfId="655"/>
    <cellStyle name="Output 2 2 2" xfId="656"/>
    <cellStyle name="Output 2 2 3" xfId="657"/>
    <cellStyle name="Output 2 3" xfId="658"/>
    <cellStyle name="Output 2 3 2" xfId="659"/>
    <cellStyle name="Output 3" xfId="660"/>
    <cellStyle name="Output 3 2" xfId="661"/>
    <cellStyle name="Output 3 2 2" xfId="662"/>
    <cellStyle name="Output 3 2 3" xfId="663"/>
    <cellStyle name="Output 3 3" xfId="664"/>
    <cellStyle name="Output 4" xfId="665"/>
    <cellStyle name="Output 5" xfId="666"/>
    <cellStyle name="Output 5 2" xfId="667"/>
    <cellStyle name="Output 6" xfId="668"/>
    <cellStyle name="Output 6 2" xfId="669"/>
    <cellStyle name="Output 7" xfId="670"/>
    <cellStyle name="Output 8" xfId="671"/>
    <cellStyle name="Output 9" xfId="672"/>
    <cellStyle name="Percent 2" xfId="673"/>
    <cellStyle name="Result 1" xfId="674"/>
    <cellStyle name="Result2 1" xfId="675"/>
    <cellStyle name="Title" xfId="676" builtinId="15" customBuiltin="1"/>
    <cellStyle name="Title 2" xfId="677"/>
    <cellStyle name="Title 2 2" xfId="678"/>
    <cellStyle name="Title 2 2 2" xfId="679"/>
    <cellStyle name="Title 2 2 3" xfId="680"/>
    <cellStyle name="Title 2 3" xfId="681"/>
    <cellStyle name="Title 2 3 2" xfId="682"/>
    <cellStyle name="Title 3" xfId="683"/>
    <cellStyle name="Title 3 2" xfId="684"/>
    <cellStyle name="Title 3 2 2" xfId="685"/>
    <cellStyle name="Title 3 2 3" xfId="686"/>
    <cellStyle name="Title 3 3" xfId="687"/>
    <cellStyle name="Title 4" xfId="688"/>
    <cellStyle name="Title 5" xfId="689"/>
    <cellStyle name="Title 5 2" xfId="690"/>
    <cellStyle name="Title 6" xfId="691"/>
    <cellStyle name="Title 7" xfId="692"/>
    <cellStyle name="Title 8" xfId="693"/>
    <cellStyle name="Title 8 2" xfId="694"/>
    <cellStyle name="Total" xfId="695" builtinId="25" customBuiltin="1"/>
    <cellStyle name="Total 10" xfId="696"/>
    <cellStyle name="Total 10 2" xfId="697"/>
    <cellStyle name="Total 11" xfId="698"/>
    <cellStyle name="Total 12" xfId="699"/>
    <cellStyle name="Total 13" xfId="700"/>
    <cellStyle name="Total 2" xfId="701"/>
    <cellStyle name="Total 2 2" xfId="702"/>
    <cellStyle name="Total 2 2 2" xfId="703"/>
    <cellStyle name="Total 2 2 3" xfId="704"/>
    <cellStyle name="Total 2 3" xfId="705"/>
    <cellStyle name="Total 2 3 2" xfId="706"/>
    <cellStyle name="Total 3" xfId="707"/>
    <cellStyle name="Total 3 2" xfId="708"/>
    <cellStyle name="Total 3 2 2" xfId="709"/>
    <cellStyle name="Total 3 2 3" xfId="710"/>
    <cellStyle name="Total 3 3" xfId="711"/>
    <cellStyle name="Total 4" xfId="712"/>
    <cellStyle name="Total 5" xfId="713"/>
    <cellStyle name="Total 5 2" xfId="714"/>
    <cellStyle name="Total 6" xfId="715"/>
    <cellStyle name="Total 6 2" xfId="716"/>
    <cellStyle name="Total 7" xfId="717"/>
    <cellStyle name="Total 8" xfId="718"/>
    <cellStyle name="Total 9" xfId="719"/>
    <cellStyle name="Warning Text" xfId="720" builtinId="11" customBuiltin="1"/>
    <cellStyle name="Warning Text 10" xfId="721"/>
    <cellStyle name="Warning Text 11" xfId="722"/>
    <cellStyle name="Warning Text 12" xfId="723"/>
    <cellStyle name="Warning Text 13" xfId="724"/>
    <cellStyle name="Warning Text 2" xfId="725"/>
    <cellStyle name="Warning Text 2 2" xfId="726"/>
    <cellStyle name="Warning Text 2 2 2" xfId="727"/>
    <cellStyle name="Warning Text 2 2 3" xfId="728"/>
    <cellStyle name="Warning Text 2 3" xfId="729"/>
    <cellStyle name="Warning Text 2 3 2" xfId="730"/>
    <cellStyle name="Warning Text 3" xfId="731"/>
    <cellStyle name="Warning Text 3 2" xfId="732"/>
    <cellStyle name="Warning Text 3 2 2" xfId="733"/>
    <cellStyle name="Warning Text 3 2 3" xfId="734"/>
    <cellStyle name="Warning Text 3 3" xfId="735"/>
    <cellStyle name="Warning Text 4" xfId="736"/>
    <cellStyle name="Warning Text 5" xfId="737"/>
    <cellStyle name="Warning Text 5 2" xfId="738"/>
    <cellStyle name="Warning Text 6" xfId="739"/>
    <cellStyle name="Warning Text 6 2" xfId="740"/>
    <cellStyle name="Warning Text 7" xfId="741"/>
    <cellStyle name="Warning Text 8" xfId="742"/>
    <cellStyle name="Warning Text 9" xfId="7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3.0/"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eo.survey@dnr.state.oh.us" TargetMode="External"/><Relationship Id="rId1" Type="http://schemas.openxmlformats.org/officeDocument/2006/relationships/hyperlink" Target="mailto:jr282105@ohio.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0"/>
  <sheetViews>
    <sheetView topLeftCell="A10" workbookViewId="0">
      <selection activeCell="C14" sqref="C14"/>
    </sheetView>
  </sheetViews>
  <sheetFormatPr defaultRowHeight="14.4"/>
  <cols>
    <col min="1" max="1" width="8.88671875" style="123"/>
    <col min="2" max="2" width="14.109375" style="123" customWidth="1"/>
    <col min="3" max="3" width="82.33203125" style="123" customWidth="1"/>
    <col min="4" max="4" width="15.77734375" style="123" customWidth="1"/>
    <col min="5" max="5" width="12.5546875" style="123" customWidth="1"/>
    <col min="6" max="16384" width="8.88671875" style="123"/>
  </cols>
  <sheetData>
    <row r="2" spans="2:5">
      <c r="B2" s="180"/>
      <c r="C2" s="180"/>
      <c r="D2" s="180"/>
      <c r="E2" s="180"/>
    </row>
    <row r="3" spans="2:5" ht="45" customHeight="1">
      <c r="B3" s="179" t="s">
        <v>996</v>
      </c>
      <c r="C3" s="182" t="s">
        <v>1585</v>
      </c>
      <c r="D3" s="180"/>
      <c r="E3" s="180"/>
    </row>
    <row r="4" spans="2:5" ht="18.600000000000001" customHeight="1">
      <c r="B4" s="179" t="s">
        <v>997</v>
      </c>
      <c r="C4" s="178" t="s">
        <v>1586</v>
      </c>
      <c r="D4" s="180"/>
      <c r="E4" s="180"/>
    </row>
    <row r="5" spans="2:5" ht="166.95" customHeight="1">
      <c r="B5" s="179" t="s">
        <v>998</v>
      </c>
      <c r="C5" s="181" t="s">
        <v>1012</v>
      </c>
      <c r="D5" s="180"/>
      <c r="E5" s="180"/>
    </row>
    <row r="6" spans="2:5" ht="34.950000000000003" customHeight="1">
      <c r="B6" s="179" t="s">
        <v>999</v>
      </c>
      <c r="C6" s="181" t="s">
        <v>1587</v>
      </c>
      <c r="D6" s="180"/>
      <c r="E6" s="180"/>
    </row>
    <row r="7" spans="2:5">
      <c r="B7" s="179"/>
      <c r="C7" s="181"/>
      <c r="D7" s="180"/>
      <c r="E7" s="180"/>
    </row>
    <row r="8" spans="2:5">
      <c r="B8" s="179"/>
      <c r="C8" s="181"/>
      <c r="D8" s="180"/>
      <c r="E8" s="180"/>
    </row>
    <row r="10" spans="2:5" ht="52.8" thickBot="1">
      <c r="B10" s="177" t="s">
        <v>1000</v>
      </c>
      <c r="C10" s="177"/>
      <c r="D10" s="177"/>
      <c r="E10" s="177"/>
    </row>
    <row r="11" spans="2:5" ht="15" thickTop="1">
      <c r="B11" s="181" t="s">
        <v>1001</v>
      </c>
      <c r="C11" s="181" t="s">
        <v>1002</v>
      </c>
      <c r="D11" s="181" t="s">
        <v>1003</v>
      </c>
      <c r="E11" s="181" t="s">
        <v>1004</v>
      </c>
    </row>
    <row r="12" spans="2:5" ht="28.8">
      <c r="B12" s="176">
        <v>0.1</v>
      </c>
      <c r="C12" s="47" t="s">
        <v>1006</v>
      </c>
      <c r="D12" s="48" t="s">
        <v>1007</v>
      </c>
      <c r="E12" s="175">
        <v>41265</v>
      </c>
    </row>
    <row r="13" spans="2:5">
      <c r="B13" s="174"/>
      <c r="C13" s="325" t="s">
        <v>1588</v>
      </c>
      <c r="D13" s="325" t="s">
        <v>1589</v>
      </c>
      <c r="E13" s="175">
        <v>41592</v>
      </c>
    </row>
    <row r="14" spans="2:5">
      <c r="B14" s="176"/>
      <c r="C14" s="48"/>
      <c r="D14" s="48"/>
      <c r="E14" s="175"/>
    </row>
    <row r="15" spans="2:5">
      <c r="B15" s="176"/>
      <c r="C15" s="48"/>
      <c r="D15" s="48"/>
      <c r="E15" s="175"/>
    </row>
    <row r="16" spans="2:5">
      <c r="B16" s="176"/>
      <c r="C16" s="48"/>
      <c r="D16" s="48"/>
      <c r="E16" s="175"/>
    </row>
    <row r="17" spans="2:5">
      <c r="B17" s="176"/>
      <c r="C17" s="48"/>
      <c r="D17" s="48"/>
      <c r="E17" s="175"/>
    </row>
    <row r="18" spans="2:5">
      <c r="B18" s="176"/>
      <c r="C18" s="48"/>
      <c r="D18" s="48"/>
      <c r="E18" s="175"/>
    </row>
    <row r="19" spans="2:5">
      <c r="B19" s="176"/>
      <c r="C19" s="48"/>
      <c r="D19" s="48"/>
      <c r="E19" s="175"/>
    </row>
    <row r="20" spans="2:5">
      <c r="B20" s="176"/>
      <c r="C20" s="48"/>
      <c r="D20" s="48"/>
      <c r="E20" s="175"/>
    </row>
    <row r="21" spans="2:5">
      <c r="B21" s="48"/>
      <c r="C21" s="48"/>
      <c r="D21" s="48"/>
      <c r="E21" s="175"/>
    </row>
    <row r="22" spans="2:5">
      <c r="B22" s="47"/>
      <c r="C22" s="47"/>
      <c r="D22" s="47"/>
      <c r="E22" s="175"/>
    </row>
    <row r="23" spans="2:5">
      <c r="B23" s="47"/>
      <c r="C23" s="47"/>
      <c r="D23" s="47"/>
      <c r="E23" s="175"/>
    </row>
    <row r="24" spans="2:5">
      <c r="B24" s="48"/>
      <c r="C24" s="48"/>
      <c r="D24" s="48"/>
      <c r="E24" s="175"/>
    </row>
    <row r="25" spans="2:5">
      <c r="B25" s="48"/>
      <c r="C25" s="48"/>
      <c r="D25" s="48"/>
      <c r="E25" s="175"/>
    </row>
    <row r="26" spans="2:5">
      <c r="B26" s="48"/>
      <c r="C26" s="48"/>
      <c r="D26" s="48"/>
      <c r="E26" s="175"/>
    </row>
    <row r="27" spans="2:5">
      <c r="B27" s="48"/>
      <c r="C27" s="48"/>
      <c r="D27" s="48"/>
      <c r="E27" s="175"/>
    </row>
    <row r="28" spans="2:5">
      <c r="B28" s="48"/>
      <c r="C28" s="173"/>
      <c r="D28" s="48"/>
      <c r="E28" s="175"/>
    </row>
    <row r="29" spans="2:5">
      <c r="B29" s="48"/>
      <c r="C29" s="173"/>
      <c r="D29" s="48"/>
      <c r="E29" s="175"/>
    </row>
    <row r="30" spans="2:5">
      <c r="B30" s="48"/>
      <c r="C30" s="173"/>
      <c r="D30" s="48"/>
      <c r="E30" s="175"/>
    </row>
    <row r="31" spans="2:5">
      <c r="B31" s="172"/>
      <c r="C31" s="171"/>
      <c r="D31" s="171"/>
      <c r="E31" s="170"/>
    </row>
    <row r="32" spans="2:5">
      <c r="B32" s="172"/>
      <c r="C32" s="169"/>
      <c r="D32" s="171"/>
      <c r="E32" s="170"/>
    </row>
    <row r="33" spans="2:5">
      <c r="B33" s="172"/>
      <c r="C33" s="168"/>
      <c r="D33" s="171"/>
      <c r="E33" s="170"/>
    </row>
    <row r="34" spans="2:5">
      <c r="B34" s="172"/>
      <c r="C34" s="171"/>
      <c r="D34" s="171"/>
      <c r="E34" s="170"/>
    </row>
    <row r="35" spans="2:5">
      <c r="B35" s="180"/>
      <c r="C35" s="180"/>
      <c r="D35" s="180"/>
      <c r="E35" s="180"/>
    </row>
    <row r="36" spans="2:5" ht="18" thickBot="1">
      <c r="B36" s="180"/>
      <c r="C36" s="177" t="s">
        <v>1005</v>
      </c>
      <c r="D36" s="177"/>
      <c r="E36" s="177"/>
    </row>
    <row r="37" spans="2:5" ht="15" thickTop="1">
      <c r="B37" s="180"/>
      <c r="C37" s="181" t="s">
        <v>1002</v>
      </c>
      <c r="D37" s="181" t="s">
        <v>1003</v>
      </c>
      <c r="E37" s="181" t="s">
        <v>1004</v>
      </c>
    </row>
    <row r="38" spans="2:5">
      <c r="B38" s="180"/>
      <c r="C38" s="179"/>
      <c r="D38" s="179"/>
      <c r="E38" s="179"/>
    </row>
    <row r="39" spans="2:5">
      <c r="B39" s="180"/>
      <c r="C39" s="179"/>
      <c r="D39" s="179"/>
      <c r="E39" s="179"/>
    </row>
    <row r="40" spans="2:5">
      <c r="B40" s="180"/>
      <c r="C40" s="179"/>
      <c r="D40" s="179"/>
      <c r="E40" s="179"/>
    </row>
  </sheetData>
  <hyperlinks>
    <hyperlink ref="D32" r:id="rId1" display="http://creativecommons.org/licenses/by/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
  <sheetViews>
    <sheetView workbookViewId="0">
      <selection activeCell="A2" sqref="A2:F2"/>
    </sheetView>
  </sheetViews>
  <sheetFormatPr defaultRowHeight="14.4"/>
  <cols>
    <col min="6" max="6" width="30.6640625" customWidth="1"/>
  </cols>
  <sheetData>
    <row r="2" spans="1:6">
      <c r="A2" s="298" t="s">
        <v>1364</v>
      </c>
      <c r="B2" s="298"/>
      <c r="C2" s="298"/>
      <c r="D2" s="298"/>
      <c r="E2" s="298"/>
      <c r="F2" s="298"/>
    </row>
    <row r="4" spans="1:6">
      <c r="A4" s="46"/>
      <c r="B4" s="44"/>
      <c r="C4" s="43"/>
      <c r="D4" s="43"/>
      <c r="E4" s="43"/>
      <c r="F4" s="43"/>
    </row>
    <row r="6" spans="1:6" ht="20.399999999999999" thickBot="1">
      <c r="A6" s="299" t="s">
        <v>991</v>
      </c>
      <c r="B6" s="299"/>
      <c r="C6" s="299"/>
      <c r="D6" s="299"/>
      <c r="E6" s="299"/>
      <c r="F6" s="299"/>
    </row>
    <row r="7" spans="1:6" ht="15" thickTop="1">
      <c r="A7" s="43"/>
      <c r="B7" s="43"/>
      <c r="C7" s="43"/>
      <c r="D7" s="43"/>
      <c r="E7" s="43"/>
      <c r="F7" s="43"/>
    </row>
    <row r="8" spans="1:6">
      <c r="A8" s="45" t="s">
        <v>992</v>
      </c>
      <c r="B8" s="43"/>
      <c r="C8" s="43"/>
      <c r="D8" s="43"/>
      <c r="E8" s="43"/>
      <c r="F8" s="43"/>
    </row>
    <row r="9" spans="1:6">
      <c r="A9" s="300" t="s">
        <v>993</v>
      </c>
      <c r="B9" s="300"/>
      <c r="C9" s="300"/>
      <c r="D9" s="300"/>
      <c r="E9" s="300"/>
      <c r="F9" s="300"/>
    </row>
    <row r="10" spans="1:6">
      <c r="A10" s="300"/>
      <c r="B10" s="300"/>
      <c r="C10" s="300"/>
      <c r="D10" s="300"/>
      <c r="E10" s="300"/>
      <c r="F10" s="300"/>
    </row>
    <row r="11" spans="1:6">
      <c r="A11" s="300" t="s">
        <v>994</v>
      </c>
      <c r="B11" s="301"/>
      <c r="C11" s="301"/>
      <c r="D11" s="301"/>
      <c r="E11" s="301"/>
      <c r="F11" s="301"/>
    </row>
    <row r="12" spans="1:6" ht="42" customHeight="1">
      <c r="A12" s="300" t="s">
        <v>995</v>
      </c>
      <c r="B12" s="301"/>
      <c r="C12" s="301"/>
      <c r="D12" s="301"/>
      <c r="E12" s="301"/>
      <c r="F12" s="301"/>
    </row>
  </sheetData>
  <mergeCells count="6">
    <mergeCell ref="A2:F2"/>
    <mergeCell ref="A6:F6"/>
    <mergeCell ref="A12:F12"/>
    <mergeCell ref="A9:F9"/>
    <mergeCell ref="A10:F10"/>
    <mergeCell ref="A11:F11"/>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D25"/>
  <sheetViews>
    <sheetView topLeftCell="A9" workbookViewId="0">
      <selection activeCell="B20" sqref="B20"/>
    </sheetView>
  </sheetViews>
  <sheetFormatPr defaultRowHeight="14.4"/>
  <cols>
    <col min="1" max="1" width="35.6640625" style="133" customWidth="1"/>
    <col min="2" max="2" width="89.5546875" style="133" customWidth="1"/>
    <col min="3" max="3" width="21" style="133" customWidth="1"/>
    <col min="4" max="4" width="49.6640625" style="133" customWidth="1"/>
    <col min="5" max="16384" width="8.88671875" style="133"/>
  </cols>
  <sheetData>
    <row r="2" spans="1:4" ht="15" thickBot="1">
      <c r="A2" s="138" t="s">
        <v>969</v>
      </c>
    </row>
    <row r="3" spans="1:4" ht="15" thickTop="1">
      <c r="A3" s="302" t="s">
        <v>970</v>
      </c>
      <c r="B3" s="302"/>
    </row>
    <row r="4" spans="1:4">
      <c r="A4" s="134" t="s">
        <v>971</v>
      </c>
      <c r="B4" s="135" t="s">
        <v>1410</v>
      </c>
    </row>
    <row r="5" spans="1:4" ht="267" customHeight="1" thickBot="1">
      <c r="A5" s="134" t="s">
        <v>972</v>
      </c>
      <c r="B5" s="135" t="s">
        <v>1409</v>
      </c>
      <c r="D5" s="133" t="s">
        <v>1493</v>
      </c>
    </row>
    <row r="6" spans="1:4">
      <c r="A6" s="134" t="s">
        <v>973</v>
      </c>
      <c r="B6" s="135" t="s">
        <v>1365</v>
      </c>
      <c r="C6" s="303" t="s">
        <v>974</v>
      </c>
    </row>
    <row r="7" spans="1:4">
      <c r="A7" s="134" t="s">
        <v>975</v>
      </c>
      <c r="B7" s="135" t="s">
        <v>1366</v>
      </c>
      <c r="C7" s="305"/>
    </row>
    <row r="8" spans="1:4" ht="15" thickBot="1">
      <c r="A8" s="134" t="s">
        <v>976</v>
      </c>
      <c r="B8" s="139" t="s">
        <v>1367</v>
      </c>
      <c r="C8" s="304"/>
    </row>
    <row r="9" spans="1:4">
      <c r="A9" s="134" t="s">
        <v>977</v>
      </c>
      <c r="B9" s="140" t="s">
        <v>1368</v>
      </c>
      <c r="C9" s="303" t="s">
        <v>978</v>
      </c>
    </row>
    <row r="10" spans="1:4" ht="15" thickBot="1">
      <c r="A10" s="134" t="s">
        <v>979</v>
      </c>
      <c r="B10" s="135" t="s">
        <v>1369</v>
      </c>
      <c r="C10" s="304"/>
    </row>
    <row r="11" spans="1:4">
      <c r="A11" s="134" t="s">
        <v>980</v>
      </c>
      <c r="B11" s="135" t="s">
        <v>1370</v>
      </c>
    </row>
    <row r="12" spans="1:4" ht="28.8">
      <c r="A12" s="134" t="s">
        <v>981</v>
      </c>
      <c r="B12" s="135" t="s">
        <v>1375</v>
      </c>
    </row>
    <row r="13" spans="1:4">
      <c r="A13" s="134" t="s">
        <v>982</v>
      </c>
      <c r="B13" s="135" t="s">
        <v>1371</v>
      </c>
    </row>
    <row r="14" spans="1:4">
      <c r="A14" s="134" t="s">
        <v>983</v>
      </c>
      <c r="B14" s="135" t="s">
        <v>1372</v>
      </c>
    </row>
    <row r="15" spans="1:4">
      <c r="A15" s="134" t="s">
        <v>984</v>
      </c>
      <c r="B15" s="135" t="s">
        <v>1373</v>
      </c>
    </row>
    <row r="16" spans="1:4">
      <c r="A16" s="134" t="s">
        <v>985</v>
      </c>
      <c r="B16" s="139" t="s">
        <v>1008</v>
      </c>
    </row>
    <row r="17" spans="1:2">
      <c r="A17" s="134" t="s">
        <v>986</v>
      </c>
      <c r="B17" s="140" t="s">
        <v>1374</v>
      </c>
    </row>
    <row r="18" spans="1:2">
      <c r="A18" s="134" t="s">
        <v>987</v>
      </c>
      <c r="B18" s="135" t="s">
        <v>1009</v>
      </c>
    </row>
    <row r="19" spans="1:2">
      <c r="A19" s="134" t="s">
        <v>988</v>
      </c>
      <c r="B19" s="135" t="s">
        <v>1010</v>
      </c>
    </row>
    <row r="20" spans="1:2" ht="226.2" customHeight="1">
      <c r="A20" s="134" t="s">
        <v>989</v>
      </c>
      <c r="B20" s="136" t="s">
        <v>1011</v>
      </c>
    </row>
    <row r="21" spans="1:2">
      <c r="A21" s="134" t="s">
        <v>990</v>
      </c>
      <c r="B21" s="139"/>
    </row>
    <row r="22" spans="1:2">
      <c r="B22" s="141"/>
    </row>
    <row r="25" spans="1:2">
      <c r="B25" s="137"/>
    </row>
  </sheetData>
  <mergeCells count="3">
    <mergeCell ref="A3:B3"/>
    <mergeCell ref="C9:C10"/>
    <mergeCell ref="C6:C8"/>
  </mergeCells>
  <phoneticPr fontId="0" type="noConversion"/>
  <hyperlinks>
    <hyperlink ref="B9" r:id="rId1"/>
    <hyperlink ref="B17"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X148"/>
  <sheetViews>
    <sheetView topLeftCell="M1" workbookViewId="0">
      <selection sqref="A1:CX1"/>
    </sheetView>
  </sheetViews>
  <sheetFormatPr defaultRowHeight="27" customHeight="1"/>
  <cols>
    <col min="1" max="1" width="33.109375" style="123" customWidth="1"/>
    <col min="2" max="2" width="12.44140625" style="123" customWidth="1"/>
    <col min="3" max="3" width="17.109375" style="123" customWidth="1"/>
    <col min="4" max="4" width="25.77734375" style="123" customWidth="1"/>
    <col min="5" max="5" width="9.21875" style="123" customWidth="1"/>
    <col min="6" max="6" width="13.33203125" style="123" customWidth="1"/>
    <col min="7" max="7" width="10.33203125" style="123" customWidth="1"/>
    <col min="8" max="8" width="8.88671875" style="123"/>
    <col min="9" max="9" width="10.6640625" style="123" customWidth="1"/>
    <col min="10" max="10" width="11.88671875" style="123" customWidth="1"/>
    <col min="11" max="11" width="12.6640625" style="123" customWidth="1"/>
    <col min="12" max="12" width="9.33203125" style="123" customWidth="1"/>
    <col min="13" max="13" width="16.33203125" style="123" customWidth="1"/>
    <col min="14" max="14" width="19" style="132" customWidth="1"/>
    <col min="15" max="15" width="17.44140625" style="123" customWidth="1"/>
    <col min="16" max="16" width="8.88671875" style="123"/>
    <col min="17" max="17" width="20.5546875" style="123" customWidth="1"/>
    <col min="18" max="18" width="11.44140625" style="123" customWidth="1"/>
    <col min="19" max="19" width="9.5546875" style="123" customWidth="1"/>
    <col min="20" max="20" width="12.33203125" style="123" customWidth="1"/>
    <col min="21" max="21" width="8.88671875" style="123"/>
    <col min="22" max="22" width="19.33203125" style="123" customWidth="1"/>
    <col min="23" max="23" width="10.6640625" style="123" customWidth="1"/>
    <col min="24" max="24" width="10.5546875" style="123" customWidth="1"/>
    <col min="25" max="26" width="8.88671875" style="123"/>
    <col min="27" max="27" width="16.109375" style="123" customWidth="1"/>
    <col min="28" max="29" width="6.5546875" style="123" customWidth="1"/>
    <col min="30" max="30" width="8.88671875" style="123"/>
    <col min="31" max="31" width="12.5546875" style="123" customWidth="1"/>
    <col min="32" max="34" width="8.88671875" style="123"/>
    <col min="35" max="35" width="16.88671875" style="123" customWidth="1"/>
    <col min="36" max="36" width="12.44140625" style="123" customWidth="1"/>
    <col min="37" max="37" width="12.6640625" style="123" customWidth="1"/>
    <col min="38" max="38" width="13.44140625" style="123" customWidth="1"/>
    <col min="39" max="39" width="28.88671875" style="123" customWidth="1"/>
    <col min="40" max="40" width="24.6640625" style="123" customWidth="1"/>
    <col min="41" max="41" width="25.88671875" style="123" customWidth="1"/>
    <col min="42" max="42" width="17.33203125" style="123" customWidth="1"/>
    <col min="43" max="43" width="15.6640625" style="123" customWidth="1"/>
    <col min="44" max="44" width="20.109375" style="123" customWidth="1"/>
    <col min="45" max="45" width="19.6640625" style="123" customWidth="1"/>
    <col min="46" max="46" width="12.44140625" style="123" customWidth="1"/>
    <col min="47" max="47" width="12.33203125" style="123" customWidth="1"/>
    <col min="48" max="48" width="19.33203125" style="123" customWidth="1"/>
    <col min="49" max="49" width="10" style="123" customWidth="1"/>
    <col min="50" max="50" width="12.88671875" style="123" customWidth="1"/>
    <col min="51" max="51" width="16.6640625" style="123" customWidth="1"/>
    <col min="52" max="52" width="18.5546875" style="123" customWidth="1"/>
    <col min="53" max="53" width="13.33203125" style="123" customWidth="1"/>
    <col min="54" max="54" width="14.44140625" style="123" customWidth="1"/>
    <col min="55" max="56" width="10.109375" style="123" customWidth="1"/>
    <col min="57" max="57" width="12.5546875" style="123" customWidth="1"/>
    <col min="58" max="58" width="17.6640625" style="123" customWidth="1"/>
    <col min="59" max="59" width="12.33203125" style="123" customWidth="1"/>
    <col min="60" max="60" width="13.33203125" style="123" customWidth="1"/>
    <col min="61" max="62" width="15.44140625" style="123" customWidth="1"/>
    <col min="63" max="63" width="9.6640625" style="123" customWidth="1"/>
    <col min="64" max="70" width="10.33203125" style="123" customWidth="1"/>
    <col min="71" max="71" width="12.88671875" style="123" customWidth="1"/>
    <col min="72" max="72" width="15.44140625" style="123" customWidth="1"/>
    <col min="73" max="73" width="15.33203125" style="123" customWidth="1"/>
    <col min="74" max="74" width="9.109375" style="123" customWidth="1"/>
    <col min="75" max="75" width="24" style="123" customWidth="1"/>
    <col min="76" max="76" width="13.33203125" style="123" customWidth="1"/>
    <col min="77" max="77" width="13.44140625" style="123" customWidth="1"/>
    <col min="78" max="79" width="8.88671875" style="123"/>
    <col min="80" max="80" width="13.5546875" style="123" customWidth="1"/>
    <col min="81" max="81" width="9.6640625" style="123" customWidth="1"/>
    <col min="82" max="82" width="9.33203125" style="123" customWidth="1"/>
    <col min="83" max="83" width="14.109375" style="123" customWidth="1"/>
    <col min="84" max="84" width="31" style="123" customWidth="1"/>
    <col min="85" max="85" width="9.6640625" style="123" customWidth="1"/>
    <col min="86" max="86" width="8.88671875" style="123"/>
    <col min="87" max="87" width="13.21875" style="123" customWidth="1"/>
    <col min="88" max="88" width="8.88671875" style="123"/>
    <col min="89" max="89" width="8" style="123" customWidth="1"/>
    <col min="90" max="90" width="11.109375" style="123" customWidth="1"/>
    <col min="91" max="91" width="11.33203125" style="123" customWidth="1"/>
    <col min="92" max="92" width="10.109375" style="123" customWidth="1"/>
    <col min="93" max="93" width="9" style="123" customWidth="1"/>
    <col min="94" max="94" width="20.5546875" style="274" customWidth="1"/>
    <col min="95" max="95" width="21.5546875" style="294" customWidth="1"/>
    <col min="96" max="96" width="19.6640625" style="294" customWidth="1"/>
    <col min="97" max="97" width="15.33203125" style="285" customWidth="1"/>
    <col min="98" max="98" width="19.6640625" style="274" customWidth="1"/>
    <col min="99" max="99" width="15.21875" style="285" customWidth="1"/>
    <col min="100" max="100" width="8.88671875" style="123"/>
    <col min="101" max="101" width="9.88671875" style="123" customWidth="1"/>
    <col min="102" max="102" width="33.5546875" style="123" customWidth="1"/>
    <col min="103" max="103" width="12.5546875" style="123" customWidth="1"/>
    <col min="104" max="104" width="10.5546875" style="123" customWidth="1"/>
    <col min="105" max="16384" width="8.88671875" style="123"/>
  </cols>
  <sheetData>
    <row r="1" spans="1:102" s="133" customFormat="1" ht="27" customHeight="1">
      <c r="A1" s="55" t="s">
        <v>1027</v>
      </c>
      <c r="B1" s="57" t="s">
        <v>1140</v>
      </c>
      <c r="C1" s="262" t="s">
        <v>1037</v>
      </c>
      <c r="D1" s="57" t="s">
        <v>1041</v>
      </c>
      <c r="E1" s="263" t="s">
        <v>1044</v>
      </c>
      <c r="F1" s="264" t="s">
        <v>1048</v>
      </c>
      <c r="G1" s="264" t="s">
        <v>1152</v>
      </c>
      <c r="H1" s="58" t="s">
        <v>1052</v>
      </c>
      <c r="I1" s="264" t="s">
        <v>1055</v>
      </c>
      <c r="J1" s="264" t="s">
        <v>1057</v>
      </c>
      <c r="K1" s="264" t="s">
        <v>1060</v>
      </c>
      <c r="L1" s="264" t="s">
        <v>1061</v>
      </c>
      <c r="M1" s="59" t="s">
        <v>1146</v>
      </c>
      <c r="N1" s="297" t="s">
        <v>1147</v>
      </c>
      <c r="O1" s="264" t="s">
        <v>1148</v>
      </c>
      <c r="P1" s="58" t="s">
        <v>1066</v>
      </c>
      <c r="Q1" s="264" t="s">
        <v>1068</v>
      </c>
      <c r="R1" s="264" t="s">
        <v>1069</v>
      </c>
      <c r="S1" s="264" t="s">
        <v>1071</v>
      </c>
      <c r="T1" s="264" t="s">
        <v>1186</v>
      </c>
      <c r="U1" s="265" t="s">
        <v>1075</v>
      </c>
      <c r="V1" s="265" t="s">
        <v>1077</v>
      </c>
      <c r="W1" s="265" t="s">
        <v>2</v>
      </c>
      <c r="X1" s="265" t="s">
        <v>1</v>
      </c>
      <c r="Y1" s="56" t="s">
        <v>0</v>
      </c>
      <c r="Z1" s="56" t="s">
        <v>1080</v>
      </c>
      <c r="AA1" s="265" t="s">
        <v>1082</v>
      </c>
      <c r="AB1" s="265" t="s">
        <v>1086</v>
      </c>
      <c r="AC1" s="265" t="s">
        <v>1090</v>
      </c>
      <c r="AD1" s="265" t="s">
        <v>1094</v>
      </c>
      <c r="AE1" s="265" t="s">
        <v>1099</v>
      </c>
      <c r="AF1" s="265" t="s">
        <v>1102</v>
      </c>
      <c r="AG1" s="265" t="s">
        <v>1106</v>
      </c>
      <c r="AH1" s="265" t="s">
        <v>1110</v>
      </c>
      <c r="AI1" s="265" t="s">
        <v>1113</v>
      </c>
      <c r="AJ1" s="208" t="s">
        <v>1116</v>
      </c>
      <c r="AK1" s="208" t="s">
        <v>1117</v>
      </c>
      <c r="AL1" s="208" t="s">
        <v>1118</v>
      </c>
      <c r="AM1" s="262" t="s">
        <v>1120</v>
      </c>
      <c r="AN1" s="262" t="s">
        <v>1123</v>
      </c>
      <c r="AO1" s="262" t="s">
        <v>1127</v>
      </c>
      <c r="AP1" s="266" t="s">
        <v>1150</v>
      </c>
      <c r="AQ1" s="266" t="s">
        <v>1151</v>
      </c>
      <c r="AR1" s="266" t="s">
        <v>664</v>
      </c>
      <c r="AS1" s="266" t="s">
        <v>1165</v>
      </c>
      <c r="AT1" s="266" t="s">
        <v>1445</v>
      </c>
      <c r="AU1" s="266" t="s">
        <v>1133</v>
      </c>
      <c r="AV1" s="266" t="s">
        <v>1149</v>
      </c>
      <c r="AW1" s="266" t="s">
        <v>1226</v>
      </c>
      <c r="AX1" s="267" t="s">
        <v>1227</v>
      </c>
      <c r="AY1" s="267" t="s">
        <v>1153</v>
      </c>
      <c r="AZ1" s="267" t="s">
        <v>1154</v>
      </c>
      <c r="BA1" s="267" t="s">
        <v>1155</v>
      </c>
      <c r="BB1" s="267" t="s">
        <v>1156</v>
      </c>
      <c r="BC1" s="267" t="s">
        <v>1158</v>
      </c>
      <c r="BD1" s="268" t="s">
        <v>1022</v>
      </c>
      <c r="BE1" s="61" t="s">
        <v>1246</v>
      </c>
      <c r="BF1" s="61" t="s">
        <v>1157</v>
      </c>
      <c r="BG1" s="61" t="s">
        <v>1160</v>
      </c>
      <c r="BH1" s="269" t="s">
        <v>1159</v>
      </c>
      <c r="BI1" s="60" t="s">
        <v>1247</v>
      </c>
      <c r="BJ1" s="60" t="s">
        <v>1253</v>
      </c>
      <c r="BK1" s="270" t="s">
        <v>1161</v>
      </c>
      <c r="BL1" s="270" t="s">
        <v>1162</v>
      </c>
      <c r="BM1" s="270" t="s">
        <v>1451</v>
      </c>
      <c r="BN1" s="270" t="s">
        <v>1293</v>
      </c>
      <c r="BO1" s="270" t="s">
        <v>1274</v>
      </c>
      <c r="BP1" s="270" t="s">
        <v>1275</v>
      </c>
      <c r="BQ1" s="60" t="s">
        <v>1291</v>
      </c>
      <c r="BR1" s="270" t="s">
        <v>1164</v>
      </c>
      <c r="BS1" s="270" t="s">
        <v>1453</v>
      </c>
      <c r="BT1" s="270" t="s">
        <v>1454</v>
      </c>
      <c r="BU1" s="270" t="s">
        <v>1455</v>
      </c>
      <c r="BV1" s="270" t="s">
        <v>1258</v>
      </c>
      <c r="BW1" s="270" t="s">
        <v>1163</v>
      </c>
      <c r="BX1" s="270" t="s">
        <v>1457</v>
      </c>
      <c r="BY1" s="270" t="s">
        <v>1456</v>
      </c>
      <c r="BZ1" s="270" t="s">
        <v>1458</v>
      </c>
      <c r="CA1" s="270" t="s">
        <v>1460</v>
      </c>
      <c r="CB1" s="270" t="s">
        <v>1461</v>
      </c>
      <c r="CC1" s="270" t="s">
        <v>1462</v>
      </c>
      <c r="CD1" s="270" t="s">
        <v>1463</v>
      </c>
      <c r="CE1" s="270" t="s">
        <v>1258</v>
      </c>
      <c r="CF1" s="270" t="s">
        <v>1294</v>
      </c>
      <c r="CG1" s="270" t="s">
        <v>1464</v>
      </c>
      <c r="CH1" s="270" t="s">
        <v>1465</v>
      </c>
      <c r="CI1" s="270" t="s">
        <v>1466</v>
      </c>
      <c r="CJ1" s="270" t="s">
        <v>1459</v>
      </c>
      <c r="CK1" s="270" t="s">
        <v>1292</v>
      </c>
      <c r="CL1" s="60" t="s">
        <v>1380</v>
      </c>
      <c r="CM1" s="60" t="s">
        <v>1467</v>
      </c>
      <c r="CN1" s="60" t="s">
        <v>1381</v>
      </c>
      <c r="CO1" s="60" t="s">
        <v>1382</v>
      </c>
      <c r="CP1" s="271" t="s">
        <v>1383</v>
      </c>
      <c r="CQ1" s="271" t="s">
        <v>1384</v>
      </c>
      <c r="CR1" s="271" t="s">
        <v>1387</v>
      </c>
      <c r="CS1" s="277" t="s">
        <v>1385</v>
      </c>
      <c r="CT1" s="271" t="s">
        <v>1388</v>
      </c>
      <c r="CU1" s="277" t="s">
        <v>1386</v>
      </c>
      <c r="CV1" s="270" t="s">
        <v>1297</v>
      </c>
      <c r="CW1" s="52" t="s">
        <v>1137</v>
      </c>
      <c r="CX1" s="55" t="s">
        <v>1139</v>
      </c>
    </row>
    <row r="2" spans="1:102" ht="27" customHeight="1">
      <c r="A2" s="123" t="str">
        <f t="shared" ref="A2:A33" si="0">"http://resources.usgin.org/uri-gin/ohdnr/AUMPoints:"&amp;C2</f>
        <v>http://resources.usgin.org/uri-gin/ohdnr/AUMPoints:340098002902</v>
      </c>
      <c r="B2" s="123" t="s">
        <v>93</v>
      </c>
      <c r="C2" s="207" t="s">
        <v>83</v>
      </c>
      <c r="D2" s="123" t="s">
        <v>1473</v>
      </c>
      <c r="G2" s="123" t="s">
        <v>81</v>
      </c>
      <c r="H2" s="123" t="s">
        <v>81</v>
      </c>
      <c r="I2" s="123" t="s">
        <v>86</v>
      </c>
      <c r="N2" s="295">
        <v>9863</v>
      </c>
      <c r="O2" s="123" t="s">
        <v>84</v>
      </c>
      <c r="P2" s="123" t="s">
        <v>1444</v>
      </c>
      <c r="Q2" s="123" t="s">
        <v>194</v>
      </c>
      <c r="S2" s="54" t="s">
        <v>1362</v>
      </c>
      <c r="W2" s="123">
        <v>23545</v>
      </c>
      <c r="X2" s="123" t="s">
        <v>6</v>
      </c>
      <c r="Y2" s="206" t="s">
        <v>6</v>
      </c>
      <c r="Z2" s="205" t="s">
        <v>1142</v>
      </c>
      <c r="AJ2" s="123">
        <v>39.33</v>
      </c>
      <c r="AK2" s="123">
        <v>-82.01</v>
      </c>
      <c r="AL2" s="204" t="s">
        <v>1143</v>
      </c>
      <c r="AM2" s="54" t="s">
        <v>1321</v>
      </c>
      <c r="AN2" s="54">
        <v>1</v>
      </c>
      <c r="AP2" s="123" t="s">
        <v>749</v>
      </c>
      <c r="AQ2" s="207" t="s">
        <v>747</v>
      </c>
      <c r="AR2" s="123" t="s">
        <v>748</v>
      </c>
      <c r="AS2" s="123">
        <v>0</v>
      </c>
      <c r="AT2" s="132">
        <v>9.8755200000000001E-2</v>
      </c>
      <c r="AU2" s="123">
        <v>493</v>
      </c>
      <c r="AV2" s="123" t="s">
        <v>85</v>
      </c>
      <c r="AW2" s="123" t="s">
        <v>1447</v>
      </c>
      <c r="AX2" s="123" t="s">
        <v>87</v>
      </c>
      <c r="AY2" s="123">
        <v>2213964.9542145263</v>
      </c>
      <c r="AZ2" s="123" t="s">
        <v>1448</v>
      </c>
      <c r="BA2" s="123">
        <v>77</v>
      </c>
      <c r="BB2" s="123" t="s">
        <v>1323</v>
      </c>
      <c r="BE2" s="123">
        <v>4330072.6574527705</v>
      </c>
      <c r="BF2" s="123">
        <f t="shared" ref="BF2:BF33" si="1">BE2*0.6</f>
        <v>2598043.5944716623</v>
      </c>
      <c r="BG2" s="123" t="s">
        <v>1448</v>
      </c>
      <c r="BI2" s="123">
        <v>4.7</v>
      </c>
      <c r="BJ2" s="123">
        <v>2.2139649542145263</v>
      </c>
      <c r="BK2" s="123" t="s">
        <v>1449</v>
      </c>
      <c r="BL2" s="123" t="s">
        <v>928</v>
      </c>
      <c r="BM2" s="123">
        <f>2.4*1000</f>
        <v>2400</v>
      </c>
      <c r="BO2" s="123">
        <v>1.9558000000000002</v>
      </c>
      <c r="BP2" s="123">
        <v>4693.92</v>
      </c>
      <c r="BQ2" s="123">
        <v>2816.3519999999999</v>
      </c>
      <c r="BS2" s="123">
        <v>0.11699999999999999</v>
      </c>
      <c r="BT2" s="123">
        <v>549900</v>
      </c>
      <c r="BU2" s="123">
        <v>259033.89964309958</v>
      </c>
      <c r="BV2" s="123" t="s">
        <v>1448</v>
      </c>
      <c r="BW2" s="123" t="s">
        <v>1450</v>
      </c>
      <c r="BX2" s="123">
        <v>10.029743589743589</v>
      </c>
      <c r="BY2" s="123">
        <v>4.7245746398830013</v>
      </c>
      <c r="BZ2" s="123">
        <v>195.2525820636057</v>
      </c>
      <c r="CA2" s="123">
        <v>91.974973172067834</v>
      </c>
      <c r="CB2" s="123">
        <v>5.0999999999999997E-2</v>
      </c>
      <c r="CC2" s="123">
        <v>239699.99999999997</v>
      </c>
      <c r="CD2" s="123">
        <v>112912.21266494083</v>
      </c>
      <c r="CE2" s="123" t="s">
        <v>1448</v>
      </c>
      <c r="CF2" s="123" t="s">
        <v>968</v>
      </c>
      <c r="CG2" s="123">
        <v>23.009411764705884</v>
      </c>
      <c r="CH2" s="123">
        <v>10.838730056202181</v>
      </c>
      <c r="CI2" s="123">
        <v>85.110099873879392</v>
      </c>
      <c r="CJ2" s="123">
        <v>40.091654972439819</v>
      </c>
      <c r="CK2" s="123" t="s">
        <v>1452</v>
      </c>
      <c r="CL2" s="203">
        <v>11.194444444444448</v>
      </c>
      <c r="CM2" s="203">
        <v>13.169548444444448</v>
      </c>
      <c r="CN2" s="132">
        <v>4.1900000000000004</v>
      </c>
      <c r="CO2" s="132">
        <v>1000</v>
      </c>
      <c r="CP2" s="272">
        <v>2598043594.4716625</v>
      </c>
      <c r="CQ2" s="296">
        <v>10885802660.836267</v>
      </c>
      <c r="CR2" s="296">
        <v>1085352039.5045877</v>
      </c>
      <c r="CS2" s="278">
        <v>2304081000.0000005</v>
      </c>
      <c r="CT2" s="272">
        <v>473102171.06610221</v>
      </c>
      <c r="CU2" s="278">
        <v>952117164</v>
      </c>
      <c r="CX2" s="123" t="s">
        <v>1577</v>
      </c>
    </row>
    <row r="3" spans="1:102" ht="27" customHeight="1">
      <c r="A3" s="123" t="str">
        <f t="shared" si="0"/>
        <v>http://resources.usgin.org/uri-gin/ohdnr/AUMPoints:340098013402</v>
      </c>
      <c r="B3" s="123" t="s">
        <v>95</v>
      </c>
      <c r="C3" s="207" t="s">
        <v>96</v>
      </c>
      <c r="D3" s="123" t="s">
        <v>1473</v>
      </c>
      <c r="G3" s="123" t="s">
        <v>94</v>
      </c>
      <c r="H3" s="123" t="s">
        <v>94</v>
      </c>
      <c r="I3" s="123" t="s">
        <v>97</v>
      </c>
      <c r="N3" s="295">
        <v>9133</v>
      </c>
      <c r="O3" s="123" t="s">
        <v>84</v>
      </c>
      <c r="P3" s="123" t="s">
        <v>1444</v>
      </c>
      <c r="Q3" s="123" t="s">
        <v>194</v>
      </c>
      <c r="S3" s="54" t="s">
        <v>1362</v>
      </c>
      <c r="W3" s="123">
        <v>1666</v>
      </c>
      <c r="X3" s="123" t="s">
        <v>7</v>
      </c>
      <c r="Y3" s="206" t="s">
        <v>6</v>
      </c>
      <c r="Z3" s="205" t="s">
        <v>1142</v>
      </c>
      <c r="AJ3" s="123">
        <v>39.299999999999997</v>
      </c>
      <c r="AK3" s="123">
        <v>-81.99</v>
      </c>
      <c r="AL3" s="204" t="s">
        <v>1143</v>
      </c>
      <c r="AM3" s="54" t="s">
        <v>1321</v>
      </c>
      <c r="AN3" s="54">
        <v>1</v>
      </c>
      <c r="AP3" s="123" t="s">
        <v>661</v>
      </c>
      <c r="AQ3" s="207" t="s">
        <v>731</v>
      </c>
      <c r="AR3" s="123" t="s">
        <v>665</v>
      </c>
      <c r="AS3" s="123">
        <v>0</v>
      </c>
      <c r="AT3" s="132">
        <v>0.16002000000000002</v>
      </c>
      <c r="AU3" s="123">
        <v>225</v>
      </c>
      <c r="AV3" s="123" t="s">
        <v>85</v>
      </c>
      <c r="AW3" s="123" t="s">
        <v>1447</v>
      </c>
      <c r="AX3" s="123" t="s">
        <v>87</v>
      </c>
      <c r="AY3" s="123">
        <v>2798495.7363857203</v>
      </c>
      <c r="AZ3" s="123" t="s">
        <v>1448</v>
      </c>
      <c r="BA3" s="123">
        <v>77</v>
      </c>
      <c r="BB3" s="123" t="s">
        <v>1323</v>
      </c>
      <c r="BE3" s="123">
        <v>5473297.9612231916</v>
      </c>
      <c r="BF3" s="123">
        <f t="shared" si="1"/>
        <v>3283978.7767339149</v>
      </c>
      <c r="BG3" s="123" t="s">
        <v>1448</v>
      </c>
      <c r="BI3" s="123">
        <v>4.3940000000000001</v>
      </c>
      <c r="BJ3" s="123">
        <v>2.7984957363857204</v>
      </c>
      <c r="BK3" s="123" t="s">
        <v>1449</v>
      </c>
      <c r="BL3" s="123" t="s">
        <v>933</v>
      </c>
      <c r="BM3" s="123">
        <f>2.73*1000</f>
        <v>2730</v>
      </c>
      <c r="BO3" s="123">
        <v>1.9558000000000002</v>
      </c>
      <c r="BP3" s="123">
        <v>5339.3340000000007</v>
      </c>
      <c r="BQ3" s="123">
        <v>3203.6004000000003</v>
      </c>
      <c r="BS3" s="123">
        <v>0.12140000000000001</v>
      </c>
      <c r="BT3" s="123">
        <v>533431.6</v>
      </c>
      <c r="BU3" s="123">
        <v>339737.38239722647</v>
      </c>
      <c r="BV3" s="123" t="s">
        <v>1448</v>
      </c>
      <c r="BW3" s="123" t="s">
        <v>1450</v>
      </c>
      <c r="BX3" s="123">
        <v>9.6662273476112013</v>
      </c>
      <c r="BY3" s="123">
        <v>6.1563259033284021</v>
      </c>
      <c r="BZ3" s="123">
        <v>166.51003040204387</v>
      </c>
      <c r="CA3" s="123">
        <v>106.04861405224773</v>
      </c>
      <c r="CB3" s="123">
        <v>5.1200000000000002E-2</v>
      </c>
      <c r="CC3" s="123">
        <v>224972.80000000002</v>
      </c>
      <c r="CD3" s="123">
        <v>143282.98170294889</v>
      </c>
      <c r="CE3" s="123" t="s">
        <v>1448</v>
      </c>
      <c r="CF3" s="123" t="s">
        <v>968</v>
      </c>
      <c r="CG3" s="123">
        <v>22.919531249999995</v>
      </c>
      <c r="CH3" s="123">
        <v>14.597225872345078</v>
      </c>
      <c r="CI3" s="123">
        <v>70.224988110252454</v>
      </c>
      <c r="CJ3" s="123">
        <v>44.725609880354888</v>
      </c>
      <c r="CK3" s="123" t="s">
        <v>1452</v>
      </c>
      <c r="CL3" s="203">
        <v>11.194444444444448</v>
      </c>
      <c r="CM3" s="203">
        <v>14.394844444444448</v>
      </c>
      <c r="CN3" s="132">
        <v>4.1900000000000004</v>
      </c>
      <c r="CO3" s="132">
        <v>1000</v>
      </c>
      <c r="CP3" s="272">
        <v>3283978776.7339149</v>
      </c>
      <c r="CQ3" s="296">
        <v>13759871074.515104</v>
      </c>
      <c r="CR3" s="296">
        <v>1423499632.244379</v>
      </c>
      <c r="CS3" s="278">
        <v>2235078404</v>
      </c>
      <c r="CT3" s="272">
        <v>600355693.335356</v>
      </c>
      <c r="CU3" s="278">
        <v>893618958.33600008</v>
      </c>
      <c r="CX3" s="123" t="s">
        <v>1577</v>
      </c>
    </row>
    <row r="4" spans="1:102" ht="27" customHeight="1">
      <c r="A4" s="123" t="str">
        <f t="shared" si="0"/>
        <v>http://resources.usgin.org/uri-gin/ohdnr/AUMPoints:340098015702</v>
      </c>
      <c r="B4" s="123" t="s">
        <v>92</v>
      </c>
      <c r="C4" s="207" t="s">
        <v>90</v>
      </c>
      <c r="D4" s="123" t="s">
        <v>1473</v>
      </c>
      <c r="G4" s="123" t="s">
        <v>89</v>
      </c>
      <c r="H4" s="123" t="s">
        <v>89</v>
      </c>
      <c r="I4" s="123" t="s">
        <v>91</v>
      </c>
      <c r="N4" s="295">
        <v>18994</v>
      </c>
      <c r="O4" s="123" t="s">
        <v>84</v>
      </c>
      <c r="P4" s="123" t="s">
        <v>1444</v>
      </c>
      <c r="Q4" s="123" t="s">
        <v>194</v>
      </c>
      <c r="S4" s="54" t="s">
        <v>1362</v>
      </c>
      <c r="W4" s="123">
        <v>1049</v>
      </c>
      <c r="X4" s="123" t="s">
        <v>8</v>
      </c>
      <c r="Y4" s="206" t="s">
        <v>6</v>
      </c>
      <c r="Z4" s="205" t="s">
        <v>1142</v>
      </c>
      <c r="AJ4" s="123">
        <v>39.4</v>
      </c>
      <c r="AK4" s="123">
        <v>-82.12</v>
      </c>
      <c r="AL4" s="204" t="s">
        <v>1143</v>
      </c>
      <c r="AM4" s="54" t="s">
        <v>1321</v>
      </c>
      <c r="AN4" s="54">
        <v>1</v>
      </c>
      <c r="AP4" s="123" t="s">
        <v>668</v>
      </c>
      <c r="AQ4" s="207" t="s">
        <v>732</v>
      </c>
      <c r="AR4" s="123" t="s">
        <v>669</v>
      </c>
      <c r="AS4" s="123">
        <v>0</v>
      </c>
      <c r="AT4" s="132">
        <v>7.2237599999999999E-2</v>
      </c>
      <c r="AU4" s="123">
        <v>503</v>
      </c>
      <c r="AV4" s="123" t="s">
        <v>85</v>
      </c>
      <c r="AW4" s="123" t="s">
        <v>1447</v>
      </c>
      <c r="AX4" s="123" t="s">
        <v>87</v>
      </c>
      <c r="AY4" s="123">
        <v>9717921.0079281442</v>
      </c>
      <c r="AZ4" s="123" t="s">
        <v>1448</v>
      </c>
      <c r="BA4" s="123">
        <v>92</v>
      </c>
      <c r="BB4" s="123" t="s">
        <v>1323</v>
      </c>
      <c r="BE4" s="123">
        <v>22708837.811326485</v>
      </c>
      <c r="BF4" s="123">
        <f t="shared" si="1"/>
        <v>13625302.68679589</v>
      </c>
      <c r="BG4" s="123" t="s">
        <v>1448</v>
      </c>
      <c r="BI4" s="123">
        <v>24.233000000000001</v>
      </c>
      <c r="BJ4" s="123">
        <v>9.717921007928144</v>
      </c>
      <c r="BK4" s="123" t="s">
        <v>1449</v>
      </c>
      <c r="BL4" s="123" t="s">
        <v>936</v>
      </c>
      <c r="BM4" s="123">
        <f>5.49*1000</f>
        <v>5490</v>
      </c>
      <c r="BO4" s="123">
        <v>2.3368000000000002</v>
      </c>
      <c r="BP4" s="123">
        <v>12829.032000000001</v>
      </c>
      <c r="BQ4" s="123">
        <v>7697.4192000000003</v>
      </c>
      <c r="BS4" s="123">
        <v>0.11609999999999999</v>
      </c>
      <c r="BT4" s="123">
        <v>2813451.3</v>
      </c>
      <c r="BU4" s="123">
        <v>1128250.6290204574</v>
      </c>
      <c r="BV4" s="123" t="s">
        <v>1448</v>
      </c>
      <c r="BW4" s="123" t="s">
        <v>1450</v>
      </c>
      <c r="BX4" s="123">
        <v>12.076485788113695</v>
      </c>
      <c r="BY4" s="123">
        <v>4.8429139991852326</v>
      </c>
      <c r="BZ4" s="123">
        <v>365.50579186332993</v>
      </c>
      <c r="CA4" s="123">
        <v>146.57518314975718</v>
      </c>
      <c r="CB4" s="123">
        <v>5.0760000000000007E-2</v>
      </c>
      <c r="CC4" s="123">
        <v>1230067.08</v>
      </c>
      <c r="CD4" s="123">
        <v>493281.67036243266</v>
      </c>
      <c r="CE4" s="123" t="s">
        <v>1448</v>
      </c>
      <c r="CF4" s="123" t="s">
        <v>968</v>
      </c>
      <c r="CG4" s="123">
        <v>27.621749408983444</v>
      </c>
      <c r="CH4" s="123">
        <v>11.076877764093881</v>
      </c>
      <c r="CI4" s="123">
        <v>159.80253225652567</v>
      </c>
      <c r="CJ4" s="123">
        <v>64.08403356314966</v>
      </c>
      <c r="CK4" s="123" t="s">
        <v>1452</v>
      </c>
      <c r="CL4" s="203">
        <v>10.666666666666668</v>
      </c>
      <c r="CM4" s="203">
        <v>12.111418666666667</v>
      </c>
      <c r="CN4" s="132">
        <v>4.1900000000000004</v>
      </c>
      <c r="CO4" s="132">
        <v>1000</v>
      </c>
      <c r="CP4" s="272">
        <v>13625302686.795891</v>
      </c>
      <c r="CQ4" s="296">
        <v>57090018257.674789</v>
      </c>
      <c r="CR4" s="296">
        <v>4727370135.5957174</v>
      </c>
      <c r="CS4" s="278">
        <v>11788360947</v>
      </c>
      <c r="CT4" s="272">
        <v>2066850198.8185933</v>
      </c>
      <c r="CU4" s="278">
        <v>4885974049.8096008</v>
      </c>
      <c r="CX4" s="123" t="s">
        <v>1577</v>
      </c>
    </row>
    <row r="5" spans="1:102" ht="27" customHeight="1">
      <c r="A5" s="123" t="str">
        <f t="shared" si="0"/>
        <v>http://resources.usgin.org/uri-gin/ohdnr/AUMPoints:340098011202</v>
      </c>
      <c r="B5" s="202" t="s">
        <v>101</v>
      </c>
      <c r="C5" s="201" t="s">
        <v>99</v>
      </c>
      <c r="D5" s="123" t="s">
        <v>1473</v>
      </c>
      <c r="G5" s="202" t="s">
        <v>98</v>
      </c>
      <c r="H5" s="202" t="s">
        <v>98</v>
      </c>
      <c r="I5" s="202" t="s">
        <v>102</v>
      </c>
      <c r="N5" s="295">
        <v>8402</v>
      </c>
      <c r="O5" s="202" t="s">
        <v>84</v>
      </c>
      <c r="P5" s="123" t="s">
        <v>1444</v>
      </c>
      <c r="Q5" s="202" t="s">
        <v>194</v>
      </c>
      <c r="S5" s="54" t="s">
        <v>1362</v>
      </c>
      <c r="W5" s="202">
        <v>1791</v>
      </c>
      <c r="X5" s="202" t="s">
        <v>9</v>
      </c>
      <c r="Y5" s="206" t="s">
        <v>6</v>
      </c>
      <c r="Z5" s="205" t="s">
        <v>1142</v>
      </c>
      <c r="AJ5" s="123">
        <v>39.5</v>
      </c>
      <c r="AK5" s="123">
        <v>-82.1</v>
      </c>
      <c r="AL5" s="204" t="s">
        <v>1143</v>
      </c>
      <c r="AM5" s="54" t="s">
        <v>1321</v>
      </c>
      <c r="AN5" s="54">
        <v>1</v>
      </c>
      <c r="AP5" s="202" t="s">
        <v>671</v>
      </c>
      <c r="AQ5" s="201" t="s">
        <v>734</v>
      </c>
      <c r="AR5" s="202" t="s">
        <v>671</v>
      </c>
      <c r="AS5" s="202">
        <v>0</v>
      </c>
      <c r="AT5" s="132">
        <v>5.7302400000000003E-2</v>
      </c>
      <c r="AU5" s="202">
        <v>615</v>
      </c>
      <c r="AV5" s="202" t="s">
        <v>100</v>
      </c>
      <c r="AW5" s="123" t="s">
        <v>1447</v>
      </c>
      <c r="AX5" s="202" t="s">
        <v>87</v>
      </c>
      <c r="AY5" s="202">
        <v>3934505.0136942351</v>
      </c>
      <c r="AZ5" s="123" t="s">
        <v>1448</v>
      </c>
      <c r="BA5" s="202">
        <v>98</v>
      </c>
      <c r="BB5" s="123" t="s">
        <v>1323</v>
      </c>
      <c r="BE5" s="202">
        <v>9793769.8800876904</v>
      </c>
      <c r="BF5" s="202">
        <f t="shared" si="1"/>
        <v>5876261.9280526144</v>
      </c>
      <c r="BG5" s="123" t="s">
        <v>1448</v>
      </c>
      <c r="BI5" s="202">
        <v>5.9139999999999997</v>
      </c>
      <c r="BJ5" s="202">
        <v>3.9345050136942352</v>
      </c>
      <c r="BK5" s="123" t="s">
        <v>1449</v>
      </c>
      <c r="BL5" s="202" t="s">
        <v>949</v>
      </c>
      <c r="BM5" s="202">
        <v>3307</v>
      </c>
      <c r="BN5" s="202"/>
      <c r="BO5" s="123">
        <v>2.4892000000000003</v>
      </c>
      <c r="BP5" s="123">
        <v>8231.7844000000005</v>
      </c>
      <c r="BQ5" s="123">
        <v>4939.0706399999999</v>
      </c>
      <c r="BS5" s="202">
        <v>0.1124</v>
      </c>
      <c r="BT5" s="202">
        <v>664733.6</v>
      </c>
      <c r="BU5" s="202">
        <v>442238.363539232</v>
      </c>
      <c r="BV5" s="123" t="s">
        <v>1448</v>
      </c>
      <c r="BW5" s="123" t="s">
        <v>1450</v>
      </c>
      <c r="BX5" s="202">
        <v>13.287544483985767</v>
      </c>
      <c r="BY5" s="202">
        <v>8.8400254298152134</v>
      </c>
      <c r="BZ5" s="202">
        <v>134.58677724034334</v>
      </c>
      <c r="CA5" s="202">
        <v>89.538780830077783</v>
      </c>
      <c r="CB5" s="123">
        <v>5.1135E-2</v>
      </c>
      <c r="CC5" s="123">
        <v>302412.39</v>
      </c>
      <c r="CD5" s="123">
        <v>201190.91387525472</v>
      </c>
      <c r="CE5" s="123" t="s">
        <v>1448</v>
      </c>
      <c r="CF5" s="123" t="s">
        <v>968</v>
      </c>
      <c r="CG5" s="202">
        <v>29.207392197125259</v>
      </c>
      <c r="CH5" s="202">
        <v>19.431286952405006</v>
      </c>
      <c r="CI5" s="202">
        <v>61.228601905560119</v>
      </c>
      <c r="CJ5" s="202">
        <v>40.734569019092774</v>
      </c>
      <c r="CK5" s="123" t="s">
        <v>1452</v>
      </c>
      <c r="CL5" s="203">
        <v>10.666666666666668</v>
      </c>
      <c r="CM5" s="203">
        <v>11.812714666666668</v>
      </c>
      <c r="CN5" s="132">
        <v>4.1900000000000004</v>
      </c>
      <c r="CO5" s="132">
        <v>1000</v>
      </c>
      <c r="CP5" s="272">
        <v>5876261928.0526142</v>
      </c>
      <c r="CQ5" s="296">
        <v>24621537478.540455</v>
      </c>
      <c r="CR5" s="296">
        <v>1852978743.229382</v>
      </c>
      <c r="CS5" s="278">
        <v>2785233784</v>
      </c>
      <c r="CT5" s="272">
        <v>842989929.1373173</v>
      </c>
      <c r="CU5" s="278">
        <v>1201218302.5667999</v>
      </c>
      <c r="CX5" s="123" t="s">
        <v>1577</v>
      </c>
    </row>
    <row r="6" spans="1:102" ht="27" customHeight="1">
      <c r="A6" s="123" t="str">
        <f t="shared" si="0"/>
        <v>http://resources.usgin.org/uri-gin/ohdnr/AUMPoints:340098001602</v>
      </c>
      <c r="B6" s="123" t="s">
        <v>108</v>
      </c>
      <c r="C6" s="207" t="s">
        <v>105</v>
      </c>
      <c r="D6" s="123" t="s">
        <v>1473</v>
      </c>
      <c r="G6" s="123" t="s">
        <v>103</v>
      </c>
      <c r="H6" s="123" t="s">
        <v>103</v>
      </c>
      <c r="I6" s="123" t="s">
        <v>110</v>
      </c>
      <c r="N6" s="295">
        <v>6941</v>
      </c>
      <c r="O6" s="123" t="s">
        <v>107</v>
      </c>
      <c r="P6" s="123" t="s">
        <v>1444</v>
      </c>
      <c r="Q6" s="123" t="s">
        <v>194</v>
      </c>
      <c r="S6" s="54" t="s">
        <v>1362</v>
      </c>
      <c r="Y6" s="206" t="s">
        <v>6</v>
      </c>
      <c r="Z6" s="205" t="s">
        <v>1142</v>
      </c>
      <c r="AJ6" s="123">
        <v>39.47</v>
      </c>
      <c r="AK6" s="123">
        <v>-82.07</v>
      </c>
      <c r="AL6" s="204" t="s">
        <v>1143</v>
      </c>
      <c r="AM6" s="54" t="s">
        <v>1321</v>
      </c>
      <c r="AN6" s="54">
        <v>1</v>
      </c>
      <c r="AP6" s="123" t="s">
        <v>668</v>
      </c>
      <c r="AQ6" s="207" t="s">
        <v>732</v>
      </c>
      <c r="AR6" s="123" t="s">
        <v>669</v>
      </c>
      <c r="AS6" s="123">
        <v>0</v>
      </c>
      <c r="AT6" s="132">
        <v>6.79704E-2</v>
      </c>
      <c r="AU6" s="123">
        <v>550</v>
      </c>
      <c r="AV6" s="123" t="s">
        <v>85</v>
      </c>
      <c r="AW6" s="123" t="s">
        <v>1447</v>
      </c>
      <c r="AX6" s="123" t="s">
        <v>87</v>
      </c>
      <c r="AY6" s="123">
        <v>934147.85757512902</v>
      </c>
      <c r="AZ6" s="123" t="s">
        <v>1448</v>
      </c>
      <c r="BA6" s="123">
        <v>98</v>
      </c>
      <c r="BB6" s="123" t="s">
        <v>1323</v>
      </c>
      <c r="BE6" s="123">
        <v>2325280.8470760109</v>
      </c>
      <c r="BF6" s="123">
        <f t="shared" si="1"/>
        <v>1395168.5082456064</v>
      </c>
      <c r="BG6" s="123" t="s">
        <v>1448</v>
      </c>
      <c r="BI6" s="123">
        <v>2.14</v>
      </c>
      <c r="BJ6" s="123">
        <v>0.93414785757512897</v>
      </c>
      <c r="BK6" s="123" t="s">
        <v>1449</v>
      </c>
      <c r="BL6" s="123" t="s">
        <v>947</v>
      </c>
      <c r="BM6" s="123">
        <v>1324</v>
      </c>
      <c r="BO6" s="123">
        <v>2.4892000000000003</v>
      </c>
      <c r="BP6" s="123">
        <v>3295.7008000000005</v>
      </c>
      <c r="BQ6" s="123">
        <v>1977.4204800000002</v>
      </c>
      <c r="BS6" s="123">
        <v>0.113</v>
      </c>
      <c r="BT6" s="123">
        <v>241820</v>
      </c>
      <c r="BU6" s="123">
        <v>105558.70790598958</v>
      </c>
      <c r="BV6" s="123" t="s">
        <v>1448</v>
      </c>
      <c r="BW6" s="123" t="s">
        <v>1450</v>
      </c>
      <c r="BX6" s="123">
        <v>13.216991150442476</v>
      </c>
      <c r="BY6" s="123">
        <v>5.7694504517641487</v>
      </c>
      <c r="BZ6" s="123">
        <v>122.29063188422118</v>
      </c>
      <c r="CA6" s="123">
        <v>53.382024194464478</v>
      </c>
      <c r="CB6" s="123">
        <v>5.1150000000000001E-2</v>
      </c>
      <c r="CC6" s="123">
        <v>109461</v>
      </c>
      <c r="CD6" s="123">
        <v>47781.662914967848</v>
      </c>
      <c r="CE6" s="123" t="s">
        <v>1448</v>
      </c>
      <c r="CF6" s="123" t="s">
        <v>968</v>
      </c>
      <c r="CG6" s="123">
        <v>29.198826979472138</v>
      </c>
      <c r="CH6" s="123">
        <v>12.745804517093818</v>
      </c>
      <c r="CI6" s="123">
        <v>55.355449742282424</v>
      </c>
      <c r="CJ6" s="123">
        <v>24.163633075635914</v>
      </c>
      <c r="CK6" s="123" t="s">
        <v>1452</v>
      </c>
      <c r="CL6" s="203">
        <v>10.666666666666668</v>
      </c>
      <c r="CM6" s="203">
        <v>12.026074666666668</v>
      </c>
      <c r="CN6" s="132">
        <v>4.1900000000000004</v>
      </c>
      <c r="CO6" s="132">
        <v>1000</v>
      </c>
      <c r="CP6" s="272">
        <v>1395168508.2456064</v>
      </c>
      <c r="CQ6" s="296">
        <v>5845756049.5490913</v>
      </c>
      <c r="CR6" s="296">
        <v>442290986.12609631</v>
      </c>
      <c r="CS6" s="278">
        <v>1013225800</v>
      </c>
      <c r="CT6" s="272">
        <v>200205167.61371529</v>
      </c>
      <c r="CU6" s="278">
        <v>434792227.31999999</v>
      </c>
      <c r="CX6" s="123" t="s">
        <v>1577</v>
      </c>
    </row>
    <row r="7" spans="1:102" ht="27" customHeight="1">
      <c r="A7" s="123" t="str">
        <f t="shared" si="0"/>
        <v>http://resources.usgin.org/uri-gin/ohdnr/AUMPoints:340098002202</v>
      </c>
      <c r="B7" s="123" t="s">
        <v>109</v>
      </c>
      <c r="C7" s="207" t="s">
        <v>106</v>
      </c>
      <c r="D7" s="123" t="s">
        <v>1473</v>
      </c>
      <c r="G7" s="123" t="s">
        <v>104</v>
      </c>
      <c r="H7" s="123" t="s">
        <v>104</v>
      </c>
      <c r="I7" s="123" t="s">
        <v>110</v>
      </c>
      <c r="N7" s="295">
        <v>9133</v>
      </c>
      <c r="O7" s="123" t="s">
        <v>107</v>
      </c>
      <c r="P7" s="123" t="s">
        <v>1444</v>
      </c>
      <c r="Q7" s="123" t="s">
        <v>194</v>
      </c>
      <c r="S7" s="54" t="s">
        <v>1362</v>
      </c>
      <c r="Y7" s="206" t="s">
        <v>6</v>
      </c>
      <c r="Z7" s="205" t="s">
        <v>1142</v>
      </c>
      <c r="AJ7" s="123">
        <v>39.5</v>
      </c>
      <c r="AK7" s="123">
        <v>-82.08</v>
      </c>
      <c r="AL7" s="204" t="s">
        <v>1143</v>
      </c>
      <c r="AM7" s="54" t="s">
        <v>1321</v>
      </c>
      <c r="AN7" s="54">
        <v>1</v>
      </c>
      <c r="AP7" s="123" t="s">
        <v>668</v>
      </c>
      <c r="AQ7" s="207" t="s">
        <v>732</v>
      </c>
      <c r="AR7" s="123" t="s">
        <v>669</v>
      </c>
      <c r="AS7" s="123">
        <v>0</v>
      </c>
      <c r="AT7" s="132">
        <v>3.4442399999999998E-2</v>
      </c>
      <c r="AU7" s="200" t="s">
        <v>1446</v>
      </c>
      <c r="AV7" s="123" t="s">
        <v>85</v>
      </c>
      <c r="AW7" s="123" t="s">
        <v>1447</v>
      </c>
      <c r="AX7" s="123" t="s">
        <v>87</v>
      </c>
      <c r="AY7" s="123">
        <v>1264227.6405677909</v>
      </c>
      <c r="AZ7" s="123" t="s">
        <v>1448</v>
      </c>
      <c r="BA7" s="123">
        <v>98</v>
      </c>
      <c r="BB7" s="123" t="s">
        <v>1323</v>
      </c>
      <c r="BE7" s="123">
        <v>3146915.442901345</v>
      </c>
      <c r="BF7" s="123">
        <f t="shared" si="1"/>
        <v>1888149.2657408069</v>
      </c>
      <c r="BG7" s="123" t="s">
        <v>1448</v>
      </c>
      <c r="BI7" s="123">
        <v>1.84</v>
      </c>
      <c r="BJ7" s="123">
        <v>1.264227640567791</v>
      </c>
      <c r="BK7" s="123" t="s">
        <v>1449</v>
      </c>
      <c r="BL7" s="123" t="s">
        <v>928</v>
      </c>
      <c r="BM7" s="123">
        <v>1560</v>
      </c>
      <c r="BO7" s="123">
        <v>2.4892000000000003</v>
      </c>
      <c r="BP7" s="123">
        <v>3883.1520000000005</v>
      </c>
      <c r="BQ7" s="123">
        <v>2329.8912</v>
      </c>
      <c r="BS7" s="123">
        <v>0.113</v>
      </c>
      <c r="BT7" s="123">
        <v>207920</v>
      </c>
      <c r="BU7" s="123">
        <v>142857.72338416037</v>
      </c>
      <c r="BV7" s="123" t="s">
        <v>1448</v>
      </c>
      <c r="BW7" s="123" t="s">
        <v>1450</v>
      </c>
      <c r="BX7" s="123">
        <v>13.216991150442476</v>
      </c>
      <c r="BY7" s="123">
        <v>9.0811334443093834</v>
      </c>
      <c r="BZ7" s="123">
        <v>89.240218599048745</v>
      </c>
      <c r="CA7" s="123">
        <v>61.31519076262461</v>
      </c>
      <c r="CB7" s="123">
        <v>5.1124999999999997E-2</v>
      </c>
      <c r="CC7" s="123">
        <v>94070</v>
      </c>
      <c r="CD7" s="123">
        <v>64633.638124028308</v>
      </c>
      <c r="CE7" s="123" t="s">
        <v>1448</v>
      </c>
      <c r="CF7" s="123" t="s">
        <v>968</v>
      </c>
      <c r="CG7" s="123">
        <v>29.213105134474326</v>
      </c>
      <c r="CH7" s="123">
        <v>20.071747270551789</v>
      </c>
      <c r="CI7" s="123">
        <v>40.375275892711215</v>
      </c>
      <c r="CJ7" s="123">
        <v>27.741054227780381</v>
      </c>
      <c r="CK7" s="123" t="s">
        <v>1452</v>
      </c>
      <c r="CL7" s="203">
        <v>10.666666666666668</v>
      </c>
      <c r="CM7" s="203">
        <v>11.355514666666668</v>
      </c>
      <c r="CN7" s="132">
        <v>4.1900000000000004</v>
      </c>
      <c r="CO7" s="132">
        <v>1000</v>
      </c>
      <c r="CP7" s="272">
        <v>1888149265.7408068</v>
      </c>
      <c r="CQ7" s="296">
        <v>7911345423.4539814</v>
      </c>
      <c r="CR7" s="296">
        <v>598573860.97963202</v>
      </c>
      <c r="CS7" s="278">
        <v>871184800</v>
      </c>
      <c r="CT7" s="272">
        <v>270814943.73967862</v>
      </c>
      <c r="CU7" s="278">
        <v>373657328.40000004</v>
      </c>
      <c r="CX7" s="123" t="s">
        <v>1577</v>
      </c>
    </row>
    <row r="8" spans="1:102" ht="27" customHeight="1">
      <c r="A8" s="123" t="str">
        <f t="shared" si="0"/>
        <v>http://resources.usgin.org/uri-gin/ohdnr/AUMPoints:340098009702</v>
      </c>
      <c r="B8" s="123" t="s">
        <v>112</v>
      </c>
      <c r="C8" s="207" t="s">
        <v>113</v>
      </c>
      <c r="D8" s="123" t="s">
        <v>1473</v>
      </c>
      <c r="G8" s="123" t="s">
        <v>111</v>
      </c>
      <c r="H8" s="123" t="s">
        <v>111</v>
      </c>
      <c r="I8" s="123" t="s">
        <v>115</v>
      </c>
      <c r="N8" s="295">
        <v>2923</v>
      </c>
      <c r="O8" s="123" t="s">
        <v>114</v>
      </c>
      <c r="P8" s="123" t="s">
        <v>1444</v>
      </c>
      <c r="Q8" s="123" t="s">
        <v>194</v>
      </c>
      <c r="S8" s="54" t="s">
        <v>1362</v>
      </c>
      <c r="Y8" s="206" t="s">
        <v>6</v>
      </c>
      <c r="Z8" s="205" t="s">
        <v>1142</v>
      </c>
      <c r="AJ8" s="123">
        <v>39.51</v>
      </c>
      <c r="AK8" s="123">
        <v>-82.06</v>
      </c>
      <c r="AL8" s="204" t="s">
        <v>1143</v>
      </c>
      <c r="AM8" s="54" t="s">
        <v>1321</v>
      </c>
      <c r="AN8" s="54">
        <v>1</v>
      </c>
      <c r="AP8" s="123" t="s">
        <v>668</v>
      </c>
      <c r="AQ8" s="207" t="s">
        <v>732</v>
      </c>
      <c r="AR8" s="123" t="s">
        <v>669</v>
      </c>
      <c r="AS8" s="123">
        <v>0</v>
      </c>
      <c r="AT8" s="132">
        <v>3.9319200000000006E-2</v>
      </c>
      <c r="AU8" s="200" t="s">
        <v>1446</v>
      </c>
      <c r="AV8" s="123" t="s">
        <v>85</v>
      </c>
      <c r="AW8" s="123" t="s">
        <v>1447</v>
      </c>
      <c r="AX8" s="123" t="s">
        <v>116</v>
      </c>
      <c r="AY8" s="123">
        <v>517571.58020393061</v>
      </c>
      <c r="AZ8" s="123" t="s">
        <v>1448</v>
      </c>
      <c r="BA8" s="123">
        <v>35</v>
      </c>
      <c r="BB8" s="123" t="s">
        <v>1323</v>
      </c>
      <c r="BE8" s="123">
        <v>460121.13480129431</v>
      </c>
      <c r="BF8" s="123">
        <f t="shared" si="1"/>
        <v>276072.68088077655</v>
      </c>
      <c r="BG8" s="123" t="s">
        <v>1448</v>
      </c>
      <c r="BI8" s="123">
        <v>1.07</v>
      </c>
      <c r="BJ8" s="123">
        <v>0.51757158020393057</v>
      </c>
      <c r="BK8" s="123" t="s">
        <v>1449</v>
      </c>
      <c r="BL8" s="123" t="s">
        <v>947</v>
      </c>
      <c r="BM8" s="123">
        <v>1021</v>
      </c>
      <c r="BO8" s="123">
        <v>0.88900000000000001</v>
      </c>
      <c r="BP8" s="123">
        <v>907.66899999999998</v>
      </c>
      <c r="BQ8" s="123">
        <v>544.60140000000001</v>
      </c>
      <c r="BS8" s="123">
        <v>0.113</v>
      </c>
      <c r="BT8" s="123">
        <v>120910</v>
      </c>
      <c r="BU8" s="123">
        <v>58485.588563044155</v>
      </c>
      <c r="BV8" s="123" t="s">
        <v>1448</v>
      </c>
      <c r="BW8" s="123" t="s">
        <v>1450</v>
      </c>
      <c r="BX8" s="123">
        <v>4.7203539823008844</v>
      </c>
      <c r="BY8" s="123">
        <v>2.2832907193844725</v>
      </c>
      <c r="BZ8" s="123">
        <v>222.01558791439024</v>
      </c>
      <c r="CA8" s="123">
        <v>107.39155015584637</v>
      </c>
      <c r="CB8" s="123">
        <v>5.1150000000000001E-2</v>
      </c>
      <c r="CC8" s="123">
        <v>54730.5</v>
      </c>
      <c r="CD8" s="123">
        <v>26473.786327431048</v>
      </c>
      <c r="CE8" s="123" t="s">
        <v>1448</v>
      </c>
      <c r="CF8" s="123" t="s">
        <v>968</v>
      </c>
      <c r="CG8" s="123">
        <v>10.428152492668621</v>
      </c>
      <c r="CH8" s="123">
        <v>5.0442199665776224</v>
      </c>
      <c r="CI8" s="123">
        <v>100.49643647629257</v>
      </c>
      <c r="CJ8" s="123">
        <v>48.611307880279128</v>
      </c>
      <c r="CK8" s="123" t="s">
        <v>1452</v>
      </c>
      <c r="CL8" s="203">
        <v>10.666666666666668</v>
      </c>
      <c r="CM8" s="203">
        <v>11.453050666666668</v>
      </c>
      <c r="CN8" s="132">
        <v>4.1900000000000004</v>
      </c>
      <c r="CO8" s="132">
        <v>1000</v>
      </c>
      <c r="CP8" s="272">
        <v>276072680.88077652</v>
      </c>
      <c r="CQ8" s="296">
        <v>1156744532.8904538</v>
      </c>
      <c r="CR8" s="296">
        <v>245054616.07915503</v>
      </c>
      <c r="CS8" s="278">
        <v>506612900</v>
      </c>
      <c r="CT8" s="272">
        <v>110925164.7119361</v>
      </c>
      <c r="CU8" s="278">
        <v>217396113.66000003</v>
      </c>
      <c r="CX8" s="123" t="s">
        <v>1577</v>
      </c>
    </row>
    <row r="9" spans="1:102" ht="27" customHeight="1">
      <c r="A9" s="123" t="str">
        <f t="shared" si="0"/>
        <v>http://resources.usgin.org/uri-gin/ohdnr/AUMPoints:340098018402</v>
      </c>
      <c r="B9" s="202" t="s">
        <v>118</v>
      </c>
      <c r="C9" s="201" t="s">
        <v>119</v>
      </c>
      <c r="D9" s="123" t="s">
        <v>1473</v>
      </c>
      <c r="G9" s="202" t="s">
        <v>117</v>
      </c>
      <c r="H9" s="202" t="s">
        <v>117</v>
      </c>
      <c r="I9" s="202" t="s">
        <v>121</v>
      </c>
      <c r="N9" s="295">
        <v>20821</v>
      </c>
      <c r="O9" s="202" t="s">
        <v>120</v>
      </c>
      <c r="P9" s="123" t="s">
        <v>1444</v>
      </c>
      <c r="Q9" s="202" t="s">
        <v>194</v>
      </c>
      <c r="S9" s="54" t="s">
        <v>1362</v>
      </c>
      <c r="W9" s="202"/>
      <c r="X9" s="202"/>
      <c r="Y9" s="206" t="s">
        <v>6</v>
      </c>
      <c r="Z9" s="205" t="s">
        <v>1142</v>
      </c>
      <c r="AJ9" s="123">
        <v>39.4</v>
      </c>
      <c r="AK9" s="123">
        <v>-82.09</v>
      </c>
      <c r="AL9" s="204" t="s">
        <v>1143</v>
      </c>
      <c r="AM9" s="54" t="s">
        <v>1321</v>
      </c>
      <c r="AN9" s="54">
        <v>1</v>
      </c>
      <c r="AP9" s="202" t="s">
        <v>668</v>
      </c>
      <c r="AQ9" s="201" t="s">
        <v>732</v>
      </c>
      <c r="AR9" s="202" t="s">
        <v>669</v>
      </c>
      <c r="AS9" s="202">
        <v>0</v>
      </c>
      <c r="AT9" s="132">
        <v>4.0843200000000003E-2</v>
      </c>
      <c r="AU9" s="202">
        <v>672</v>
      </c>
      <c r="AV9" s="202" t="s">
        <v>100</v>
      </c>
      <c r="AW9" s="123" t="s">
        <v>1447</v>
      </c>
      <c r="AX9" s="202" t="s">
        <v>116</v>
      </c>
      <c r="AY9" s="202">
        <v>94018.87037158641</v>
      </c>
      <c r="AZ9" s="123" t="s">
        <v>1448</v>
      </c>
      <c r="BA9" s="202">
        <v>49</v>
      </c>
      <c r="BB9" s="123" t="s">
        <v>1323</v>
      </c>
      <c r="BE9" s="202">
        <v>117015.88606447644</v>
      </c>
      <c r="BF9" s="202">
        <f t="shared" si="1"/>
        <v>70209.531638685861</v>
      </c>
      <c r="BG9" s="123" t="s">
        <v>1448</v>
      </c>
      <c r="BI9" s="202">
        <v>0.20430000000000001</v>
      </c>
      <c r="BJ9" s="202">
        <v>9.4018870371586405E-2</v>
      </c>
      <c r="BK9" s="123" t="s">
        <v>1449</v>
      </c>
      <c r="BL9" s="202" t="s">
        <v>928</v>
      </c>
      <c r="BM9" s="202">
        <v>545</v>
      </c>
      <c r="BN9" s="202"/>
      <c r="BO9" s="123">
        <v>1.2446000000000002</v>
      </c>
      <c r="BP9" s="123">
        <v>678.30700000000013</v>
      </c>
      <c r="BQ9" s="123">
        <v>406.98420000000004</v>
      </c>
      <c r="BS9" s="202">
        <v>0.1124</v>
      </c>
      <c r="BT9" s="202">
        <v>22963.32</v>
      </c>
      <c r="BU9" s="202">
        <v>10567.721029766311</v>
      </c>
      <c r="BV9" s="123" t="s">
        <v>1448</v>
      </c>
      <c r="BW9" s="123" t="s">
        <v>1450</v>
      </c>
      <c r="BX9" s="202">
        <v>6.6437722419928829</v>
      </c>
      <c r="BY9" s="202">
        <v>3.0574643230458776</v>
      </c>
      <c r="BZ9" s="202">
        <v>56.423124042653249</v>
      </c>
      <c r="CA9" s="202">
        <v>25.965924548830912</v>
      </c>
      <c r="CB9" s="123">
        <v>5.1150000000000001E-2</v>
      </c>
      <c r="CC9" s="123">
        <v>10449.945</v>
      </c>
      <c r="CD9" s="123">
        <v>4809.0652195066441</v>
      </c>
      <c r="CE9" s="123" t="s">
        <v>1448</v>
      </c>
      <c r="CF9" s="123" t="s">
        <v>968</v>
      </c>
      <c r="CG9" s="202">
        <v>14.599413489736071</v>
      </c>
      <c r="CH9" s="202">
        <v>6.7186508291369824</v>
      </c>
      <c r="CI9" s="202">
        <v>25.676537320122005</v>
      </c>
      <c r="CJ9" s="202">
        <v>11.816343778226878</v>
      </c>
      <c r="CK9" s="123" t="s">
        <v>1452</v>
      </c>
      <c r="CL9" s="203">
        <v>10.666666666666668</v>
      </c>
      <c r="CM9" s="203">
        <v>11.483530666666669</v>
      </c>
      <c r="CN9" s="132">
        <v>4.1900000000000004</v>
      </c>
      <c r="CO9" s="132">
        <v>1000</v>
      </c>
      <c r="CP9" s="272">
        <v>70209531.638685867</v>
      </c>
      <c r="CQ9" s="296">
        <v>294177937.5660938</v>
      </c>
      <c r="CR9" s="296">
        <v>44278751.114720851</v>
      </c>
      <c r="CS9" s="278">
        <v>96216310.800000012</v>
      </c>
      <c r="CT9" s="272">
        <v>20149983.269732844</v>
      </c>
      <c r="CU9" s="278">
        <v>41508435.533400007</v>
      </c>
      <c r="CX9" s="123" t="s">
        <v>1577</v>
      </c>
    </row>
    <row r="10" spans="1:102" ht="27" customHeight="1">
      <c r="A10" s="123" t="str">
        <f t="shared" si="0"/>
        <v>http://resources.usgin.org/uri-gin/ohdnr/AUMPoints:340098012302</v>
      </c>
      <c r="B10" s="202" t="s">
        <v>129</v>
      </c>
      <c r="C10" s="201" t="s">
        <v>130</v>
      </c>
      <c r="D10" s="123" t="s">
        <v>1473</v>
      </c>
      <c r="G10" s="202" t="s">
        <v>128</v>
      </c>
      <c r="H10" s="202" t="s">
        <v>128</v>
      </c>
      <c r="I10" s="202" t="s">
        <v>131</v>
      </c>
      <c r="N10" s="295">
        <v>13150</v>
      </c>
      <c r="O10" s="202" t="s">
        <v>84</v>
      </c>
      <c r="P10" s="123" t="s">
        <v>1444</v>
      </c>
      <c r="Q10" s="202" t="s">
        <v>194</v>
      </c>
      <c r="S10" s="54" t="s">
        <v>1362</v>
      </c>
      <c r="W10" s="200"/>
      <c r="X10" s="202" t="s">
        <v>127</v>
      </c>
      <c r="Y10" s="206" t="s">
        <v>6</v>
      </c>
      <c r="Z10" s="205" t="s">
        <v>1142</v>
      </c>
      <c r="AJ10" s="123">
        <v>39.479999999999997</v>
      </c>
      <c r="AK10" s="123">
        <v>-82.08</v>
      </c>
      <c r="AL10" s="204" t="s">
        <v>1143</v>
      </c>
      <c r="AM10" s="54" t="s">
        <v>1321</v>
      </c>
      <c r="AN10" s="54">
        <v>1</v>
      </c>
      <c r="AP10" s="202" t="s">
        <v>668</v>
      </c>
      <c r="AQ10" s="201" t="s">
        <v>732</v>
      </c>
      <c r="AR10" s="202" t="s">
        <v>669</v>
      </c>
      <c r="AS10" s="202">
        <v>0</v>
      </c>
      <c r="AT10" s="132">
        <v>9.7535999999999998E-2</v>
      </c>
      <c r="AU10" s="202">
        <v>558</v>
      </c>
      <c r="AV10" s="202" t="s">
        <v>100</v>
      </c>
      <c r="AW10" s="123" t="s">
        <v>1447</v>
      </c>
      <c r="AX10" s="202" t="s">
        <v>87</v>
      </c>
      <c r="AY10" s="202">
        <v>2179528.0575060057</v>
      </c>
      <c r="AZ10" s="123" t="s">
        <v>1448</v>
      </c>
      <c r="BA10" s="202">
        <v>90</v>
      </c>
      <c r="BB10" s="123" t="s">
        <v>1323</v>
      </c>
      <c r="BE10" s="202">
        <v>4982401.139458729</v>
      </c>
      <c r="BF10" s="202">
        <f t="shared" si="1"/>
        <v>2989440.6836752375</v>
      </c>
      <c r="BG10" s="123" t="s">
        <v>1448</v>
      </c>
      <c r="BI10" s="202">
        <v>3.01</v>
      </c>
      <c r="BJ10" s="202">
        <v>2.1795280575060056</v>
      </c>
      <c r="BK10" s="123" t="s">
        <v>1449</v>
      </c>
      <c r="BL10" s="202" t="s">
        <v>948</v>
      </c>
      <c r="BM10" s="202">
        <v>2740</v>
      </c>
      <c r="BN10" s="202"/>
      <c r="BO10" s="123">
        <v>2.286</v>
      </c>
      <c r="BP10" s="123">
        <v>6263.64</v>
      </c>
      <c r="BQ10" s="123">
        <v>3758.1840000000002</v>
      </c>
      <c r="BS10" s="202">
        <v>0.11599999999999999</v>
      </c>
      <c r="BT10" s="202">
        <v>349160</v>
      </c>
      <c r="BU10" s="202">
        <v>252825.25467069665</v>
      </c>
      <c r="BV10" s="123" t="s">
        <v>1448</v>
      </c>
      <c r="BW10" s="123" t="s">
        <v>1450</v>
      </c>
      <c r="BX10" s="202">
        <v>11.824137931034484</v>
      </c>
      <c r="BY10" s="202">
        <v>8.5618074340566999</v>
      </c>
      <c r="BZ10" s="202">
        <v>92.906574026178603</v>
      </c>
      <c r="CA10" s="202">
        <v>67.273250769705967</v>
      </c>
      <c r="CB10" s="123">
        <v>5.1100000000000007E-2</v>
      </c>
      <c r="CC10" s="123">
        <v>153811.00000000003</v>
      </c>
      <c r="CD10" s="123">
        <v>111373.88373855691</v>
      </c>
      <c r="CE10" s="123" t="s">
        <v>1448</v>
      </c>
      <c r="CF10" s="123" t="s">
        <v>968</v>
      </c>
      <c r="CG10" s="202">
        <v>26.841487279843442</v>
      </c>
      <c r="CH10" s="202">
        <v>19.435805525451606</v>
      </c>
      <c r="CI10" s="202">
        <v>40.926947696014892</v>
      </c>
      <c r="CJ10" s="202">
        <v>29.635026847689442</v>
      </c>
      <c r="CK10" s="123" t="s">
        <v>1452</v>
      </c>
      <c r="CL10" s="203">
        <v>10.666666666666668</v>
      </c>
      <c r="CM10" s="203">
        <v>12.617386666666668</v>
      </c>
      <c r="CN10" s="132">
        <v>4.1900000000000004</v>
      </c>
      <c r="CO10" s="132">
        <v>1000</v>
      </c>
      <c r="CP10" s="272">
        <v>2989440683.6752377</v>
      </c>
      <c r="CQ10" s="296">
        <v>12525756464.599247</v>
      </c>
      <c r="CR10" s="296">
        <v>1059337817.0702192</v>
      </c>
      <c r="CS10" s="278">
        <v>1462980400.0000002</v>
      </c>
      <c r="CT10" s="272">
        <v>466656572.86455351</v>
      </c>
      <c r="CU10" s="278">
        <v>610955749.32000017</v>
      </c>
      <c r="CX10" s="123" t="s">
        <v>1577</v>
      </c>
    </row>
    <row r="11" spans="1:102" ht="27" customHeight="1">
      <c r="A11" s="123" t="str">
        <f t="shared" si="0"/>
        <v>http://resources.usgin.org/uri-gin/ohdnr/AUMPoints:340098009402</v>
      </c>
      <c r="B11" s="123" t="s">
        <v>124</v>
      </c>
      <c r="C11" s="207" t="s">
        <v>125</v>
      </c>
      <c r="D11" s="123" t="s">
        <v>1473</v>
      </c>
      <c r="G11" s="123" t="s">
        <v>123</v>
      </c>
      <c r="H11" s="123" t="s">
        <v>123</v>
      </c>
      <c r="I11" s="123" t="s">
        <v>126</v>
      </c>
      <c r="N11" s="295">
        <v>6941</v>
      </c>
      <c r="O11" s="123" t="s">
        <v>84</v>
      </c>
      <c r="P11" s="123" t="s">
        <v>1444</v>
      </c>
      <c r="Q11" s="123" t="s">
        <v>194</v>
      </c>
      <c r="S11" s="54" t="s">
        <v>1362</v>
      </c>
      <c r="Y11" s="206" t="s">
        <v>6</v>
      </c>
      <c r="Z11" s="205" t="s">
        <v>1142</v>
      </c>
      <c r="AJ11" s="123">
        <v>39.479999999999997</v>
      </c>
      <c r="AK11" s="123">
        <v>-82.09</v>
      </c>
      <c r="AL11" s="204" t="s">
        <v>1143</v>
      </c>
      <c r="AM11" s="54" t="s">
        <v>1321</v>
      </c>
      <c r="AN11" s="54">
        <v>1</v>
      </c>
      <c r="AP11" s="123" t="s">
        <v>668</v>
      </c>
      <c r="AQ11" s="207" t="s">
        <v>732</v>
      </c>
      <c r="AR11" s="123" t="s">
        <v>669</v>
      </c>
      <c r="AS11" s="123">
        <v>0</v>
      </c>
      <c r="AT11" s="132">
        <v>9.11352E-2</v>
      </c>
      <c r="AU11" s="200" t="s">
        <v>1446</v>
      </c>
      <c r="AV11" s="123" t="s">
        <v>85</v>
      </c>
      <c r="AW11" s="123" t="s">
        <v>1447</v>
      </c>
      <c r="AX11" s="123" t="s">
        <v>87</v>
      </c>
      <c r="AY11" s="123">
        <v>3137320.0799568393</v>
      </c>
      <c r="AZ11" s="123" t="s">
        <v>1448</v>
      </c>
      <c r="BA11" s="123">
        <v>107</v>
      </c>
      <c r="BB11" s="123" t="s">
        <v>1323</v>
      </c>
      <c r="BE11" s="123">
        <v>8526608.5133066978</v>
      </c>
      <c r="BF11" s="123">
        <f t="shared" si="1"/>
        <v>5115965.1079840185</v>
      </c>
      <c r="BG11" s="123" t="s">
        <v>1448</v>
      </c>
      <c r="BI11" s="123">
        <v>4.24</v>
      </c>
      <c r="BJ11" s="123">
        <v>3.1373200799568393</v>
      </c>
      <c r="BK11" s="123" t="s">
        <v>1449</v>
      </c>
      <c r="BL11" s="123" t="s">
        <v>949</v>
      </c>
      <c r="BM11" s="123">
        <v>2104</v>
      </c>
      <c r="BO11" s="123">
        <v>2.7178000000000004</v>
      </c>
      <c r="BP11" s="123">
        <v>5718.2512000000006</v>
      </c>
      <c r="BQ11" s="123">
        <v>3430.9507200000003</v>
      </c>
      <c r="BS11" s="123">
        <v>0.114</v>
      </c>
      <c r="BT11" s="123">
        <v>483360</v>
      </c>
      <c r="BU11" s="123">
        <v>357654.48911507969</v>
      </c>
      <c r="BV11" s="123" t="s">
        <v>1448</v>
      </c>
      <c r="BW11" s="123" t="s">
        <v>1450</v>
      </c>
      <c r="BX11" s="123">
        <v>14.304210526315789</v>
      </c>
      <c r="BY11" s="123">
        <v>10.584171441542574</v>
      </c>
      <c r="BZ11" s="123">
        <v>140.88223336533378</v>
      </c>
      <c r="CA11" s="123">
        <v>104.24355180335544</v>
      </c>
      <c r="CB11" s="123">
        <v>5.1100000000000007E-2</v>
      </c>
      <c r="CC11" s="123">
        <v>216664.00000000003</v>
      </c>
      <c r="CD11" s="123">
        <v>160317.05608579452</v>
      </c>
      <c r="CE11" s="123" t="s">
        <v>1448</v>
      </c>
      <c r="CF11" s="123" t="s">
        <v>968</v>
      </c>
      <c r="CG11" s="123">
        <v>31.911545988258307</v>
      </c>
      <c r="CH11" s="123">
        <v>23.612437266846442</v>
      </c>
      <c r="CI11" s="123">
        <v>63.149843201478575</v>
      </c>
      <c r="CJ11" s="123">
        <v>46.726714887293546</v>
      </c>
      <c r="CK11" s="123" t="s">
        <v>1452</v>
      </c>
      <c r="CL11" s="203">
        <v>10.666666666666668</v>
      </c>
      <c r="CM11" s="203">
        <v>12.489370666666668</v>
      </c>
      <c r="CN11" s="132">
        <v>4.1900000000000004</v>
      </c>
      <c r="CO11" s="132">
        <v>1000</v>
      </c>
      <c r="CP11" s="272">
        <v>5115965107.9840183</v>
      </c>
      <c r="CQ11" s="296">
        <v>21435893802.453037</v>
      </c>
      <c r="CR11" s="296">
        <v>1498572309.3921838</v>
      </c>
      <c r="CS11" s="278">
        <v>2025278399.9999998</v>
      </c>
      <c r="CT11" s="272">
        <v>671728464.99947906</v>
      </c>
      <c r="CU11" s="278">
        <v>860615407.68000019</v>
      </c>
      <c r="CX11" s="123" t="s">
        <v>1577</v>
      </c>
    </row>
    <row r="12" spans="1:102" ht="27" customHeight="1">
      <c r="A12" s="123" t="str">
        <f t="shared" si="0"/>
        <v>http://resources.usgin.org/uri-gin/ohdnr/AUMPoints:340098019302</v>
      </c>
      <c r="B12" s="123" t="s">
        <v>133</v>
      </c>
      <c r="C12" s="207" t="s">
        <v>134</v>
      </c>
      <c r="D12" s="123" t="s">
        <v>1473</v>
      </c>
      <c r="G12" s="123" t="s">
        <v>132</v>
      </c>
      <c r="H12" s="123" t="s">
        <v>132</v>
      </c>
      <c r="I12" s="123" t="s">
        <v>136</v>
      </c>
      <c r="N12" s="295">
        <v>23102</v>
      </c>
      <c r="O12" s="123" t="s">
        <v>135</v>
      </c>
      <c r="P12" s="123" t="s">
        <v>1444</v>
      </c>
      <c r="Q12" s="123" t="s">
        <v>194</v>
      </c>
      <c r="S12" s="54" t="s">
        <v>1362</v>
      </c>
      <c r="W12" s="200"/>
      <c r="X12" s="123" t="s">
        <v>10</v>
      </c>
      <c r="Y12" s="206" t="s">
        <v>6</v>
      </c>
      <c r="Z12" s="205" t="s">
        <v>1142</v>
      </c>
      <c r="AJ12" s="123">
        <v>39.46</v>
      </c>
      <c r="AK12" s="123">
        <v>-82.13</v>
      </c>
      <c r="AL12" s="204" t="s">
        <v>1143</v>
      </c>
      <c r="AM12" s="54" t="s">
        <v>1321</v>
      </c>
      <c r="AN12" s="54">
        <v>1</v>
      </c>
      <c r="AP12" s="123" t="s">
        <v>668</v>
      </c>
      <c r="AQ12" s="207" t="s">
        <v>732</v>
      </c>
      <c r="AR12" s="123" t="s">
        <v>669</v>
      </c>
      <c r="AS12" s="123">
        <v>0</v>
      </c>
      <c r="AT12" s="132">
        <v>0.10332720000000001</v>
      </c>
      <c r="AU12" s="123">
        <v>580</v>
      </c>
      <c r="AV12" s="123" t="s">
        <v>85</v>
      </c>
      <c r="AW12" s="123" t="s">
        <v>1447</v>
      </c>
      <c r="AX12" s="123" t="s">
        <v>87</v>
      </c>
      <c r="AY12" s="123">
        <v>10854699.311936023</v>
      </c>
      <c r="AZ12" s="123" t="s">
        <v>1448</v>
      </c>
      <c r="BA12" s="123">
        <v>91</v>
      </c>
      <c r="BB12" s="123" t="s">
        <v>1323</v>
      </c>
      <c r="BE12" s="123">
        <v>25089551.989608921</v>
      </c>
      <c r="BF12" s="123">
        <f t="shared" si="1"/>
        <v>15053731.193765352</v>
      </c>
      <c r="BG12" s="123" t="s">
        <v>1448</v>
      </c>
      <c r="BI12" s="132">
        <v>16.399999999999999</v>
      </c>
      <c r="BJ12" s="123">
        <v>10.854699311936022</v>
      </c>
      <c r="BK12" s="123" t="s">
        <v>1449</v>
      </c>
      <c r="BL12" s="123" t="s">
        <v>928</v>
      </c>
      <c r="BM12" s="123">
        <v>7302</v>
      </c>
      <c r="BO12" s="123">
        <v>2.3114000000000003</v>
      </c>
      <c r="BP12" s="123">
        <v>16877.842800000002</v>
      </c>
      <c r="BQ12" s="123">
        <v>10126.705680000001</v>
      </c>
      <c r="BS12" s="123">
        <v>0.1148</v>
      </c>
      <c r="BT12" s="123">
        <v>1882720</v>
      </c>
      <c r="BU12" s="123">
        <v>1246119.4810102552</v>
      </c>
      <c r="BV12" s="123" t="s">
        <v>1448</v>
      </c>
      <c r="BW12" s="123" t="s">
        <v>1450</v>
      </c>
      <c r="BX12" s="123">
        <v>12.08048780487805</v>
      </c>
      <c r="BY12" s="123">
        <v>7.9957355282598321</v>
      </c>
      <c r="BZ12" s="123">
        <v>185.91633444214011</v>
      </c>
      <c r="CA12" s="123">
        <v>123.05279924065643</v>
      </c>
      <c r="CB12" s="123">
        <v>5.093000000000001E-2</v>
      </c>
      <c r="CC12" s="123">
        <v>835252.00000000012</v>
      </c>
      <c r="CD12" s="123">
        <v>552829.83595690166</v>
      </c>
      <c r="CE12" s="123" t="s">
        <v>1448</v>
      </c>
      <c r="CF12" s="123" t="s">
        <v>968</v>
      </c>
      <c r="CG12" s="123">
        <v>27.230316120164929</v>
      </c>
      <c r="CH12" s="123">
        <v>18.022981320326501</v>
      </c>
      <c r="CI12" s="123">
        <v>82.480129905384985</v>
      </c>
      <c r="CJ12" s="123">
        <v>54.591281056852203</v>
      </c>
      <c r="CK12" s="123" t="s">
        <v>1452</v>
      </c>
      <c r="CL12" s="203">
        <v>10.666666666666668</v>
      </c>
      <c r="CM12" s="203">
        <v>12.733210666666668</v>
      </c>
      <c r="CN12" s="132">
        <v>4.1900000000000004</v>
      </c>
      <c r="CO12" s="132">
        <v>1000</v>
      </c>
      <c r="CP12" s="272">
        <v>15053731193.765352</v>
      </c>
      <c r="CQ12" s="296">
        <v>63075133701.876831</v>
      </c>
      <c r="CR12" s="296">
        <v>5221240625.4329691</v>
      </c>
      <c r="CS12" s="278">
        <v>7888596800.000001</v>
      </c>
      <c r="CT12" s="272">
        <v>2316357012.6594181</v>
      </c>
      <c r="CU12" s="278">
        <v>3317721174.2400007</v>
      </c>
      <c r="CX12" s="123" t="s">
        <v>1577</v>
      </c>
    </row>
    <row r="13" spans="1:102" ht="27" customHeight="1">
      <c r="A13" s="123" t="str">
        <f t="shared" si="0"/>
        <v>http://resources.usgin.org/uri-gin/ohdnr/AUMPoints:340098012102</v>
      </c>
      <c r="B13" s="123" t="s">
        <v>139</v>
      </c>
      <c r="C13" s="207" t="s">
        <v>140</v>
      </c>
      <c r="D13" s="123" t="s">
        <v>1473</v>
      </c>
      <c r="G13" s="123" t="s">
        <v>138</v>
      </c>
      <c r="H13" s="123" t="s">
        <v>138</v>
      </c>
      <c r="I13" s="123" t="s">
        <v>141</v>
      </c>
      <c r="N13" s="295">
        <v>13150</v>
      </c>
      <c r="O13" s="123" t="s">
        <v>107</v>
      </c>
      <c r="P13" s="123" t="s">
        <v>1444</v>
      </c>
      <c r="Q13" s="123" t="s">
        <v>194</v>
      </c>
      <c r="S13" s="54" t="s">
        <v>1362</v>
      </c>
      <c r="Y13" s="206" t="s">
        <v>6</v>
      </c>
      <c r="Z13" s="205" t="s">
        <v>1142</v>
      </c>
      <c r="AJ13" s="123">
        <v>-39.44</v>
      </c>
      <c r="AK13" s="123">
        <v>-82.12</v>
      </c>
      <c r="AL13" s="204" t="s">
        <v>1143</v>
      </c>
      <c r="AM13" s="54" t="s">
        <v>1321</v>
      </c>
      <c r="AN13" s="54">
        <v>1</v>
      </c>
      <c r="AP13" s="123" t="s">
        <v>668</v>
      </c>
      <c r="AQ13" s="207" t="s">
        <v>732</v>
      </c>
      <c r="AR13" s="123" t="s">
        <v>669</v>
      </c>
      <c r="AS13" s="123">
        <v>0</v>
      </c>
      <c r="AT13" s="132">
        <v>5.1816000000000001E-2</v>
      </c>
      <c r="AU13" s="123">
        <v>635</v>
      </c>
      <c r="AV13" s="123" t="s">
        <v>85</v>
      </c>
      <c r="AW13" s="123" t="s">
        <v>1447</v>
      </c>
      <c r="AX13" s="123" t="s">
        <v>116</v>
      </c>
      <c r="AY13" s="123">
        <v>310347.96356017346</v>
      </c>
      <c r="AZ13" s="123" t="s">
        <v>1448</v>
      </c>
      <c r="BA13" s="123">
        <v>35</v>
      </c>
      <c r="BB13" s="123" t="s">
        <v>1323</v>
      </c>
      <c r="BE13" s="123">
        <v>275899.33960499422</v>
      </c>
      <c r="BF13" s="123">
        <f t="shared" si="1"/>
        <v>165539.60376299653</v>
      </c>
      <c r="BG13" s="123" t="s">
        <v>1448</v>
      </c>
      <c r="BI13" s="132">
        <v>0.62</v>
      </c>
      <c r="BJ13" s="123">
        <v>0.31034796356017347</v>
      </c>
      <c r="BK13" s="123" t="s">
        <v>1449</v>
      </c>
      <c r="BL13" s="123" t="s">
        <v>950</v>
      </c>
      <c r="BM13" s="123">
        <v>824</v>
      </c>
      <c r="BO13" s="123">
        <v>0.88900000000000001</v>
      </c>
      <c r="BP13" s="123">
        <v>732.53600000000006</v>
      </c>
      <c r="BQ13" s="123">
        <v>439.52160000000003</v>
      </c>
      <c r="BS13" s="123">
        <v>0.1148</v>
      </c>
      <c r="BT13" s="123">
        <v>71176</v>
      </c>
      <c r="BU13" s="123">
        <v>35627.946216707911</v>
      </c>
      <c r="BV13" s="123" t="s">
        <v>1448</v>
      </c>
      <c r="BW13" s="123" t="s">
        <v>1450</v>
      </c>
      <c r="BX13" s="123">
        <v>4.6463414634146343</v>
      </c>
      <c r="BY13" s="123">
        <v>2.3257784051224646</v>
      </c>
      <c r="BZ13" s="123">
        <v>161.93970899268658</v>
      </c>
      <c r="CA13" s="123">
        <v>81.060740170011911</v>
      </c>
      <c r="CB13" s="123">
        <v>5.0950000000000009E-2</v>
      </c>
      <c r="CC13" s="123">
        <v>31589.000000000007</v>
      </c>
      <c r="CD13" s="123">
        <v>15812.22874339084</v>
      </c>
      <c r="CE13" s="123" t="s">
        <v>1448</v>
      </c>
      <c r="CF13" s="123" t="s">
        <v>968</v>
      </c>
      <c r="CG13" s="123">
        <v>10.46908734052993</v>
      </c>
      <c r="CH13" s="123">
        <v>5.2404192523662187</v>
      </c>
      <c r="CI13" s="123">
        <v>71.871325550325636</v>
      </c>
      <c r="CJ13" s="123">
        <v>35.975999230506169</v>
      </c>
      <c r="CK13" s="123" t="s">
        <v>1452</v>
      </c>
      <c r="CL13" s="203">
        <v>10.666666666666668</v>
      </c>
      <c r="CM13" s="203">
        <v>11.702986666666668</v>
      </c>
      <c r="CN13" s="132">
        <v>4.1900000000000004</v>
      </c>
      <c r="CO13" s="132">
        <v>1000</v>
      </c>
      <c r="CP13" s="272">
        <v>165539603.76299652</v>
      </c>
      <c r="CQ13" s="296">
        <v>693610939.76695549</v>
      </c>
      <c r="CR13" s="296">
        <v>149281094.64800617</v>
      </c>
      <c r="CS13" s="278">
        <v>298227440</v>
      </c>
      <c r="CT13" s="272">
        <v>66253238.434807628</v>
      </c>
      <c r="CU13" s="278">
        <v>125475298.68000002</v>
      </c>
      <c r="CX13" s="123" t="s">
        <v>1577</v>
      </c>
    </row>
    <row r="14" spans="1:102" ht="27" customHeight="1">
      <c r="A14" s="123" t="str">
        <f t="shared" si="0"/>
        <v>http://resources.usgin.org/uri-gin/ohdnr/AUMPoints:340098005802</v>
      </c>
      <c r="B14" s="123" t="s">
        <v>144</v>
      </c>
      <c r="C14" s="207" t="s">
        <v>145</v>
      </c>
      <c r="D14" s="123" t="s">
        <v>1473</v>
      </c>
      <c r="G14" s="123" t="s">
        <v>143</v>
      </c>
      <c r="H14" s="123" t="s">
        <v>143</v>
      </c>
      <c r="I14" s="123" t="s">
        <v>146</v>
      </c>
      <c r="N14" s="295">
        <v>9133</v>
      </c>
      <c r="O14" s="123" t="s">
        <v>107</v>
      </c>
      <c r="P14" s="123" t="s">
        <v>1444</v>
      </c>
      <c r="Q14" s="123" t="s">
        <v>194</v>
      </c>
      <c r="S14" s="54" t="s">
        <v>1362</v>
      </c>
      <c r="Y14" s="206" t="s">
        <v>6</v>
      </c>
      <c r="Z14" s="205" t="s">
        <v>1142</v>
      </c>
      <c r="AJ14" s="123">
        <v>39.44</v>
      </c>
      <c r="AK14" s="123">
        <v>-82.08</v>
      </c>
      <c r="AL14" s="204" t="s">
        <v>1143</v>
      </c>
      <c r="AM14" s="54" t="s">
        <v>1321</v>
      </c>
      <c r="AN14" s="54">
        <v>1</v>
      </c>
      <c r="AP14" s="123" t="s">
        <v>668</v>
      </c>
      <c r="AQ14" s="207" t="s">
        <v>732</v>
      </c>
      <c r="AR14" s="123" t="s">
        <v>669</v>
      </c>
      <c r="AS14" s="123">
        <v>0</v>
      </c>
      <c r="AT14" s="132">
        <v>6.8580000000000002E-2</v>
      </c>
      <c r="AU14" s="123">
        <v>598</v>
      </c>
      <c r="AV14" s="123" t="s">
        <v>85</v>
      </c>
      <c r="AW14" s="123" t="s">
        <v>1447</v>
      </c>
      <c r="AX14" s="123" t="s">
        <v>116</v>
      </c>
      <c r="AY14" s="123">
        <v>1121166.1076596871</v>
      </c>
      <c r="AZ14" s="123" t="s">
        <v>1448</v>
      </c>
      <c r="BA14" s="123">
        <v>40</v>
      </c>
      <c r="BB14" s="123" t="s">
        <v>1323</v>
      </c>
      <c r="BE14" s="123">
        <v>1139104.7653822422</v>
      </c>
      <c r="BF14" s="123">
        <f t="shared" si="1"/>
        <v>683462.85922934522</v>
      </c>
      <c r="BG14" s="123" t="s">
        <v>1448</v>
      </c>
      <c r="BI14" s="132">
        <v>1.55</v>
      </c>
      <c r="BJ14" s="123">
        <v>1.1211661076596871</v>
      </c>
      <c r="BK14" s="123" t="s">
        <v>1449</v>
      </c>
      <c r="BL14" s="123" t="s">
        <v>947</v>
      </c>
      <c r="BM14" s="123">
        <v>1627</v>
      </c>
      <c r="BO14" s="123">
        <v>1.016</v>
      </c>
      <c r="BP14" s="123">
        <v>1653.0319999999999</v>
      </c>
      <c r="BQ14" s="123">
        <v>991.81919999999991</v>
      </c>
      <c r="BS14" s="123">
        <v>0.11609999999999999</v>
      </c>
      <c r="BT14" s="123">
        <v>179955</v>
      </c>
      <c r="BU14" s="123">
        <v>130167.38509928966</v>
      </c>
      <c r="BV14" s="123" t="s">
        <v>1448</v>
      </c>
      <c r="BW14" s="123" t="s">
        <v>1450</v>
      </c>
      <c r="BX14" s="123">
        <v>5.2506459948320412</v>
      </c>
      <c r="BY14" s="123">
        <v>3.7979653759514616</v>
      </c>
      <c r="BZ14" s="123">
        <v>181.4393187790678</v>
      </c>
      <c r="CA14" s="123">
        <v>131.24104181416297</v>
      </c>
      <c r="CB14" s="123">
        <v>5.0999999999999997E-2</v>
      </c>
      <c r="CC14" s="123">
        <v>79050</v>
      </c>
      <c r="CD14" s="123">
        <v>57179.471490644035</v>
      </c>
      <c r="CE14" s="123" t="s">
        <v>1448</v>
      </c>
      <c r="CF14" s="123" t="s">
        <v>968</v>
      </c>
      <c r="CG14" s="123">
        <v>11.952941176470588</v>
      </c>
      <c r="CH14" s="123">
        <v>8.6459564734895036</v>
      </c>
      <c r="CI14" s="123">
        <v>79.702026337058214</v>
      </c>
      <c r="CJ14" s="123">
        <v>57.651103639296394</v>
      </c>
      <c r="CK14" s="123" t="s">
        <v>1452</v>
      </c>
      <c r="CL14" s="203">
        <v>10.666666666666668</v>
      </c>
      <c r="CM14" s="203">
        <v>12.038266666666669</v>
      </c>
      <c r="CN14" s="132">
        <v>4.1900000000000004</v>
      </c>
      <c r="CO14" s="132">
        <v>1000</v>
      </c>
      <c r="CP14" s="272">
        <v>683462859.2293452</v>
      </c>
      <c r="CQ14" s="296">
        <v>2863709380.1709566</v>
      </c>
      <c r="CR14" s="296">
        <v>545401343.56602371</v>
      </c>
      <c r="CS14" s="278">
        <v>754011450</v>
      </c>
      <c r="CT14" s="272">
        <v>239581985.54579854</v>
      </c>
      <c r="CU14" s="278">
        <v>313996086</v>
      </c>
      <c r="CX14" s="123" t="s">
        <v>1577</v>
      </c>
    </row>
    <row r="15" spans="1:102" ht="27" customHeight="1">
      <c r="A15" s="123" t="str">
        <f t="shared" si="0"/>
        <v>http://resources.usgin.org/uri-gin/ohdnr/AUMPoints:340098014202</v>
      </c>
      <c r="B15" s="123" t="s">
        <v>149</v>
      </c>
      <c r="C15" s="207" t="s">
        <v>150</v>
      </c>
      <c r="D15" s="123" t="s">
        <v>1473</v>
      </c>
      <c r="G15" s="123" t="s">
        <v>148</v>
      </c>
      <c r="H15" s="123" t="s">
        <v>148</v>
      </c>
      <c r="I15" s="123" t="s">
        <v>151</v>
      </c>
      <c r="N15" s="295">
        <v>16438</v>
      </c>
      <c r="O15" s="123" t="s">
        <v>84</v>
      </c>
      <c r="P15" s="123" t="s">
        <v>1444</v>
      </c>
      <c r="Q15" s="123" t="s">
        <v>194</v>
      </c>
      <c r="S15" s="54" t="s">
        <v>1362</v>
      </c>
      <c r="Y15" s="206" t="s">
        <v>6</v>
      </c>
      <c r="Z15" s="205" t="s">
        <v>1142</v>
      </c>
      <c r="AJ15" s="123">
        <v>39.44</v>
      </c>
      <c r="AK15" s="123">
        <v>-82.08</v>
      </c>
      <c r="AL15" s="204" t="s">
        <v>1143</v>
      </c>
      <c r="AM15" s="54" t="s">
        <v>1321</v>
      </c>
      <c r="AN15" s="54">
        <v>1</v>
      </c>
      <c r="AP15" s="123" t="s">
        <v>668</v>
      </c>
      <c r="AQ15" s="207" t="s">
        <v>732</v>
      </c>
      <c r="AR15" s="123" t="s">
        <v>669</v>
      </c>
      <c r="AS15" s="123">
        <v>0</v>
      </c>
      <c r="AT15" s="132">
        <v>8.0162400000000009E-2</v>
      </c>
      <c r="AU15" s="123">
        <v>499</v>
      </c>
      <c r="AV15" s="123" t="s">
        <v>85</v>
      </c>
      <c r="AW15" s="123" t="s">
        <v>1447</v>
      </c>
      <c r="AX15" s="123" t="s">
        <v>87</v>
      </c>
      <c r="AY15" s="123">
        <v>8404321.5798476115</v>
      </c>
      <c r="AZ15" s="123" t="s">
        <v>1448</v>
      </c>
      <c r="BA15" s="123">
        <v>68</v>
      </c>
      <c r="BB15" s="123" t="s">
        <v>1323</v>
      </c>
      <c r="BE15" s="123">
        <v>14515944.232712794</v>
      </c>
      <c r="BF15" s="123">
        <f t="shared" si="1"/>
        <v>8709566.5396276768</v>
      </c>
      <c r="BG15" s="123" t="s">
        <v>1448</v>
      </c>
      <c r="BI15" s="132">
        <v>12.66</v>
      </c>
      <c r="BJ15" s="123">
        <v>8.4043215798476112</v>
      </c>
      <c r="BK15" s="123" t="s">
        <v>1449</v>
      </c>
      <c r="BL15" s="123" t="s">
        <v>951</v>
      </c>
      <c r="BM15" s="123">
        <v>6487</v>
      </c>
      <c r="BO15" s="123">
        <v>1.7272000000000001</v>
      </c>
      <c r="BP15" s="123">
        <v>11204.3464</v>
      </c>
      <c r="BQ15" s="123">
        <v>6722.6078399999997</v>
      </c>
      <c r="BS15" s="123">
        <v>0.11609999999999999</v>
      </c>
      <c r="BT15" s="123">
        <v>1469826</v>
      </c>
      <c r="BU15" s="123">
        <v>975741.73542030738</v>
      </c>
      <c r="BV15" s="123" t="s">
        <v>1448</v>
      </c>
      <c r="BW15" s="123" t="s">
        <v>1450</v>
      </c>
      <c r="BX15" s="123">
        <v>8.9260981912144732</v>
      </c>
      <c r="BY15" s="123">
        <v>5.9255765918058847</v>
      </c>
      <c r="BZ15" s="123">
        <v>218.63925949308387</v>
      </c>
      <c r="CA15" s="123">
        <v>145.14333702682669</v>
      </c>
      <c r="CB15" s="123">
        <v>5.1029999999999999E-2</v>
      </c>
      <c r="CC15" s="123">
        <v>646039.79999999993</v>
      </c>
      <c r="CD15" s="123">
        <v>428872.53021962353</v>
      </c>
      <c r="CE15" s="123" t="s">
        <v>1448</v>
      </c>
      <c r="CF15" s="123" t="s">
        <v>968</v>
      </c>
      <c r="CG15" s="123">
        <v>20.308054085831866</v>
      </c>
      <c r="CH15" s="123">
        <v>13.481470552785877</v>
      </c>
      <c r="CI15" s="123">
        <v>96.099581498122902</v>
      </c>
      <c r="CJ15" s="123">
        <v>63.795559762954063</v>
      </c>
      <c r="CK15" s="123" t="s">
        <v>1452</v>
      </c>
      <c r="CL15" s="203">
        <v>10.930555555555557</v>
      </c>
      <c r="CM15" s="203">
        <v>12.533803555555558</v>
      </c>
      <c r="CN15" s="132">
        <v>4.1900000000000004</v>
      </c>
      <c r="CO15" s="132">
        <v>1000</v>
      </c>
      <c r="CP15" s="272">
        <v>8709566539.627676</v>
      </c>
      <c r="CQ15" s="296">
        <v>36493083801.039963</v>
      </c>
      <c r="CR15" s="296">
        <v>4088357871.4110875</v>
      </c>
      <c r="CS15" s="278">
        <v>6158570940</v>
      </c>
      <c r="CT15" s="272">
        <v>1796975901.6202226</v>
      </c>
      <c r="CU15" s="278">
        <v>2566147610.375999</v>
      </c>
      <c r="CX15" s="123" t="s">
        <v>1577</v>
      </c>
    </row>
    <row r="16" spans="1:102" ht="27" customHeight="1">
      <c r="A16" s="123" t="str">
        <f t="shared" si="0"/>
        <v>http://resources.usgin.org/uri-gin/ohdnr/AUMPoints:340098001602</v>
      </c>
      <c r="B16" s="123" t="s">
        <v>108</v>
      </c>
      <c r="C16" s="207" t="s">
        <v>105</v>
      </c>
      <c r="D16" s="123" t="s">
        <v>1473</v>
      </c>
      <c r="G16" s="123" t="s">
        <v>103</v>
      </c>
      <c r="H16" s="123" t="s">
        <v>103</v>
      </c>
      <c r="I16" s="123" t="s">
        <v>110</v>
      </c>
      <c r="N16" s="295">
        <v>6941</v>
      </c>
      <c r="O16" s="123" t="s">
        <v>107</v>
      </c>
      <c r="P16" s="123" t="s">
        <v>1444</v>
      </c>
      <c r="Q16" s="123" t="s">
        <v>194</v>
      </c>
      <c r="S16" s="54" t="s">
        <v>1362</v>
      </c>
      <c r="W16" s="123">
        <v>390</v>
      </c>
      <c r="X16" s="123" t="s">
        <v>11</v>
      </c>
      <c r="Y16" s="206" t="s">
        <v>6</v>
      </c>
      <c r="Z16" s="205" t="s">
        <v>1142</v>
      </c>
      <c r="AJ16" s="123">
        <v>39.47</v>
      </c>
      <c r="AK16" s="123">
        <v>-82.07</v>
      </c>
      <c r="AL16" s="204" t="s">
        <v>1143</v>
      </c>
      <c r="AM16" s="54" t="s">
        <v>1321</v>
      </c>
      <c r="AN16" s="54">
        <v>1</v>
      </c>
      <c r="AP16" s="123" t="s">
        <v>668</v>
      </c>
      <c r="AQ16" s="207" t="s">
        <v>732</v>
      </c>
      <c r="AR16" s="123" t="s">
        <v>669</v>
      </c>
      <c r="AS16" s="123">
        <v>0</v>
      </c>
      <c r="AT16" s="132">
        <v>4.5415200000000003E-2</v>
      </c>
      <c r="AU16" s="123">
        <v>550</v>
      </c>
      <c r="AV16" s="123" t="s">
        <v>85</v>
      </c>
      <c r="AW16" s="123" t="s">
        <v>1447</v>
      </c>
      <c r="AX16" s="123" t="s">
        <v>87</v>
      </c>
      <c r="AY16" s="123">
        <v>934147.85757512902</v>
      </c>
      <c r="AZ16" s="123" t="s">
        <v>1448</v>
      </c>
      <c r="BA16" s="123">
        <v>98</v>
      </c>
      <c r="BB16" s="123" t="s">
        <v>1323</v>
      </c>
      <c r="BE16" s="123">
        <v>2325280.8470760109</v>
      </c>
      <c r="BF16" s="123">
        <f t="shared" si="1"/>
        <v>1395168.5082456064</v>
      </c>
      <c r="BG16" s="123" t="s">
        <v>1448</v>
      </c>
      <c r="BI16" s="123">
        <v>2.14</v>
      </c>
      <c r="BJ16" s="123">
        <v>0.93414785757512897</v>
      </c>
      <c r="BK16" s="123" t="s">
        <v>1449</v>
      </c>
      <c r="BL16" s="123" t="s">
        <v>947</v>
      </c>
      <c r="BM16" s="123">
        <v>1324</v>
      </c>
      <c r="BO16" s="123">
        <v>2.4892000000000003</v>
      </c>
      <c r="BP16" s="123">
        <v>3295.7008000000005</v>
      </c>
      <c r="BQ16" s="123">
        <v>1977.4204800000002</v>
      </c>
      <c r="BS16" s="123">
        <v>0.113</v>
      </c>
      <c r="BT16" s="123">
        <v>241820</v>
      </c>
      <c r="BU16" s="123">
        <v>105558.70790598958</v>
      </c>
      <c r="BV16" s="123" t="s">
        <v>1448</v>
      </c>
      <c r="BW16" s="123" t="s">
        <v>1450</v>
      </c>
      <c r="BX16" s="123">
        <v>13.216991150442476</v>
      </c>
      <c r="BY16" s="123">
        <v>5.7694504517641487</v>
      </c>
      <c r="BZ16" s="123">
        <v>122.29063188422118</v>
      </c>
      <c r="CA16" s="123">
        <v>53.382024194464478</v>
      </c>
      <c r="CB16" s="123">
        <v>5.1150000000000001E-2</v>
      </c>
      <c r="CC16" s="123">
        <v>109461</v>
      </c>
      <c r="CD16" s="123">
        <v>47781.662914967848</v>
      </c>
      <c r="CE16" s="123" t="s">
        <v>1448</v>
      </c>
      <c r="CF16" s="123" t="s">
        <v>968</v>
      </c>
      <c r="CG16" s="123">
        <v>29.198826979472138</v>
      </c>
      <c r="CH16" s="123">
        <v>12.745804517093818</v>
      </c>
      <c r="CI16" s="123">
        <v>55.355449742282424</v>
      </c>
      <c r="CJ16" s="123">
        <v>24.163633075635914</v>
      </c>
      <c r="CK16" s="123" t="s">
        <v>1452</v>
      </c>
      <c r="CL16" s="203">
        <v>10.666666666666668</v>
      </c>
      <c r="CM16" s="203">
        <v>11.574970666666667</v>
      </c>
      <c r="CN16" s="132">
        <v>4.1900000000000004</v>
      </c>
      <c r="CO16" s="132">
        <v>1000</v>
      </c>
      <c r="CP16" s="272">
        <v>1395168508.2456064</v>
      </c>
      <c r="CQ16" s="296">
        <v>5845756049.5490913</v>
      </c>
      <c r="CR16" s="296">
        <v>442290986.12609631</v>
      </c>
      <c r="CS16" s="278">
        <v>1013225800</v>
      </c>
      <c r="CT16" s="272">
        <v>200205167.61371529</v>
      </c>
      <c r="CU16" s="278">
        <v>434792227.31999999</v>
      </c>
      <c r="CX16" s="123" t="s">
        <v>1577</v>
      </c>
    </row>
    <row r="17" spans="1:102" ht="27" customHeight="1">
      <c r="A17" s="123" t="str">
        <f t="shared" si="0"/>
        <v>http://resources.usgin.org/uri-gin/ohdnr/AUMPoints:340098009402</v>
      </c>
      <c r="B17" s="123" t="s">
        <v>124</v>
      </c>
      <c r="C17" s="207" t="s">
        <v>125</v>
      </c>
      <c r="D17" s="123" t="s">
        <v>1473</v>
      </c>
      <c r="G17" s="123" t="s">
        <v>123</v>
      </c>
      <c r="H17" s="123" t="s">
        <v>123</v>
      </c>
      <c r="I17" s="123" t="s">
        <v>126</v>
      </c>
      <c r="N17" s="295">
        <v>6941</v>
      </c>
      <c r="O17" s="123" t="s">
        <v>84</v>
      </c>
      <c r="P17" s="123" t="s">
        <v>1444</v>
      </c>
      <c r="Q17" s="123" t="s">
        <v>194</v>
      </c>
      <c r="S17" s="54" t="s">
        <v>1362</v>
      </c>
      <c r="Y17" s="206" t="s">
        <v>6</v>
      </c>
      <c r="Z17" s="205" t="s">
        <v>1142</v>
      </c>
      <c r="AJ17" s="123">
        <v>39.479999999999997</v>
      </c>
      <c r="AK17" s="123">
        <v>-82.09</v>
      </c>
      <c r="AL17" s="204" t="s">
        <v>1143</v>
      </c>
      <c r="AM17" s="54" t="s">
        <v>1321</v>
      </c>
      <c r="AN17" s="54">
        <v>1</v>
      </c>
      <c r="AP17" s="123" t="s">
        <v>668</v>
      </c>
      <c r="AQ17" s="207" t="s">
        <v>732</v>
      </c>
      <c r="AR17" s="123" t="s">
        <v>669</v>
      </c>
      <c r="AS17" s="123">
        <v>0</v>
      </c>
      <c r="AT17" s="132">
        <v>9.9060000000000009E-2</v>
      </c>
      <c r="AU17" s="200" t="s">
        <v>1446</v>
      </c>
      <c r="AV17" s="123" t="s">
        <v>85</v>
      </c>
      <c r="AW17" s="123" t="s">
        <v>1447</v>
      </c>
      <c r="AX17" s="123" t="s">
        <v>87</v>
      </c>
      <c r="AY17" s="123">
        <v>3137320.0799568393</v>
      </c>
      <c r="AZ17" s="123" t="s">
        <v>1448</v>
      </c>
      <c r="BA17" s="123">
        <v>107</v>
      </c>
      <c r="BB17" s="123" t="s">
        <v>1323</v>
      </c>
      <c r="BE17" s="123">
        <v>8526608.5133066978</v>
      </c>
      <c r="BF17" s="123">
        <f t="shared" si="1"/>
        <v>5115965.1079840185</v>
      </c>
      <c r="BG17" s="123" t="s">
        <v>1448</v>
      </c>
      <c r="BI17" s="123">
        <v>4.24</v>
      </c>
      <c r="BJ17" s="123">
        <v>3.1373200799568393</v>
      </c>
      <c r="BK17" s="123" t="s">
        <v>1449</v>
      </c>
      <c r="BL17" s="123" t="s">
        <v>928</v>
      </c>
      <c r="BM17" s="123">
        <v>2099</v>
      </c>
      <c r="BO17" s="123">
        <v>2.7178000000000004</v>
      </c>
      <c r="BP17" s="123">
        <v>5704.6622000000007</v>
      </c>
      <c r="BQ17" s="123">
        <v>3422.7973200000001</v>
      </c>
      <c r="BS17" s="123">
        <v>0.114</v>
      </c>
      <c r="BT17" s="123">
        <v>483360</v>
      </c>
      <c r="BU17" s="123">
        <v>357654.48911507969</v>
      </c>
      <c r="BV17" s="123" t="s">
        <v>1448</v>
      </c>
      <c r="BW17" s="123" t="s">
        <v>1450</v>
      </c>
      <c r="BX17" s="123">
        <v>14.304210526315789</v>
      </c>
      <c r="BY17" s="123">
        <v>10.584171441542574</v>
      </c>
      <c r="BZ17" s="123">
        <v>141.21782706082053</v>
      </c>
      <c r="CA17" s="123">
        <v>104.49186898249636</v>
      </c>
      <c r="CB17" s="123">
        <v>5.1100000000000007E-2</v>
      </c>
      <c r="CC17" s="123">
        <v>216664.00000000003</v>
      </c>
      <c r="CD17" s="123">
        <v>160317.05608579452</v>
      </c>
      <c r="CE17" s="123" t="s">
        <v>1448</v>
      </c>
      <c r="CF17" s="123" t="s">
        <v>968</v>
      </c>
      <c r="CG17" s="123">
        <v>31.911545988258307</v>
      </c>
      <c r="CH17" s="123">
        <v>23.612437266846442</v>
      </c>
      <c r="CI17" s="123">
        <v>63.300271603578331</v>
      </c>
      <c r="CJ17" s="123">
        <v>46.838021973733028</v>
      </c>
      <c r="CK17" s="123" t="s">
        <v>1452</v>
      </c>
      <c r="CL17" s="203">
        <v>10.666666666666668</v>
      </c>
      <c r="CM17" s="203">
        <v>12.647866666666669</v>
      </c>
      <c r="CN17" s="132">
        <v>4.1900000000000004</v>
      </c>
      <c r="CO17" s="132">
        <v>1000</v>
      </c>
      <c r="CP17" s="272">
        <v>5115965107.9840183</v>
      </c>
      <c r="CQ17" s="296">
        <v>21435893802.453037</v>
      </c>
      <c r="CR17" s="296">
        <v>1498572309.3921838</v>
      </c>
      <c r="CS17" s="278">
        <v>2025278399.9999998</v>
      </c>
      <c r="CT17" s="272">
        <v>671728464.99947906</v>
      </c>
      <c r="CU17" s="278">
        <v>860615407.68000019</v>
      </c>
      <c r="CX17" s="123" t="s">
        <v>1577</v>
      </c>
    </row>
    <row r="18" spans="1:102" ht="27" customHeight="1">
      <c r="A18" s="123" t="str">
        <f t="shared" si="0"/>
        <v>http://resources.usgin.org/uri-gin/ohdnr/AUMPoints:340138016402</v>
      </c>
      <c r="B18" s="123" t="s">
        <v>154</v>
      </c>
      <c r="C18" s="207" t="s">
        <v>214</v>
      </c>
      <c r="D18" s="123" t="s">
        <v>1473</v>
      </c>
      <c r="G18" s="123" t="s">
        <v>153</v>
      </c>
      <c r="H18" s="123" t="s">
        <v>153</v>
      </c>
      <c r="I18" s="123" t="s">
        <v>155</v>
      </c>
      <c r="N18" s="295">
        <v>20090</v>
      </c>
      <c r="O18" s="123" t="s">
        <v>120</v>
      </c>
      <c r="P18" s="123" t="s">
        <v>1444</v>
      </c>
      <c r="Q18" s="123" t="s">
        <v>194</v>
      </c>
      <c r="S18" s="54" t="s">
        <v>1362</v>
      </c>
      <c r="W18" s="123">
        <v>4193</v>
      </c>
      <c r="X18" s="123" t="s">
        <v>13</v>
      </c>
      <c r="Y18" s="206" t="s">
        <v>12</v>
      </c>
      <c r="Z18" s="205" t="s">
        <v>1142</v>
      </c>
      <c r="AJ18" s="123">
        <v>39.99</v>
      </c>
      <c r="AK18" s="123">
        <v>-81.180000000000007</v>
      </c>
      <c r="AL18" s="204" t="s">
        <v>1143</v>
      </c>
      <c r="AM18" s="54" t="s">
        <v>1321</v>
      </c>
      <c r="AN18" s="54">
        <v>1</v>
      </c>
      <c r="AP18" s="123" t="s">
        <v>673</v>
      </c>
      <c r="AQ18" s="207" t="s">
        <v>735</v>
      </c>
      <c r="AR18" s="123" t="s">
        <v>674</v>
      </c>
      <c r="AS18" s="123">
        <v>0</v>
      </c>
      <c r="AT18" s="132">
        <v>2.6212800000000001E-2</v>
      </c>
      <c r="AU18" s="123">
        <v>1001</v>
      </c>
      <c r="AV18" s="123" t="s">
        <v>85</v>
      </c>
      <c r="AW18" s="123" t="s">
        <v>1447</v>
      </c>
      <c r="AX18" s="123" t="s">
        <v>156</v>
      </c>
      <c r="AY18" s="123">
        <v>52680.483245078278</v>
      </c>
      <c r="AZ18" s="123" t="s">
        <v>1448</v>
      </c>
      <c r="BA18" s="123">
        <v>49</v>
      </c>
      <c r="BB18" s="123" t="s">
        <v>1323</v>
      </c>
      <c r="BE18" s="123">
        <v>65566.129446824416</v>
      </c>
      <c r="BF18" s="123">
        <f t="shared" si="1"/>
        <v>39339.67766809465</v>
      </c>
      <c r="BG18" s="123" t="s">
        <v>1448</v>
      </c>
      <c r="BI18" s="123">
        <v>0.61099999999999999</v>
      </c>
      <c r="BJ18" s="123">
        <v>5.2680483245078277E-2</v>
      </c>
      <c r="BK18" s="123" t="s">
        <v>1449</v>
      </c>
      <c r="BL18" s="123" t="s">
        <v>936</v>
      </c>
      <c r="BM18" s="123">
        <v>574</v>
      </c>
      <c r="BO18" s="123">
        <v>1.2446000000000002</v>
      </c>
      <c r="BP18" s="123">
        <v>714.4004000000001</v>
      </c>
      <c r="BQ18" s="123">
        <v>428.64024000000006</v>
      </c>
      <c r="BS18" s="123">
        <v>0.14699999999999999</v>
      </c>
      <c r="BT18" s="123">
        <v>89817</v>
      </c>
      <c r="BU18" s="123">
        <v>7744.0310370265061</v>
      </c>
      <c r="BV18" s="123" t="s">
        <v>1448</v>
      </c>
      <c r="BW18" s="123" t="s">
        <v>1450</v>
      </c>
      <c r="BX18" s="123">
        <v>5.08</v>
      </c>
      <c r="BY18" s="123">
        <v>0.43799812583469333</v>
      </c>
      <c r="BZ18" s="123">
        <v>209.53935636094266</v>
      </c>
      <c r="CA18" s="123">
        <v>18.066504995019844</v>
      </c>
      <c r="CB18" s="123">
        <v>5.45E-2</v>
      </c>
      <c r="CC18" s="123">
        <v>33299.5</v>
      </c>
      <c r="CD18" s="123">
        <v>2871.0863368567661</v>
      </c>
      <c r="CE18" s="123" t="s">
        <v>1448</v>
      </c>
      <c r="CF18" s="123" t="s">
        <v>968</v>
      </c>
      <c r="CG18" s="123">
        <v>13.702018348623852</v>
      </c>
      <c r="CH18" s="123">
        <v>1.1813894403247691</v>
      </c>
      <c r="CI18" s="123">
        <v>77.686360011369899</v>
      </c>
      <c r="CJ18" s="123">
        <v>6.6981260015549768</v>
      </c>
      <c r="CK18" s="123" t="s">
        <v>1452</v>
      </c>
      <c r="CL18" s="203">
        <v>11.194444444444448</v>
      </c>
      <c r="CM18" s="203">
        <v>11.718700444444448</v>
      </c>
      <c r="CN18" s="132">
        <v>4.1900000000000004</v>
      </c>
      <c r="CO18" s="132">
        <v>1000</v>
      </c>
      <c r="CP18" s="272">
        <v>39339677.66809465</v>
      </c>
      <c r="CQ18" s="296">
        <v>164833249.42931661</v>
      </c>
      <c r="CR18" s="296">
        <v>32447490.045141064</v>
      </c>
      <c r="CS18" s="278">
        <v>376333230.00000006</v>
      </c>
      <c r="CT18" s="272">
        <v>12029851.751429852</v>
      </c>
      <c r="CU18" s="278">
        <v>132269609.94000003</v>
      </c>
      <c r="CX18" s="123" t="s">
        <v>1577</v>
      </c>
    </row>
    <row r="19" spans="1:102" ht="27" customHeight="1">
      <c r="A19" s="123" t="str">
        <f t="shared" si="0"/>
        <v>http://resources.usgin.org/uri-gin/ohdnr/AUMPoints:340138027002</v>
      </c>
      <c r="B19" s="123" t="s">
        <v>158</v>
      </c>
      <c r="C19" s="207" t="s">
        <v>159</v>
      </c>
      <c r="D19" s="123" t="s">
        <v>1473</v>
      </c>
      <c r="G19" s="123" t="s">
        <v>157</v>
      </c>
      <c r="H19" s="123" t="s">
        <v>157</v>
      </c>
      <c r="I19" s="123" t="s">
        <v>161</v>
      </c>
      <c r="N19" s="295">
        <v>29587</v>
      </c>
      <c r="O19" s="123" t="s">
        <v>160</v>
      </c>
      <c r="P19" s="123" t="s">
        <v>1444</v>
      </c>
      <c r="Q19" s="123" t="s">
        <v>194</v>
      </c>
      <c r="S19" s="54" t="s">
        <v>1362</v>
      </c>
      <c r="W19" s="123">
        <v>1592</v>
      </c>
      <c r="X19" s="123" t="s">
        <v>14</v>
      </c>
      <c r="Y19" s="206" t="s">
        <v>12</v>
      </c>
      <c r="Z19" s="205" t="s">
        <v>1142</v>
      </c>
      <c r="AJ19" s="123">
        <v>39.869999999999997</v>
      </c>
      <c r="AK19" s="123">
        <v>-80.86</v>
      </c>
      <c r="AL19" s="204" t="s">
        <v>1143</v>
      </c>
      <c r="AM19" s="54" t="s">
        <v>1321</v>
      </c>
      <c r="AN19" s="54">
        <v>1</v>
      </c>
      <c r="AP19" s="123" t="s">
        <v>676</v>
      </c>
      <c r="AQ19" s="207" t="s">
        <v>736</v>
      </c>
      <c r="AR19" s="123" t="s">
        <v>677</v>
      </c>
      <c r="AS19" s="123">
        <v>0</v>
      </c>
      <c r="AT19" s="132">
        <v>0.1908048</v>
      </c>
      <c r="AU19" s="123">
        <v>670</v>
      </c>
      <c r="AV19" s="123" t="s">
        <v>85</v>
      </c>
      <c r="AW19" s="123" t="s">
        <v>1447</v>
      </c>
      <c r="AX19" s="123" t="s">
        <v>156</v>
      </c>
      <c r="AY19" s="123">
        <v>64046200.420602337</v>
      </c>
      <c r="AZ19" s="123" t="s">
        <v>1448</v>
      </c>
      <c r="BA19" s="123">
        <v>77</v>
      </c>
      <c r="BB19" s="123" t="s">
        <v>1323</v>
      </c>
      <c r="BE19" s="123">
        <v>125261558.78261405</v>
      </c>
      <c r="BF19" s="123">
        <f t="shared" si="1"/>
        <v>75156935.269568428</v>
      </c>
      <c r="BG19" s="123" t="s">
        <v>1448</v>
      </c>
      <c r="BI19" s="123">
        <v>77.959999999999994</v>
      </c>
      <c r="BJ19" s="123">
        <v>64.046200420602332</v>
      </c>
      <c r="BK19" s="123" t="s">
        <v>1449</v>
      </c>
      <c r="BL19" s="123" t="s">
        <v>928</v>
      </c>
      <c r="BM19" s="123">
        <v>7596</v>
      </c>
      <c r="BO19" s="123">
        <v>1.9558000000000002</v>
      </c>
      <c r="BP19" s="123">
        <v>14856.256800000001</v>
      </c>
      <c r="BQ19" s="123">
        <v>8913.7540800000006</v>
      </c>
      <c r="BS19" s="123">
        <v>0.13800000000000001</v>
      </c>
      <c r="BT19" s="123">
        <v>10758480</v>
      </c>
      <c r="BU19" s="123">
        <v>8838375.6580431238</v>
      </c>
      <c r="BV19" s="123" t="s">
        <v>1448</v>
      </c>
      <c r="BW19" s="123" t="s">
        <v>1450</v>
      </c>
      <c r="BX19" s="123">
        <v>8.5034782608695636</v>
      </c>
      <c r="BY19" s="123">
        <v>6.9858321314505796</v>
      </c>
      <c r="BZ19" s="123">
        <v>1206.9527500359309</v>
      </c>
      <c r="CA19" s="123">
        <v>991.54358295277575</v>
      </c>
      <c r="CB19" s="123">
        <v>5.3330000000000002E-2</v>
      </c>
      <c r="CC19" s="123">
        <v>4157606.8000000003</v>
      </c>
      <c r="CD19" s="123">
        <v>3415583.868430723</v>
      </c>
      <c r="CE19" s="123" t="s">
        <v>1448</v>
      </c>
      <c r="CF19" s="123" t="s">
        <v>968</v>
      </c>
      <c r="CG19" s="123">
        <v>22.004125257828612</v>
      </c>
      <c r="CH19" s="123">
        <v>18.076970450781548</v>
      </c>
      <c r="CI19" s="123">
        <v>466.42601564794347</v>
      </c>
      <c r="CJ19" s="123">
        <v>383.18129912225743</v>
      </c>
      <c r="CK19" s="123" t="s">
        <v>1452</v>
      </c>
      <c r="CL19" s="203">
        <v>11.194444444444448</v>
      </c>
      <c r="CM19" s="203">
        <v>15.010540444444448</v>
      </c>
      <c r="CN19" s="132">
        <v>4.1900000000000004</v>
      </c>
      <c r="CO19" s="132">
        <v>1000</v>
      </c>
      <c r="CP19" s="272">
        <v>75156935269.568436</v>
      </c>
      <c r="CQ19" s="296">
        <v>314907558779.49176</v>
      </c>
      <c r="CR19" s="296">
        <v>37032794007.200691</v>
      </c>
      <c r="CS19" s="278">
        <v>45078031200.000008</v>
      </c>
      <c r="CT19" s="272">
        <v>14311296408.724731</v>
      </c>
      <c r="CU19" s="278">
        <v>16514513122.416002</v>
      </c>
      <c r="CX19" s="123" t="s">
        <v>1577</v>
      </c>
    </row>
    <row r="20" spans="1:102" ht="27" customHeight="1">
      <c r="A20" s="123" t="str">
        <f t="shared" si="0"/>
        <v>http://resources.usgin.org/uri-gin/ohdnr/AUMPoints:340138019402</v>
      </c>
      <c r="B20" s="123" t="s">
        <v>163</v>
      </c>
      <c r="C20" s="207" t="s">
        <v>164</v>
      </c>
      <c r="D20" s="123" t="s">
        <v>1473</v>
      </c>
      <c r="G20" s="123" t="s">
        <v>162</v>
      </c>
      <c r="H20" s="123" t="s">
        <v>162</v>
      </c>
      <c r="I20" s="123" t="s">
        <v>166</v>
      </c>
      <c r="N20" s="295">
        <v>19725</v>
      </c>
      <c r="O20" s="123" t="s">
        <v>165</v>
      </c>
      <c r="P20" s="123" t="s">
        <v>1444</v>
      </c>
      <c r="Q20" s="123" t="s">
        <v>194</v>
      </c>
      <c r="S20" s="54" t="s">
        <v>1362</v>
      </c>
      <c r="Y20" s="206" t="s">
        <v>12</v>
      </c>
      <c r="Z20" s="205" t="s">
        <v>1142</v>
      </c>
      <c r="AJ20" s="123">
        <v>39.880000000000003</v>
      </c>
      <c r="AK20" s="123">
        <v>-80.81</v>
      </c>
      <c r="AL20" s="204" t="s">
        <v>1143</v>
      </c>
      <c r="AM20" s="54" t="s">
        <v>1321</v>
      </c>
      <c r="AN20" s="54">
        <v>1</v>
      </c>
      <c r="AP20" s="123" t="s">
        <v>676</v>
      </c>
      <c r="AQ20" s="207" t="s">
        <v>736</v>
      </c>
      <c r="AR20" s="123" t="s">
        <v>677</v>
      </c>
      <c r="AS20" s="123">
        <v>0</v>
      </c>
      <c r="AT20" s="132">
        <v>0</v>
      </c>
      <c r="AU20" s="123">
        <v>600</v>
      </c>
      <c r="AV20" s="123" t="s">
        <v>85</v>
      </c>
      <c r="AW20" s="123" t="s">
        <v>1447</v>
      </c>
      <c r="AX20" s="123" t="s">
        <v>167</v>
      </c>
      <c r="AY20" s="123">
        <v>10435104.096614582</v>
      </c>
      <c r="AZ20" s="123" t="s">
        <v>1448</v>
      </c>
      <c r="BA20" s="199">
        <v>117</v>
      </c>
      <c r="BB20" s="123" t="s">
        <v>1323</v>
      </c>
      <c r="BE20" s="123">
        <v>31011042.354319215</v>
      </c>
      <c r="BF20" s="123">
        <f t="shared" si="1"/>
        <v>18606625.412591528</v>
      </c>
      <c r="BG20" s="123" t="s">
        <v>1448</v>
      </c>
      <c r="BI20" s="123">
        <v>15.7</v>
      </c>
      <c r="BJ20" s="123">
        <v>10.435104096614582</v>
      </c>
      <c r="BK20" s="123" t="s">
        <v>1449</v>
      </c>
      <c r="BL20" s="123" t="s">
        <v>928</v>
      </c>
      <c r="BM20" s="123">
        <v>6754</v>
      </c>
      <c r="BO20" s="123">
        <v>2.9718</v>
      </c>
      <c r="BP20" s="123">
        <v>20071.537199999999</v>
      </c>
      <c r="BQ20" s="123">
        <v>12042.92232</v>
      </c>
      <c r="BS20" s="123">
        <v>0.1429</v>
      </c>
      <c r="BT20" s="123">
        <v>2243530</v>
      </c>
      <c r="BU20" s="123">
        <v>1491176.3754062238</v>
      </c>
      <c r="BV20" s="123" t="s">
        <v>1448</v>
      </c>
      <c r="BW20" s="123" t="s">
        <v>1450</v>
      </c>
      <c r="BX20" s="123">
        <v>12.477816655003497</v>
      </c>
      <c r="BY20" s="123">
        <v>8.2934595983078125</v>
      </c>
      <c r="BZ20" s="123">
        <v>186.29448404513167</v>
      </c>
      <c r="CA20" s="123">
        <v>123.82180469019448</v>
      </c>
      <c r="CB20" s="123">
        <v>5.2655E-2</v>
      </c>
      <c r="CC20" s="123">
        <v>826683.5</v>
      </c>
      <c r="CD20" s="123">
        <v>549460.40620724089</v>
      </c>
      <c r="CE20" s="123" t="s">
        <v>1448</v>
      </c>
      <c r="CF20" s="123" t="s">
        <v>968</v>
      </c>
      <c r="CG20" s="123">
        <v>33.863450764409833</v>
      </c>
      <c r="CH20" s="123">
        <v>22.507556292815242</v>
      </c>
      <c r="CI20" s="123">
        <v>68.644758974082634</v>
      </c>
      <c r="CJ20" s="123">
        <v>45.625172330036328</v>
      </c>
      <c r="CK20" s="123" t="s">
        <v>1452</v>
      </c>
      <c r="CL20" s="203">
        <v>11.194444444444448</v>
      </c>
      <c r="CM20" s="203">
        <v>11.194444444444448</v>
      </c>
      <c r="CN20" s="132">
        <v>4.1900000000000004</v>
      </c>
      <c r="CO20" s="132">
        <v>1000</v>
      </c>
      <c r="CP20" s="272">
        <v>18606625412.59153</v>
      </c>
      <c r="CQ20" s="296">
        <v>77961760478.758514</v>
      </c>
      <c r="CR20" s="296">
        <v>6248029012.9520788</v>
      </c>
      <c r="CS20" s="278">
        <v>9400390700.0000019</v>
      </c>
      <c r="CT20" s="272">
        <v>2302239102.0083394</v>
      </c>
      <c r="CU20" s="278">
        <v>3283686064.02</v>
      </c>
      <c r="CX20" s="123" t="s">
        <v>1577</v>
      </c>
    </row>
    <row r="21" spans="1:102" ht="27" customHeight="1">
      <c r="A21" s="123" t="str">
        <f t="shared" si="0"/>
        <v>http://resources.usgin.org/uri-gin/ohdnr/AUMPoints:340138007702</v>
      </c>
      <c r="B21" s="123" t="s">
        <v>169</v>
      </c>
      <c r="C21" s="207" t="s">
        <v>170</v>
      </c>
      <c r="D21" s="123" t="s">
        <v>1473</v>
      </c>
      <c r="G21" s="123" t="s">
        <v>168</v>
      </c>
      <c r="H21" s="123" t="s">
        <v>168</v>
      </c>
      <c r="I21" s="123" t="s">
        <v>171</v>
      </c>
      <c r="N21" s="295">
        <v>9863</v>
      </c>
      <c r="O21" s="123" t="s">
        <v>120</v>
      </c>
      <c r="P21" s="123" t="s">
        <v>1444</v>
      </c>
      <c r="Q21" s="123" t="s">
        <v>194</v>
      </c>
      <c r="S21" s="54" t="s">
        <v>1362</v>
      </c>
      <c r="W21" s="123">
        <v>39</v>
      </c>
      <c r="X21" s="123" t="s">
        <v>15</v>
      </c>
      <c r="Y21" s="206" t="s">
        <v>12</v>
      </c>
      <c r="Z21" s="205" t="s">
        <v>1142</v>
      </c>
      <c r="AJ21" s="123">
        <v>39.97</v>
      </c>
      <c r="AK21" s="123">
        <v>-80.75</v>
      </c>
      <c r="AL21" s="204" t="s">
        <v>1143</v>
      </c>
      <c r="AM21" s="54" t="s">
        <v>1321</v>
      </c>
      <c r="AN21" s="54">
        <v>1</v>
      </c>
      <c r="AP21" s="123" t="s">
        <v>679</v>
      </c>
      <c r="AQ21" s="207" t="s">
        <v>737</v>
      </c>
      <c r="AR21" s="123" t="s">
        <v>680</v>
      </c>
      <c r="AS21" s="123">
        <v>0</v>
      </c>
      <c r="AT21" s="132">
        <v>9.6012E-2</v>
      </c>
      <c r="AU21" s="123">
        <v>606</v>
      </c>
      <c r="AV21" s="123" t="s">
        <v>85</v>
      </c>
      <c r="AW21" s="123" t="s">
        <v>1447</v>
      </c>
      <c r="AX21" s="123" t="s">
        <v>156</v>
      </c>
      <c r="AY21" s="123">
        <v>5058584.7260557329</v>
      </c>
      <c r="AZ21" s="123" t="s">
        <v>1448</v>
      </c>
      <c r="BA21" s="123">
        <v>89</v>
      </c>
      <c r="BB21" s="123" t="s">
        <v>1323</v>
      </c>
      <c r="BE21" s="123">
        <v>11435436.631721588</v>
      </c>
      <c r="BF21" s="123">
        <f t="shared" si="1"/>
        <v>6861261.9790329523</v>
      </c>
      <c r="BG21" s="123" t="s">
        <v>1448</v>
      </c>
      <c r="BI21" s="123">
        <v>6.04</v>
      </c>
      <c r="BJ21" s="123">
        <v>5.0585847260557326</v>
      </c>
      <c r="BK21" s="123" t="s">
        <v>1449</v>
      </c>
      <c r="BL21" s="123" t="s">
        <v>928</v>
      </c>
      <c r="BM21" s="123">
        <v>3872</v>
      </c>
      <c r="BO21" s="123">
        <v>2.2606000000000002</v>
      </c>
      <c r="BP21" s="123">
        <v>8753.0432000000001</v>
      </c>
      <c r="BQ21" s="123">
        <v>5251.8259200000002</v>
      </c>
      <c r="BS21" s="123">
        <v>0.15</v>
      </c>
      <c r="BT21" s="123">
        <v>906000</v>
      </c>
      <c r="BU21" s="123">
        <v>758787.70890835987</v>
      </c>
      <c r="BV21" s="123" t="s">
        <v>1448</v>
      </c>
      <c r="BW21" s="123" t="s">
        <v>1450</v>
      </c>
      <c r="BX21" s="123">
        <v>9.0423999999999989</v>
      </c>
      <c r="BY21" s="123">
        <v>7.5731368421997267</v>
      </c>
      <c r="BZ21" s="123">
        <v>172.51143008182569</v>
      </c>
      <c r="CA21" s="123">
        <v>144.48074259635015</v>
      </c>
      <c r="CB21" s="123">
        <v>5.2300000000000006E-2</v>
      </c>
      <c r="CC21" s="123">
        <v>315892.00000000006</v>
      </c>
      <c r="CD21" s="123">
        <v>264563.98117271485</v>
      </c>
      <c r="CE21" s="123" t="s">
        <v>1448</v>
      </c>
      <c r="CF21" s="123" t="s">
        <v>968</v>
      </c>
      <c r="CG21" s="123">
        <v>25.934225621414907</v>
      </c>
      <c r="CH21" s="123">
        <v>21.720277750094816</v>
      </c>
      <c r="CI21" s="123">
        <v>60.148985288529907</v>
      </c>
      <c r="CJ21" s="123">
        <v>50.375618918594093</v>
      </c>
      <c r="CK21" s="123" t="s">
        <v>1452</v>
      </c>
      <c r="CL21" s="203">
        <v>11.194444444444448</v>
      </c>
      <c r="CM21" s="203">
        <v>13.114684444444448</v>
      </c>
      <c r="CN21" s="132">
        <v>4.1900000000000004</v>
      </c>
      <c r="CO21" s="132">
        <v>1000</v>
      </c>
      <c r="CP21" s="272">
        <v>6861261979.0329523</v>
      </c>
      <c r="CQ21" s="296">
        <v>28748687692.148071</v>
      </c>
      <c r="CR21" s="296">
        <v>3179320500.3260279</v>
      </c>
      <c r="CS21" s="278">
        <v>3796140000</v>
      </c>
      <c r="CT21" s="272">
        <v>1108523081.1136754</v>
      </c>
      <c r="CU21" s="278">
        <v>1254760931.0400002</v>
      </c>
      <c r="CX21" s="123" t="s">
        <v>1577</v>
      </c>
    </row>
    <row r="22" spans="1:102" ht="27" customHeight="1">
      <c r="A22" s="123" t="str">
        <f t="shared" si="0"/>
        <v>http://resources.usgin.org/uri-gin/ohdnr/AUMPoints:340138013602</v>
      </c>
      <c r="B22" s="123" t="s">
        <v>172</v>
      </c>
      <c r="C22" s="207" t="s">
        <v>173</v>
      </c>
      <c r="D22" s="123" t="s">
        <v>1473</v>
      </c>
      <c r="G22" s="123" t="s">
        <v>122</v>
      </c>
      <c r="H22" s="123" t="s">
        <v>122</v>
      </c>
      <c r="I22" s="123" t="s">
        <v>174</v>
      </c>
      <c r="N22" s="295">
        <v>12055</v>
      </c>
      <c r="O22" s="123" t="s">
        <v>84</v>
      </c>
      <c r="P22" s="123" t="s">
        <v>1444</v>
      </c>
      <c r="Q22" s="123" t="s">
        <v>194</v>
      </c>
      <c r="S22" s="54" t="s">
        <v>1362</v>
      </c>
      <c r="W22" s="123">
        <v>5184</v>
      </c>
      <c r="X22" s="123" t="s">
        <v>16</v>
      </c>
      <c r="Y22" s="206" t="s">
        <v>12</v>
      </c>
      <c r="Z22" s="205" t="s">
        <v>1142</v>
      </c>
      <c r="AJ22" s="123">
        <v>40.11</v>
      </c>
      <c r="AK22" s="123">
        <v>-80.92</v>
      </c>
      <c r="AL22" s="204" t="s">
        <v>1143</v>
      </c>
      <c r="AM22" s="54" t="s">
        <v>1321</v>
      </c>
      <c r="AN22" s="54">
        <v>1</v>
      </c>
      <c r="AP22" s="123" t="s">
        <v>682</v>
      </c>
      <c r="AQ22" s="207" t="s">
        <v>738</v>
      </c>
      <c r="AR22" s="123" t="s">
        <v>683</v>
      </c>
      <c r="AS22" s="123">
        <v>0</v>
      </c>
      <c r="AT22" s="132">
        <v>8.5039200000000009E-2</v>
      </c>
      <c r="AU22" s="123">
        <v>890</v>
      </c>
      <c r="AV22" s="123" t="s">
        <v>85</v>
      </c>
      <c r="AW22" s="123" t="s">
        <v>1447</v>
      </c>
      <c r="AX22" s="123" t="s">
        <v>156</v>
      </c>
      <c r="AY22" s="123">
        <v>8798570.0439756867</v>
      </c>
      <c r="AZ22" s="123" t="s">
        <v>1448</v>
      </c>
      <c r="BA22" s="123">
        <v>42</v>
      </c>
      <c r="BB22" s="123" t="s">
        <v>1323</v>
      </c>
      <c r="BE22" s="123">
        <v>9386314.5229132622</v>
      </c>
      <c r="BF22" s="123">
        <f t="shared" si="1"/>
        <v>5631788.7137479568</v>
      </c>
      <c r="BG22" s="123" t="s">
        <v>1448</v>
      </c>
      <c r="BI22" s="123">
        <v>9.99</v>
      </c>
      <c r="BJ22" s="123">
        <v>8.7985700439756869</v>
      </c>
      <c r="BK22" s="123" t="s">
        <v>1449</v>
      </c>
      <c r="BL22" s="123" t="s">
        <v>952</v>
      </c>
      <c r="BM22" s="123">
        <v>3600</v>
      </c>
      <c r="BO22" s="123">
        <v>1.0668</v>
      </c>
      <c r="BP22" s="123">
        <v>3840.48</v>
      </c>
      <c r="BQ22" s="123">
        <v>2304.288</v>
      </c>
      <c r="BS22" s="123">
        <v>0.1525</v>
      </c>
      <c r="BT22" s="123">
        <v>1523475</v>
      </c>
      <c r="BU22" s="123">
        <v>1341781.9317062921</v>
      </c>
      <c r="BV22" s="123" t="s">
        <v>1448</v>
      </c>
      <c r="BW22" s="123" t="s">
        <v>1450</v>
      </c>
      <c r="BX22" s="123">
        <v>4.1972459016393442</v>
      </c>
      <c r="BY22" s="123">
        <v>3.6966728786149803</v>
      </c>
      <c r="BZ22" s="123">
        <v>661.14782527184104</v>
      </c>
      <c r="CA22" s="123">
        <v>582.29784285049959</v>
      </c>
      <c r="CB22" s="123">
        <v>5.2249999999999998E-2</v>
      </c>
      <c r="CC22" s="123">
        <v>521977.5</v>
      </c>
      <c r="CD22" s="123">
        <v>459725.28479772963</v>
      </c>
      <c r="CE22" s="123" t="s">
        <v>1448</v>
      </c>
      <c r="CF22" s="123" t="s">
        <v>968</v>
      </c>
      <c r="CG22" s="123">
        <v>12.250334928229663</v>
      </c>
      <c r="CH22" s="123">
        <v>10.789332325144199</v>
      </c>
      <c r="CI22" s="123">
        <v>226.52441882264716</v>
      </c>
      <c r="CJ22" s="123">
        <v>199.50860517336793</v>
      </c>
      <c r="CK22" s="123" t="s">
        <v>1452</v>
      </c>
      <c r="CL22" s="203">
        <v>10.666666666666668</v>
      </c>
      <c r="CM22" s="203">
        <v>12.367450666666668</v>
      </c>
      <c r="CN22" s="132">
        <v>4.1900000000000004</v>
      </c>
      <c r="CO22" s="132">
        <v>1000</v>
      </c>
      <c r="CP22" s="272">
        <v>5631788713.7479572</v>
      </c>
      <c r="CQ22" s="296">
        <v>23597194710.603943</v>
      </c>
      <c r="CR22" s="296">
        <v>5622066293.8493643</v>
      </c>
      <c r="CS22" s="278">
        <v>6383360250.000001</v>
      </c>
      <c r="CT22" s="272">
        <v>1926248943.3024876</v>
      </c>
      <c r="CU22" s="278">
        <v>2073357267.3000004</v>
      </c>
      <c r="CX22" s="123" t="s">
        <v>1577</v>
      </c>
    </row>
    <row r="23" spans="1:102" ht="27" customHeight="1">
      <c r="A23" s="123" t="str">
        <f t="shared" si="0"/>
        <v>http://resources.usgin.org/uri-gin/ohdnr/AUMPoints:340198000402</v>
      </c>
      <c r="B23" s="123" t="s">
        <v>176</v>
      </c>
      <c r="C23" s="207" t="s">
        <v>177</v>
      </c>
      <c r="D23" s="123" t="s">
        <v>1473</v>
      </c>
      <c r="G23" s="123" t="s">
        <v>175</v>
      </c>
      <c r="H23" s="123" t="s">
        <v>175</v>
      </c>
      <c r="I23" s="123" t="s">
        <v>178</v>
      </c>
      <c r="N23" s="132" t="s">
        <v>1558</v>
      </c>
      <c r="O23" s="123" t="s">
        <v>107</v>
      </c>
      <c r="P23" s="123" t="s">
        <v>1444</v>
      </c>
      <c r="Q23" s="123" t="s">
        <v>194</v>
      </c>
      <c r="S23" s="54" t="s">
        <v>1362</v>
      </c>
      <c r="W23" s="123">
        <v>356</v>
      </c>
      <c r="X23" s="133" t="s">
        <v>18</v>
      </c>
      <c r="Y23" s="206" t="s">
        <v>17</v>
      </c>
      <c r="Z23" s="205" t="s">
        <v>1142</v>
      </c>
      <c r="AJ23" s="123">
        <v>40.549999999999997</v>
      </c>
      <c r="AK23" s="123">
        <v>-81.180000000000007</v>
      </c>
      <c r="AL23" s="204" t="s">
        <v>1143</v>
      </c>
      <c r="AM23" s="54" t="s">
        <v>1321</v>
      </c>
      <c r="AN23" s="54">
        <v>1</v>
      </c>
      <c r="AP23" s="123" t="s">
        <v>684</v>
      </c>
      <c r="AQ23" s="207" t="s">
        <v>739</v>
      </c>
      <c r="AR23" s="123" t="s">
        <v>685</v>
      </c>
      <c r="AS23" s="123">
        <v>0</v>
      </c>
      <c r="AT23" s="132">
        <v>2.8651200000000002E-2</v>
      </c>
      <c r="AV23" s="123" t="s">
        <v>85</v>
      </c>
      <c r="AW23" s="123" t="s">
        <v>1447</v>
      </c>
      <c r="AX23" s="123" t="s">
        <v>87</v>
      </c>
      <c r="AY23" s="123">
        <v>162513.54994597909</v>
      </c>
      <c r="AZ23" s="123" t="s">
        <v>1448</v>
      </c>
      <c r="BA23" s="123">
        <v>49</v>
      </c>
      <c r="BB23" s="123" t="s">
        <v>1323</v>
      </c>
      <c r="BE23" s="123">
        <v>202264.36426276556</v>
      </c>
      <c r="BF23" s="123">
        <f t="shared" si="1"/>
        <v>121358.61855765933</v>
      </c>
      <c r="BG23" s="123" t="s">
        <v>1448</v>
      </c>
      <c r="BI23" s="123">
        <v>0.19800000000000001</v>
      </c>
      <c r="BJ23" s="123">
        <v>0.16251354994597908</v>
      </c>
      <c r="BK23" s="123" t="s">
        <v>1449</v>
      </c>
      <c r="BL23" s="123" t="s">
        <v>952</v>
      </c>
      <c r="BM23" s="123">
        <v>646</v>
      </c>
      <c r="BO23" s="123">
        <v>1.2446000000000002</v>
      </c>
      <c r="BP23" s="123">
        <v>804.01160000000004</v>
      </c>
      <c r="BQ23" s="123">
        <v>482.40696000000003</v>
      </c>
      <c r="BS23" s="123">
        <v>0.13600000000000001</v>
      </c>
      <c r="BT23" s="123">
        <v>26928.000000000004</v>
      </c>
      <c r="BU23" s="123">
        <v>22101.842792653159</v>
      </c>
      <c r="BV23" s="123" t="s">
        <v>1448</v>
      </c>
      <c r="BW23" s="123" t="s">
        <v>1450</v>
      </c>
      <c r="BX23" s="123">
        <v>5.490882352941175</v>
      </c>
      <c r="BY23" s="123">
        <v>4.5067817349101054</v>
      </c>
      <c r="BZ23" s="123">
        <v>55.820090157903202</v>
      </c>
      <c r="CA23" s="123">
        <v>45.81576267608817</v>
      </c>
      <c r="CB23" s="123">
        <v>5.1050000000000005E-2</v>
      </c>
      <c r="CC23" s="123">
        <v>10107.900000000001</v>
      </c>
      <c r="CD23" s="123">
        <v>8296.3167247422334</v>
      </c>
      <c r="CE23" s="123" t="s">
        <v>1448</v>
      </c>
      <c r="CF23" s="123" t="s">
        <v>968</v>
      </c>
      <c r="CG23" s="123">
        <v>14.62801175318315</v>
      </c>
      <c r="CH23" s="123">
        <v>12.006313730612622</v>
      </c>
      <c r="CI23" s="123">
        <v>20.953055901183518</v>
      </c>
      <c r="CJ23" s="123">
        <v>17.197755033928683</v>
      </c>
      <c r="CK23" s="123" t="s">
        <v>1452</v>
      </c>
      <c r="CL23" s="203">
        <v>10.666666666666668</v>
      </c>
      <c r="CM23" s="203">
        <v>11.239690666666668</v>
      </c>
      <c r="CN23" s="132">
        <v>4.1900000000000004</v>
      </c>
      <c r="CO23" s="132">
        <v>1000</v>
      </c>
      <c r="CP23" s="272">
        <v>121358618.55765933</v>
      </c>
      <c r="CQ23" s="296">
        <v>508492611.75659263</v>
      </c>
      <c r="CR23" s="296">
        <v>92606721.301216751</v>
      </c>
      <c r="CS23" s="278">
        <v>112828320.00000001</v>
      </c>
      <c r="CT23" s="272">
        <v>34761567.076669961</v>
      </c>
      <c r="CU23" s="278">
        <v>40149791.748000003</v>
      </c>
      <c r="CX23" s="123" t="s">
        <v>1577</v>
      </c>
    </row>
    <row r="24" spans="1:102" ht="27" customHeight="1">
      <c r="A24" s="123" t="str">
        <f t="shared" si="0"/>
        <v>http://resources.usgin.org/uri-gin/ohdnr/AUMPoints:340298004802</v>
      </c>
      <c r="B24" s="123" t="s">
        <v>180</v>
      </c>
      <c r="C24" s="207" t="s">
        <v>181</v>
      </c>
      <c r="D24" s="123" t="s">
        <v>1473</v>
      </c>
      <c r="G24" s="123" t="s">
        <v>179</v>
      </c>
      <c r="H24" s="123" t="s">
        <v>179</v>
      </c>
      <c r="I24" s="123" t="s">
        <v>182</v>
      </c>
      <c r="N24" s="295">
        <v>10959</v>
      </c>
      <c r="O24" s="123" t="s">
        <v>84</v>
      </c>
      <c r="P24" s="123" t="s">
        <v>1444</v>
      </c>
      <c r="Q24" s="123" t="s">
        <v>194</v>
      </c>
      <c r="S24" s="54" t="s">
        <v>1362</v>
      </c>
      <c r="W24" s="123">
        <v>1959</v>
      </c>
      <c r="X24" s="133" t="s">
        <v>20</v>
      </c>
      <c r="Y24" s="206" t="s">
        <v>19</v>
      </c>
      <c r="Z24" s="205" t="s">
        <v>1142</v>
      </c>
      <c r="AJ24" s="123">
        <v>40.880000000000003</v>
      </c>
      <c r="AK24" s="123">
        <v>-80.739999999999995</v>
      </c>
      <c r="AL24" s="204" t="s">
        <v>1143</v>
      </c>
      <c r="AM24" s="54" t="s">
        <v>1321</v>
      </c>
      <c r="AN24" s="54">
        <v>1</v>
      </c>
      <c r="AP24" s="123" t="s">
        <v>689</v>
      </c>
      <c r="AQ24" s="207" t="s">
        <v>740</v>
      </c>
      <c r="AR24" s="123" t="s">
        <v>689</v>
      </c>
      <c r="AS24" s="123">
        <v>0</v>
      </c>
      <c r="AT24" s="132">
        <v>0</v>
      </c>
      <c r="AU24" s="123">
        <v>983</v>
      </c>
      <c r="AV24" s="123" t="s">
        <v>85</v>
      </c>
      <c r="AW24" s="123" t="s">
        <v>1447</v>
      </c>
      <c r="AX24" s="123" t="s">
        <v>183</v>
      </c>
      <c r="AY24" s="123">
        <v>442760.51416422002</v>
      </c>
      <c r="AZ24" s="123" t="s">
        <v>1448</v>
      </c>
      <c r="BA24" s="123">
        <v>36</v>
      </c>
      <c r="BB24" s="123" t="s">
        <v>1323</v>
      </c>
      <c r="BE24" s="123">
        <v>404860.21415176278</v>
      </c>
      <c r="BF24" s="123">
        <f t="shared" si="1"/>
        <v>242916.12849105767</v>
      </c>
      <c r="BG24" s="123" t="s">
        <v>1448</v>
      </c>
      <c r="BI24" s="123">
        <v>0.51300000000000001</v>
      </c>
      <c r="BJ24" s="123">
        <v>0.44276051416422002</v>
      </c>
      <c r="BK24" s="123" t="s">
        <v>1449</v>
      </c>
      <c r="BL24" s="123" t="s">
        <v>951</v>
      </c>
      <c r="BM24" s="123">
        <v>873</v>
      </c>
      <c r="BO24" s="123">
        <v>0.91439999999999999</v>
      </c>
      <c r="BP24" s="123">
        <v>798.27120000000002</v>
      </c>
      <c r="BQ24" s="123">
        <v>478.96271999999999</v>
      </c>
      <c r="BS24" s="123">
        <v>0.128</v>
      </c>
      <c r="BT24" s="123">
        <v>65664</v>
      </c>
      <c r="BU24" s="123">
        <v>56673.345813020162</v>
      </c>
      <c r="BV24" s="123" t="s">
        <v>1448</v>
      </c>
      <c r="BW24" s="123" t="s">
        <v>1450</v>
      </c>
      <c r="BX24" s="123">
        <v>4.2862499999999999</v>
      </c>
      <c r="BY24" s="123">
        <v>3.6993806117668382</v>
      </c>
      <c r="BZ24" s="123">
        <v>137.09626502872709</v>
      </c>
      <c r="CA24" s="123">
        <v>118.32517113862257</v>
      </c>
      <c r="CB24" s="123">
        <v>4.9485000000000008E-2</v>
      </c>
      <c r="CC24" s="123">
        <v>25385.805000000004</v>
      </c>
      <c r="CD24" s="123">
        <v>21910.004043416433</v>
      </c>
      <c r="CE24" s="123" t="s">
        <v>1448</v>
      </c>
      <c r="CF24" s="123" t="s">
        <v>968</v>
      </c>
      <c r="CG24" s="123">
        <v>11.086996059411939</v>
      </c>
      <c r="CH24" s="123">
        <v>9.5689748066314078</v>
      </c>
      <c r="CI24" s="123">
        <v>53.001630273020005</v>
      </c>
      <c r="CJ24" s="123">
        <v>45.744696045271404</v>
      </c>
      <c r="CK24" s="123" t="s">
        <v>1452</v>
      </c>
      <c r="CL24" s="203">
        <v>10.666666666666668</v>
      </c>
      <c r="CM24" s="203">
        <v>10.666666666666668</v>
      </c>
      <c r="CN24" s="132">
        <v>4.1900000000000004</v>
      </c>
      <c r="CO24" s="132">
        <v>1000</v>
      </c>
      <c r="CP24" s="272">
        <v>242916128.49105766</v>
      </c>
      <c r="CQ24" s="296">
        <v>1017818578.3775318</v>
      </c>
      <c r="CR24" s="296">
        <v>237461318.9565545</v>
      </c>
      <c r="CS24" s="278">
        <v>275132160.00000006</v>
      </c>
      <c r="CT24" s="272">
        <v>91802916.941914871</v>
      </c>
      <c r="CU24" s="278">
        <v>100835463.75660002</v>
      </c>
      <c r="CX24" s="123" t="s">
        <v>1577</v>
      </c>
    </row>
    <row r="25" spans="1:102" ht="27" customHeight="1">
      <c r="A25" s="123" t="str">
        <f t="shared" si="0"/>
        <v>http://resources.usgin.org/uri-gin/ohdnr/AUMPoints:340298004402</v>
      </c>
      <c r="B25" s="123" t="s">
        <v>185</v>
      </c>
      <c r="C25" s="207" t="s">
        <v>186</v>
      </c>
      <c r="D25" s="123" t="s">
        <v>1473</v>
      </c>
      <c r="G25" s="123" t="s">
        <v>184</v>
      </c>
      <c r="H25" s="123" t="s">
        <v>184</v>
      </c>
      <c r="I25" s="123" t="s">
        <v>187</v>
      </c>
      <c r="N25" s="295">
        <v>6576</v>
      </c>
      <c r="O25" s="123" t="s">
        <v>107</v>
      </c>
      <c r="P25" s="123" t="s">
        <v>1444</v>
      </c>
      <c r="Q25" s="123" t="s">
        <v>194</v>
      </c>
      <c r="S25" s="54" t="s">
        <v>1362</v>
      </c>
      <c r="X25" s="133"/>
      <c r="Y25" s="206" t="s">
        <v>19</v>
      </c>
      <c r="Z25" s="205" t="s">
        <v>1142</v>
      </c>
      <c r="AJ25" s="123">
        <v>40.89</v>
      </c>
      <c r="AK25" s="123">
        <v>-80.72</v>
      </c>
      <c r="AL25" s="204" t="s">
        <v>1143</v>
      </c>
      <c r="AM25" s="54" t="s">
        <v>1321</v>
      </c>
      <c r="AN25" s="54">
        <v>1</v>
      </c>
      <c r="AP25" s="123" t="s">
        <v>689</v>
      </c>
      <c r="AQ25" s="207" t="s">
        <v>740</v>
      </c>
      <c r="AR25" s="123" t="s">
        <v>689</v>
      </c>
      <c r="AS25" s="198"/>
      <c r="AT25" s="132">
        <v>0</v>
      </c>
      <c r="AU25" s="200" t="s">
        <v>1446</v>
      </c>
      <c r="AV25" s="123" t="s">
        <v>85</v>
      </c>
      <c r="AW25" s="123" t="s">
        <v>1447</v>
      </c>
      <c r="AX25" s="123" t="s">
        <v>183</v>
      </c>
      <c r="AY25" s="123">
        <v>74379.763296815887</v>
      </c>
      <c r="AZ25" s="123" t="s">
        <v>1448</v>
      </c>
      <c r="BA25" s="123">
        <v>36</v>
      </c>
      <c r="BB25" s="123" t="s">
        <v>1323</v>
      </c>
      <c r="BE25" s="123">
        <v>68012.85555860844</v>
      </c>
      <c r="BF25" s="123">
        <f t="shared" si="1"/>
        <v>40807.713335165063</v>
      </c>
      <c r="BG25" s="123" t="s">
        <v>1448</v>
      </c>
      <c r="BI25" s="123">
        <v>0.106</v>
      </c>
      <c r="BJ25" s="123">
        <v>7.4379763296815893E-2</v>
      </c>
      <c r="BK25" s="123" t="s">
        <v>1449</v>
      </c>
      <c r="BL25" s="123" t="s">
        <v>951</v>
      </c>
      <c r="BM25" s="123">
        <v>425</v>
      </c>
      <c r="BO25" s="123">
        <v>0.91439999999999999</v>
      </c>
      <c r="BP25" s="123">
        <v>388.62</v>
      </c>
      <c r="BQ25" s="123">
        <v>233.172</v>
      </c>
      <c r="BS25" s="123">
        <v>0.128</v>
      </c>
      <c r="BT25" s="123">
        <v>13568</v>
      </c>
      <c r="BU25" s="123">
        <v>9520.6097019924364</v>
      </c>
      <c r="BV25" s="123" t="s">
        <v>1448</v>
      </c>
      <c r="BW25" s="123" t="s">
        <v>1450</v>
      </c>
      <c r="BX25" s="123">
        <v>4.2862499999999981</v>
      </c>
      <c r="BY25" s="123">
        <v>3.0076439663299723</v>
      </c>
      <c r="BZ25" s="123">
        <v>58.188804830768703</v>
      </c>
      <c r="CA25" s="123">
        <v>40.830844621105605</v>
      </c>
      <c r="CB25" s="123">
        <v>4.9200000000000001E-2</v>
      </c>
      <c r="CC25" s="123">
        <v>5215.2</v>
      </c>
      <c r="CD25" s="123">
        <v>3659.4843542033423</v>
      </c>
      <c r="CE25" s="123" t="s">
        <v>1448</v>
      </c>
      <c r="CF25" s="123" t="s">
        <v>968</v>
      </c>
      <c r="CG25" s="123">
        <v>11.151219512195119</v>
      </c>
      <c r="CH25" s="123">
        <v>7.8247647904519608</v>
      </c>
      <c r="CI25" s="123">
        <v>22.366321856826719</v>
      </c>
      <c r="CJ25" s="123">
        <v>15.694355901237465</v>
      </c>
      <c r="CK25" s="123" t="s">
        <v>1452</v>
      </c>
      <c r="CL25" s="203">
        <v>10.666666666666668</v>
      </c>
      <c r="CM25" s="203">
        <v>10.666666666666668</v>
      </c>
      <c r="CN25" s="132">
        <v>4.1900000000000004</v>
      </c>
      <c r="CO25" s="132">
        <v>1000</v>
      </c>
      <c r="CP25" s="272">
        <v>40807713.335165061</v>
      </c>
      <c r="CQ25" s="296">
        <v>170984318.87434161</v>
      </c>
      <c r="CR25" s="296">
        <v>39891354.651348308</v>
      </c>
      <c r="CS25" s="278">
        <v>56849919.999999993</v>
      </c>
      <c r="CT25" s="272">
        <v>15333239.444112003</v>
      </c>
      <c r="CU25" s="278">
        <v>20715400.223999996</v>
      </c>
      <c r="CX25" s="123" t="s">
        <v>1577</v>
      </c>
    </row>
    <row r="26" spans="1:102" ht="27" customHeight="1">
      <c r="A26" s="123" t="str">
        <f t="shared" si="0"/>
        <v>http://resources.usgin.org/uri-gin/ohdnr/AUMPoints:340298012602</v>
      </c>
      <c r="B26" s="123" t="s">
        <v>199</v>
      </c>
      <c r="C26" s="207" t="s">
        <v>200</v>
      </c>
      <c r="D26" s="123" t="s">
        <v>1473</v>
      </c>
      <c r="G26" s="123" t="s">
        <v>198</v>
      </c>
      <c r="H26" s="123" t="s">
        <v>198</v>
      </c>
      <c r="I26" s="123" t="s">
        <v>201</v>
      </c>
      <c r="N26" s="295">
        <v>7672</v>
      </c>
      <c r="O26" s="123" t="s">
        <v>84</v>
      </c>
      <c r="P26" s="123" t="s">
        <v>1444</v>
      </c>
      <c r="Q26" s="123" t="s">
        <v>194</v>
      </c>
      <c r="S26" s="54" t="s">
        <v>1362</v>
      </c>
      <c r="W26" s="123">
        <v>1238</v>
      </c>
      <c r="X26" s="133" t="s">
        <v>21</v>
      </c>
      <c r="Y26" s="206" t="s">
        <v>19</v>
      </c>
      <c r="Z26" s="205" t="s">
        <v>1142</v>
      </c>
      <c r="AJ26" s="123">
        <v>40.619999999999997</v>
      </c>
      <c r="AK26" s="123">
        <v>-80.790000000000006</v>
      </c>
      <c r="AL26" s="204" t="s">
        <v>1143</v>
      </c>
      <c r="AM26" s="54" t="s">
        <v>1321</v>
      </c>
      <c r="AN26" s="54">
        <v>1</v>
      </c>
      <c r="AP26" s="123" t="s">
        <v>687</v>
      </c>
      <c r="AQ26" s="207" t="s">
        <v>741</v>
      </c>
      <c r="AR26" s="123" t="s">
        <v>688</v>
      </c>
      <c r="AT26" s="132">
        <v>0</v>
      </c>
      <c r="AU26" s="123">
        <v>984</v>
      </c>
      <c r="AV26" s="123" t="s">
        <v>85</v>
      </c>
      <c r="AW26" s="123" t="s">
        <v>1447</v>
      </c>
      <c r="AX26" s="200" t="s">
        <v>223</v>
      </c>
      <c r="AY26" s="123">
        <v>14272.326043285664</v>
      </c>
      <c r="AZ26" s="123" t="s">
        <v>1448</v>
      </c>
      <c r="BA26" s="123">
        <v>42</v>
      </c>
      <c r="BB26" s="123" t="s">
        <v>1323</v>
      </c>
      <c r="BE26" s="123">
        <v>15225.717422977146</v>
      </c>
      <c r="BF26" s="123">
        <f t="shared" si="1"/>
        <v>9135.4304537862881</v>
      </c>
      <c r="BG26" s="123" t="s">
        <v>1448</v>
      </c>
      <c r="BI26" s="123">
        <v>4.6699999999999998E-2</v>
      </c>
      <c r="BJ26" s="123">
        <v>1.4272326043285663E-2</v>
      </c>
      <c r="BK26" s="123" t="s">
        <v>1449</v>
      </c>
      <c r="BL26" s="123" t="s">
        <v>928</v>
      </c>
      <c r="BM26" s="123">
        <v>158</v>
      </c>
      <c r="BO26" s="123">
        <v>1.0668</v>
      </c>
      <c r="BP26" s="123">
        <v>168.55439999999999</v>
      </c>
      <c r="BQ26" s="123">
        <v>101.13263999999999</v>
      </c>
      <c r="BS26" s="123">
        <v>0.127</v>
      </c>
      <c r="BT26" s="123">
        <v>5930.8999999999987</v>
      </c>
      <c r="BU26" s="123">
        <v>1812.5854074972792</v>
      </c>
      <c r="BV26" s="123" t="s">
        <v>1448</v>
      </c>
      <c r="BW26" s="123" t="s">
        <v>1450</v>
      </c>
      <c r="BX26" s="123">
        <v>5.04</v>
      </c>
      <c r="BY26" s="123">
        <v>1.5403109905387531</v>
      </c>
      <c r="BZ26" s="123">
        <v>58.644765923246929</v>
      </c>
      <c r="CA26" s="123">
        <v>17.922852676418607</v>
      </c>
      <c r="CB26" s="123">
        <v>4.9350000000000005E-2</v>
      </c>
      <c r="CC26" s="123">
        <v>2304.645</v>
      </c>
      <c r="CD26" s="123">
        <v>704.33929023614746</v>
      </c>
      <c r="CE26" s="123" t="s">
        <v>1448</v>
      </c>
      <c r="CF26" s="123" t="s">
        <v>968</v>
      </c>
      <c r="CG26" s="123">
        <v>12.970212765957449</v>
      </c>
      <c r="CH26" s="123">
        <v>3.9639208875060099</v>
      </c>
      <c r="CI26" s="123">
        <v>22.788340144190837</v>
      </c>
      <c r="CJ26" s="123">
        <v>6.9645100754429778</v>
      </c>
      <c r="CK26" s="123" t="s">
        <v>1452</v>
      </c>
      <c r="CL26" s="203">
        <v>10.6666666666667</v>
      </c>
      <c r="CM26" s="203">
        <v>10.6666666666667</v>
      </c>
      <c r="CN26" s="132">
        <v>4.1900000000000004</v>
      </c>
      <c r="CO26" s="132">
        <v>1000</v>
      </c>
      <c r="CP26" s="272">
        <v>9135430.4537862875</v>
      </c>
      <c r="CQ26" s="296">
        <v>38277453.601364546</v>
      </c>
      <c r="CR26" s="296">
        <v>7594732.8574136002</v>
      </c>
      <c r="CS26" s="278">
        <v>24850470.999999993</v>
      </c>
      <c r="CT26" s="272">
        <v>2951181.6260894574</v>
      </c>
      <c r="CU26" s="278">
        <v>9154326.4973999988</v>
      </c>
      <c r="CX26" s="123" t="s">
        <v>1577</v>
      </c>
    </row>
    <row r="27" spans="1:102" ht="27" customHeight="1">
      <c r="A27" s="123" t="str">
        <f t="shared" si="0"/>
        <v>http://resources.usgin.org/uri-gin/ohdnr/AUMPoints:340298005802</v>
      </c>
      <c r="B27" s="197" t="s">
        <v>195</v>
      </c>
      <c r="C27" s="196" t="s">
        <v>196</v>
      </c>
      <c r="D27" s="123" t="s">
        <v>1473</v>
      </c>
      <c r="G27" s="197" t="s">
        <v>724</v>
      </c>
      <c r="H27" s="197" t="s">
        <v>724</v>
      </c>
      <c r="I27" s="197" t="s">
        <v>197</v>
      </c>
      <c r="N27" s="295">
        <v>1828</v>
      </c>
      <c r="O27" s="197" t="s">
        <v>84</v>
      </c>
      <c r="P27" s="123" t="s">
        <v>1444</v>
      </c>
      <c r="Q27" s="197" t="s">
        <v>194</v>
      </c>
      <c r="S27" s="54" t="s">
        <v>1362</v>
      </c>
      <c r="W27" s="197">
        <v>12299</v>
      </c>
      <c r="X27" s="197" t="s">
        <v>23</v>
      </c>
      <c r="Y27" s="206" t="s">
        <v>19</v>
      </c>
      <c r="Z27" s="205" t="s">
        <v>1142</v>
      </c>
      <c r="AJ27" s="123">
        <v>40.9</v>
      </c>
      <c r="AK27" s="123">
        <v>-80.83</v>
      </c>
      <c r="AL27" s="204" t="s">
        <v>1143</v>
      </c>
      <c r="AM27" s="54" t="s">
        <v>1321</v>
      </c>
      <c r="AN27" s="54">
        <v>1</v>
      </c>
      <c r="AP27" s="197" t="s">
        <v>725</v>
      </c>
      <c r="AQ27" s="196" t="s">
        <v>742</v>
      </c>
      <c r="AR27" s="197" t="s">
        <v>726</v>
      </c>
      <c r="AS27" s="197">
        <v>0</v>
      </c>
      <c r="AT27" s="195">
        <v>0</v>
      </c>
      <c r="AU27" s="200" t="s">
        <v>1446</v>
      </c>
      <c r="AV27" s="197" t="s">
        <v>85</v>
      </c>
      <c r="AW27" s="123" t="s">
        <v>1447</v>
      </c>
      <c r="AX27" s="197" t="s">
        <v>223</v>
      </c>
      <c r="AY27" s="197" t="e">
        <f>AX27*0.3048*0.3048</f>
        <v>#VALUE!</v>
      </c>
      <c r="AZ27" s="123" t="s">
        <v>1448</v>
      </c>
      <c r="BA27" s="197"/>
      <c r="BB27" s="123" t="s">
        <v>1323</v>
      </c>
      <c r="BE27" s="197"/>
      <c r="BF27" s="197">
        <f t="shared" si="1"/>
        <v>0</v>
      </c>
      <c r="BG27" s="123" t="s">
        <v>1448</v>
      </c>
      <c r="BI27" s="197">
        <v>0.12039999999999999</v>
      </c>
      <c r="BJ27" s="197">
        <v>7.1633971203069122E-2</v>
      </c>
      <c r="BK27" s="123" t="s">
        <v>1449</v>
      </c>
      <c r="BL27" s="197" t="s">
        <v>950</v>
      </c>
      <c r="BM27" s="197">
        <v>412</v>
      </c>
      <c r="BN27" s="197"/>
      <c r="BO27" s="123">
        <v>0</v>
      </c>
      <c r="BP27" s="123">
        <v>0</v>
      </c>
      <c r="BQ27" s="123" t="s">
        <v>1576</v>
      </c>
      <c r="BS27" s="194">
        <v>0.11599999999999999</v>
      </c>
      <c r="BT27" s="193">
        <v>13966.399999999998</v>
      </c>
      <c r="BU27" s="193">
        <v>8309.540659556018</v>
      </c>
      <c r="BV27" s="123" t="s">
        <v>1448</v>
      </c>
      <c r="BW27" s="123" t="s">
        <v>1450</v>
      </c>
      <c r="BX27" s="193">
        <v>0</v>
      </c>
      <c r="BY27" s="193">
        <v>0</v>
      </c>
      <c r="BZ27" s="199"/>
      <c r="CA27" s="197"/>
      <c r="CB27" s="123">
        <v>4.9350000000000005E-2</v>
      </c>
      <c r="CC27" s="123">
        <v>5941.74</v>
      </c>
      <c r="CD27" s="123">
        <v>3535.1364788714618</v>
      </c>
      <c r="CE27" s="123" t="s">
        <v>1448</v>
      </c>
      <c r="CF27" s="123" t="s">
        <v>968</v>
      </c>
      <c r="CG27" s="194">
        <v>0</v>
      </c>
      <c r="CH27" s="194">
        <v>0</v>
      </c>
      <c r="CI27" s="193"/>
      <c r="CJ27" s="193"/>
      <c r="CK27" s="123" t="s">
        <v>1452</v>
      </c>
      <c r="CL27" s="192">
        <v>10.666666666666668</v>
      </c>
      <c r="CM27" s="192">
        <v>10.666666666666668</v>
      </c>
      <c r="CN27" s="195">
        <v>4.1900000000000004</v>
      </c>
      <c r="CO27" s="195" t="s">
        <v>1576</v>
      </c>
      <c r="CP27" s="273" t="s">
        <v>1576</v>
      </c>
      <c r="CQ27" s="273" t="s">
        <v>1576</v>
      </c>
      <c r="CR27" s="273" t="s">
        <v>1576</v>
      </c>
      <c r="CS27" s="273" t="s">
        <v>1576</v>
      </c>
      <c r="CT27" s="273" t="s">
        <v>1576</v>
      </c>
      <c r="CU27" s="273" t="s">
        <v>1576</v>
      </c>
      <c r="CX27" s="123" t="s">
        <v>1577</v>
      </c>
    </row>
    <row r="28" spans="1:102" ht="27" customHeight="1">
      <c r="A28" s="123" t="str">
        <f t="shared" si="0"/>
        <v>http://resources.usgin.org/uri-gin/ohdnr/AUMPoints:340298008502</v>
      </c>
      <c r="B28" s="123" t="s">
        <v>203</v>
      </c>
      <c r="C28" s="207" t="s">
        <v>204</v>
      </c>
      <c r="D28" s="123" t="s">
        <v>1473</v>
      </c>
      <c r="G28" s="123" t="s">
        <v>202</v>
      </c>
      <c r="H28" s="123" t="s">
        <v>202</v>
      </c>
      <c r="I28" s="123" t="s">
        <v>205</v>
      </c>
      <c r="N28" s="295">
        <v>7672</v>
      </c>
      <c r="O28" s="123" t="s">
        <v>107</v>
      </c>
      <c r="P28" s="123" t="s">
        <v>1444</v>
      </c>
      <c r="Q28" s="123" t="s">
        <v>193</v>
      </c>
      <c r="S28" s="54" t="s">
        <v>1362</v>
      </c>
      <c r="W28" s="123">
        <v>1311</v>
      </c>
      <c r="X28" s="133" t="s">
        <v>22</v>
      </c>
      <c r="Y28" s="206" t="s">
        <v>19</v>
      </c>
      <c r="Z28" s="205" t="s">
        <v>1142</v>
      </c>
      <c r="AJ28" s="123">
        <v>40.619999999999997</v>
      </c>
      <c r="AK28" s="123">
        <v>-80.849999999999994</v>
      </c>
      <c r="AL28" s="204" t="s">
        <v>1143</v>
      </c>
      <c r="AM28" s="54" t="s">
        <v>1321</v>
      </c>
      <c r="AN28" s="54">
        <v>1</v>
      </c>
      <c r="AP28" s="123" t="s">
        <v>727</v>
      </c>
      <c r="AQ28" s="207" t="s">
        <v>743</v>
      </c>
      <c r="AR28" s="123" t="s">
        <v>728</v>
      </c>
      <c r="AS28" s="123">
        <v>0.02</v>
      </c>
      <c r="AT28" s="132">
        <v>6.2484000000000005E-2</v>
      </c>
      <c r="AU28" s="200" t="s">
        <v>1446</v>
      </c>
      <c r="AV28" s="123" t="s">
        <v>85</v>
      </c>
      <c r="AW28" s="123" t="s">
        <v>1447</v>
      </c>
      <c r="AX28" s="123" t="s">
        <v>87</v>
      </c>
      <c r="AY28" s="123">
        <v>30381.534327276917</v>
      </c>
      <c r="AZ28" s="123" t="s">
        <v>1448</v>
      </c>
      <c r="BA28" s="123">
        <v>21</v>
      </c>
      <c r="BB28" s="123" t="s">
        <v>1323</v>
      </c>
      <c r="BE28" s="123">
        <v>16205.510410169507</v>
      </c>
      <c r="BF28" s="123">
        <f t="shared" si="1"/>
        <v>9723.3062461017034</v>
      </c>
      <c r="BG28" s="123" t="s">
        <v>1448</v>
      </c>
      <c r="BI28" s="123">
        <v>0.127</v>
      </c>
      <c r="BJ28" s="123">
        <v>3.0381534327276916E-2</v>
      </c>
      <c r="BK28" s="123" t="s">
        <v>1449</v>
      </c>
      <c r="BL28" s="123" t="s">
        <v>952</v>
      </c>
      <c r="BM28" s="123">
        <v>223</v>
      </c>
      <c r="BO28" s="123">
        <v>0.53339999999999999</v>
      </c>
      <c r="BP28" s="123">
        <v>118.9482</v>
      </c>
      <c r="BQ28" s="123">
        <v>71.368920000000003</v>
      </c>
      <c r="BS28" s="123">
        <v>0.129</v>
      </c>
      <c r="BT28" s="123">
        <v>16383</v>
      </c>
      <c r="BU28" s="123">
        <v>3919.2179282187226</v>
      </c>
      <c r="BV28" s="123" t="s">
        <v>1448</v>
      </c>
      <c r="BW28" s="123" t="s">
        <v>1450</v>
      </c>
      <c r="BX28" s="123">
        <v>2.4809302325581393</v>
      </c>
      <c r="BY28" s="123">
        <v>0.59349974034680486</v>
      </c>
      <c r="BZ28" s="123">
        <v>229.55370489002775</v>
      </c>
      <c r="CA28" s="123">
        <v>54.914911535984047</v>
      </c>
      <c r="CB28" s="123">
        <v>4.9599999999999998E-2</v>
      </c>
      <c r="CC28" s="123">
        <v>6299.2</v>
      </c>
      <c r="CD28" s="123">
        <v>1506.924102632935</v>
      </c>
      <c r="CE28" s="123" t="s">
        <v>1448</v>
      </c>
      <c r="CF28" s="123" t="s">
        <v>968</v>
      </c>
      <c r="CG28" s="123">
        <v>6.4524193548387094</v>
      </c>
      <c r="CH28" s="123">
        <v>1.5435779537245529</v>
      </c>
      <c r="CI28" s="123">
        <v>88.262509787173457</v>
      </c>
      <c r="CJ28" s="123">
        <v>21.114570637091539</v>
      </c>
      <c r="CK28" s="123" t="s">
        <v>1452</v>
      </c>
      <c r="CL28" s="203">
        <v>10.666666666666668</v>
      </c>
      <c r="CM28" s="203">
        <v>11.916346666666668</v>
      </c>
      <c r="CN28" s="132">
        <v>4.1900000000000004</v>
      </c>
      <c r="CO28" s="132">
        <v>1000</v>
      </c>
      <c r="CP28" s="272">
        <v>9723306.2461017035</v>
      </c>
      <c r="CQ28" s="296">
        <v>40740653.171166144</v>
      </c>
      <c r="CR28" s="296">
        <v>16421523.119236449</v>
      </c>
      <c r="CS28" s="278">
        <v>68644770.000000015</v>
      </c>
      <c r="CT28" s="272">
        <v>6314011.9900319986</v>
      </c>
      <c r="CU28" s="278">
        <v>25021178.304000001</v>
      </c>
      <c r="CX28" s="123" t="s">
        <v>1577</v>
      </c>
    </row>
    <row r="29" spans="1:102" ht="27" customHeight="1">
      <c r="A29" s="123" t="str">
        <f t="shared" si="0"/>
        <v>http://resources.usgin.org/uri-gin/ohdnr/AUMPoints:340298001902</v>
      </c>
      <c r="B29" s="123" t="s">
        <v>207</v>
      </c>
      <c r="C29" s="207" t="s">
        <v>208</v>
      </c>
      <c r="D29" s="123" t="s">
        <v>1473</v>
      </c>
      <c r="G29" s="123" t="s">
        <v>206</v>
      </c>
      <c r="H29" s="123" t="s">
        <v>206</v>
      </c>
      <c r="I29" s="123" t="s">
        <v>209</v>
      </c>
      <c r="N29" s="295">
        <v>2193</v>
      </c>
      <c r="O29" s="123" t="s">
        <v>165</v>
      </c>
      <c r="P29" s="123" t="s">
        <v>1444</v>
      </c>
      <c r="Q29" s="123" t="s">
        <v>194</v>
      </c>
      <c r="S29" s="54" t="s">
        <v>1362</v>
      </c>
      <c r="X29" s="133"/>
      <c r="Y29" s="206" t="s">
        <v>19</v>
      </c>
      <c r="Z29" s="205" t="s">
        <v>1142</v>
      </c>
      <c r="AJ29" s="123">
        <v>40.630000000000003</v>
      </c>
      <c r="AK29" s="123">
        <v>-80.819999999999993</v>
      </c>
      <c r="AL29" s="204" t="s">
        <v>1143</v>
      </c>
      <c r="AM29" s="54" t="s">
        <v>1321</v>
      </c>
      <c r="AN29" s="54">
        <v>1</v>
      </c>
      <c r="AP29" s="133" t="s">
        <v>729</v>
      </c>
      <c r="AQ29" s="207" t="s">
        <v>744</v>
      </c>
      <c r="AR29" s="123" t="s">
        <v>730</v>
      </c>
      <c r="AS29" s="123">
        <v>0.3</v>
      </c>
      <c r="AT29" s="132">
        <v>6.6446400000000003E-2</v>
      </c>
      <c r="AU29" s="200" t="s">
        <v>1446</v>
      </c>
      <c r="AV29" s="123" t="s">
        <v>85</v>
      </c>
      <c r="AW29" s="123" t="s">
        <v>1447</v>
      </c>
      <c r="AX29" s="123" t="s">
        <v>116</v>
      </c>
      <c r="AY29" s="123">
        <v>1200645.7023961798</v>
      </c>
      <c r="AZ29" s="123" t="s">
        <v>1448</v>
      </c>
      <c r="BA29" s="123">
        <v>60</v>
      </c>
      <c r="BB29" s="123" t="s">
        <v>1323</v>
      </c>
      <c r="BE29" s="123">
        <v>1829784.0504517781</v>
      </c>
      <c r="BF29" s="123">
        <f t="shared" si="1"/>
        <v>1097870.4302710667</v>
      </c>
      <c r="BG29" s="123" t="s">
        <v>1448</v>
      </c>
      <c r="BI29" s="123">
        <v>2.48</v>
      </c>
      <c r="BJ29" s="123">
        <v>1.2006457023961798</v>
      </c>
      <c r="BK29" s="123" t="s">
        <v>1449</v>
      </c>
      <c r="BL29" s="123" t="s">
        <v>951</v>
      </c>
      <c r="BM29" s="123">
        <v>1402</v>
      </c>
      <c r="BO29" s="123">
        <v>1.524</v>
      </c>
      <c r="BP29" s="123">
        <v>2136.6480000000001</v>
      </c>
      <c r="BQ29" s="123">
        <v>1281.9888000000001</v>
      </c>
      <c r="BS29" s="123">
        <v>0.129</v>
      </c>
      <c r="BT29" s="123">
        <v>319920</v>
      </c>
      <c r="BU29" s="123">
        <v>154883.29560910718</v>
      </c>
      <c r="BV29" s="123" t="s">
        <v>1448</v>
      </c>
      <c r="BW29" s="123" t="s">
        <v>1450</v>
      </c>
      <c r="BX29" s="123">
        <v>7.0883720930232554</v>
      </c>
      <c r="BY29" s="123">
        <v>3.4317030203521717</v>
      </c>
      <c r="BZ29" s="123">
        <v>249.54976205720359</v>
      </c>
      <c r="CA29" s="123">
        <v>120.81485860805272</v>
      </c>
      <c r="CB29" s="123">
        <v>4.9489999999999999E-2</v>
      </c>
      <c r="CC29" s="123">
        <v>122735.2</v>
      </c>
      <c r="CD29" s="123">
        <v>59419.955811586937</v>
      </c>
      <c r="CE29" s="123" t="s">
        <v>1448</v>
      </c>
      <c r="CF29" s="123" t="s">
        <v>968</v>
      </c>
      <c r="CG29" s="123">
        <v>18.476459890887046</v>
      </c>
      <c r="CH29" s="123">
        <v>8.9450331304390822</v>
      </c>
      <c r="CI29" s="123">
        <v>95.73812189310857</v>
      </c>
      <c r="CJ29" s="123">
        <v>46.349824438081619</v>
      </c>
      <c r="CK29" s="123" t="s">
        <v>1452</v>
      </c>
      <c r="CL29" s="203">
        <v>10.666666666666668</v>
      </c>
      <c r="CM29" s="203">
        <v>11.995594666666667</v>
      </c>
      <c r="CN29" s="132">
        <v>4.1900000000000004</v>
      </c>
      <c r="CO29" s="132">
        <v>1000</v>
      </c>
      <c r="CP29" s="272">
        <v>1097870430.2710667</v>
      </c>
      <c r="CQ29" s="296">
        <v>4600077102.8357697</v>
      </c>
      <c r="CR29" s="296">
        <v>648961008.60215914</v>
      </c>
      <c r="CS29" s="278">
        <v>1340464800</v>
      </c>
      <c r="CT29" s="272">
        <v>248969614.85054928</v>
      </c>
      <c r="CU29" s="278">
        <v>487518942.62399995</v>
      </c>
      <c r="CX29" s="123" t="s">
        <v>1577</v>
      </c>
    </row>
    <row r="30" spans="1:102" ht="27" customHeight="1">
      <c r="A30" s="123" t="str">
        <f t="shared" si="0"/>
        <v>http://resources.usgin.org/uri-gin/ohdnr/AUMPoints:340298007002</v>
      </c>
      <c r="B30" s="123" t="s">
        <v>211</v>
      </c>
      <c r="C30" s="207" t="s">
        <v>212</v>
      </c>
      <c r="D30" s="123" t="s">
        <v>1473</v>
      </c>
      <c r="G30" s="123" t="s">
        <v>210</v>
      </c>
      <c r="H30" s="123" t="s">
        <v>210</v>
      </c>
      <c r="I30" s="123" t="s">
        <v>213</v>
      </c>
      <c r="N30" s="132" t="s">
        <v>1559</v>
      </c>
      <c r="O30" s="123" t="s">
        <v>84</v>
      </c>
      <c r="P30" s="123" t="s">
        <v>1444</v>
      </c>
      <c r="Q30" s="123" t="s">
        <v>194</v>
      </c>
      <c r="S30" s="54" t="s">
        <v>1362</v>
      </c>
      <c r="X30" s="133"/>
      <c r="Y30" s="206" t="s">
        <v>19</v>
      </c>
      <c r="Z30" s="205" t="s">
        <v>1142</v>
      </c>
      <c r="AJ30" s="123">
        <v>40.89</v>
      </c>
      <c r="AK30" s="123">
        <v>-80.78</v>
      </c>
      <c r="AL30" s="204" t="s">
        <v>1143</v>
      </c>
      <c r="AM30" s="54" t="s">
        <v>1321</v>
      </c>
      <c r="AN30" s="54">
        <v>1</v>
      </c>
      <c r="AP30" s="123" t="s">
        <v>729</v>
      </c>
      <c r="AQ30" s="207" t="s">
        <v>744</v>
      </c>
      <c r="AR30" s="123" t="s">
        <v>730</v>
      </c>
      <c r="AS30" s="123">
        <v>0</v>
      </c>
      <c r="AT30" s="132">
        <v>3.8404800000000003E-2</v>
      </c>
      <c r="AU30" s="200" t="s">
        <v>1446</v>
      </c>
      <c r="AV30" s="123" t="s">
        <v>85</v>
      </c>
      <c r="AW30" s="123" t="s">
        <v>1447</v>
      </c>
      <c r="AX30" s="123" t="s">
        <v>116</v>
      </c>
      <c r="AY30" s="123">
        <v>268653.8612185836</v>
      </c>
      <c r="AZ30" s="123" t="s">
        <v>1448</v>
      </c>
      <c r="BA30" s="123">
        <v>40</v>
      </c>
      <c r="BB30" s="123" t="s">
        <v>1323</v>
      </c>
      <c r="BE30" s="123">
        <v>272952.32299808093</v>
      </c>
      <c r="BF30" s="123">
        <f t="shared" si="1"/>
        <v>163771.39379884856</v>
      </c>
      <c r="BG30" s="123" t="s">
        <v>1448</v>
      </c>
      <c r="BI30" s="123">
        <v>0.42499999999999999</v>
      </c>
      <c r="BJ30" s="123">
        <v>0.26865386121858359</v>
      </c>
      <c r="BK30" s="123" t="s">
        <v>1449</v>
      </c>
      <c r="BL30" s="123" t="s">
        <v>936</v>
      </c>
      <c r="BM30" s="123">
        <v>849</v>
      </c>
      <c r="BO30" s="123">
        <v>1.016</v>
      </c>
      <c r="BP30" s="123">
        <v>862.58400000000006</v>
      </c>
      <c r="BQ30" s="123">
        <v>517.55039999999997</v>
      </c>
      <c r="BS30" s="123">
        <v>0.129</v>
      </c>
      <c r="BT30" s="123">
        <v>54825</v>
      </c>
      <c r="BU30" s="123">
        <v>34656.348097197282</v>
      </c>
      <c r="BV30" s="123" t="s">
        <v>1448</v>
      </c>
      <c r="BW30" s="123" t="s">
        <v>1450</v>
      </c>
      <c r="BX30" s="123">
        <v>4.7255813953488373</v>
      </c>
      <c r="BY30" s="123">
        <v>2.9871663255603931</v>
      </c>
      <c r="BZ30" s="123">
        <v>105.9317121578884</v>
      </c>
      <c r="CA30" s="123">
        <v>66.96226705108775</v>
      </c>
      <c r="CB30" s="123">
        <v>4.9500000000000002E-2</v>
      </c>
      <c r="CC30" s="123">
        <v>21037.5</v>
      </c>
      <c r="CD30" s="123">
        <v>13298.366130319888</v>
      </c>
      <c r="CE30" s="123" t="s">
        <v>1448</v>
      </c>
      <c r="CF30" s="123" t="s">
        <v>968</v>
      </c>
      <c r="CG30" s="123">
        <v>12.315151515151515</v>
      </c>
      <c r="CH30" s="123">
        <v>7.7847364847937524</v>
      </c>
      <c r="CI30" s="123">
        <v>40.648215130352526</v>
      </c>
      <c r="CJ30" s="123">
        <v>25.694823403324371</v>
      </c>
      <c r="CK30" s="123" t="s">
        <v>1452</v>
      </c>
      <c r="CL30" s="203">
        <v>10.666666666666668</v>
      </c>
      <c r="CM30" s="203">
        <v>11.434762666666668</v>
      </c>
      <c r="CN30" s="132">
        <v>4.1900000000000004</v>
      </c>
      <c r="CO30" s="132">
        <v>1000</v>
      </c>
      <c r="CP30" s="272">
        <v>163771393.79884857</v>
      </c>
      <c r="CQ30" s="296">
        <v>686202140.01717556</v>
      </c>
      <c r="CR30" s="296">
        <v>145210098.52725664</v>
      </c>
      <c r="CS30" s="278">
        <v>229716750.00000003</v>
      </c>
      <c r="CT30" s="272">
        <v>55720154.08604034</v>
      </c>
      <c r="CU30" s="278">
        <v>83563474.5</v>
      </c>
      <c r="CX30" s="123" t="s">
        <v>1577</v>
      </c>
    </row>
    <row r="31" spans="1:102" ht="27" customHeight="1">
      <c r="A31" s="123" t="str">
        <f t="shared" si="0"/>
        <v>http://resources.usgin.org/uri-gin/ohdnr/AUMPoints:340298004002</v>
      </c>
      <c r="B31" s="123" t="s">
        <v>189</v>
      </c>
      <c r="C31" s="207" t="s">
        <v>190</v>
      </c>
      <c r="D31" s="123" t="s">
        <v>1473</v>
      </c>
      <c r="G31" s="123" t="s">
        <v>188</v>
      </c>
      <c r="H31" s="123" t="s">
        <v>188</v>
      </c>
      <c r="I31" s="123" t="s">
        <v>191</v>
      </c>
      <c r="N31" s="295">
        <v>5480</v>
      </c>
      <c r="O31" s="123" t="s">
        <v>107</v>
      </c>
      <c r="P31" s="123" t="s">
        <v>1444</v>
      </c>
      <c r="Q31" s="123" t="s">
        <v>193</v>
      </c>
      <c r="S31" s="54" t="s">
        <v>1362</v>
      </c>
      <c r="W31" s="123">
        <v>801</v>
      </c>
      <c r="X31" s="133" t="s">
        <v>691</v>
      </c>
      <c r="Y31" s="206" t="s">
        <v>19</v>
      </c>
      <c r="Z31" s="205" t="s">
        <v>1142</v>
      </c>
      <c r="AJ31" s="123">
        <v>40.89</v>
      </c>
      <c r="AK31" s="123">
        <v>-80.78</v>
      </c>
      <c r="AL31" s="204" t="s">
        <v>1143</v>
      </c>
      <c r="AM31" s="54" t="s">
        <v>1321</v>
      </c>
      <c r="AN31" s="54">
        <v>1</v>
      </c>
      <c r="AP31" s="123" t="s">
        <v>689</v>
      </c>
      <c r="AQ31" s="207" t="s">
        <v>740</v>
      </c>
      <c r="AR31" s="123" t="s">
        <v>689</v>
      </c>
      <c r="AS31" s="200"/>
      <c r="AT31" s="132">
        <v>0</v>
      </c>
      <c r="AU31" s="132">
        <v>950</v>
      </c>
      <c r="AV31" s="123" t="s">
        <v>85</v>
      </c>
      <c r="AW31" s="123" t="s">
        <v>1447</v>
      </c>
      <c r="AX31" s="123" t="s">
        <v>183</v>
      </c>
      <c r="AY31" s="123">
        <v>144993.11754185593</v>
      </c>
      <c r="AZ31" s="123" t="s">
        <v>1448</v>
      </c>
      <c r="BA31" s="123">
        <v>36</v>
      </c>
      <c r="BB31" s="123" t="s">
        <v>1323</v>
      </c>
      <c r="BE31" s="123">
        <v>132581.70668027306</v>
      </c>
      <c r="BF31" s="123">
        <f t="shared" si="1"/>
        <v>79549.024008163833</v>
      </c>
      <c r="BG31" s="123" t="s">
        <v>1448</v>
      </c>
      <c r="BI31" s="123">
        <v>0.20599999999999999</v>
      </c>
      <c r="BJ31" s="123">
        <v>0.14499311754185593</v>
      </c>
      <c r="BK31" s="123" t="s">
        <v>1449</v>
      </c>
      <c r="BL31" s="123" t="s">
        <v>951</v>
      </c>
      <c r="BM31" s="123">
        <v>661</v>
      </c>
      <c r="BO31" s="123">
        <v>0.91439999999999999</v>
      </c>
      <c r="BP31" s="123">
        <v>604.41840000000002</v>
      </c>
      <c r="BQ31" s="123">
        <v>362.65104000000002</v>
      </c>
      <c r="BS31" s="123">
        <v>0.12300000000000001</v>
      </c>
      <c r="BT31" s="123">
        <v>25338.000000000004</v>
      </c>
      <c r="BU31" s="123">
        <v>17834.153457648281</v>
      </c>
      <c r="BV31" s="123" t="s">
        <v>1448</v>
      </c>
      <c r="BW31" s="123" t="s">
        <v>1450</v>
      </c>
      <c r="BX31" s="123">
        <v>4.4604878048780483</v>
      </c>
      <c r="BY31" s="123">
        <v>3.139514721294649</v>
      </c>
      <c r="BZ31" s="123">
        <v>69.868819347657194</v>
      </c>
      <c r="CA31" s="123">
        <v>49.177174447502701</v>
      </c>
      <c r="CB31" s="123">
        <v>4.9189999999999998E-2</v>
      </c>
      <c r="CC31" s="123">
        <v>10133.14</v>
      </c>
      <c r="CD31" s="123">
        <v>7132.2114518838926</v>
      </c>
      <c r="CE31" s="123" t="s">
        <v>1448</v>
      </c>
      <c r="CF31" s="123" t="s">
        <v>968</v>
      </c>
      <c r="CG31" s="123">
        <v>11.153486480992072</v>
      </c>
      <c r="CH31" s="123">
        <v>7.8503824094174002</v>
      </c>
      <c r="CI31" s="123">
        <v>27.941847347245989</v>
      </c>
      <c r="CJ31" s="123">
        <v>19.666871634737053</v>
      </c>
      <c r="CK31" s="123" t="s">
        <v>1452</v>
      </c>
      <c r="CL31" s="203">
        <v>10.666666666666668</v>
      </c>
      <c r="CM31" s="203">
        <v>10.666666666666668</v>
      </c>
      <c r="CN31" s="132">
        <v>4.1900000000000004</v>
      </c>
      <c r="CO31" s="132">
        <v>1000</v>
      </c>
      <c r="CP31" s="272">
        <v>79549024.00816384</v>
      </c>
      <c r="CQ31" s="296">
        <v>333310410.59420651</v>
      </c>
      <c r="CR31" s="296">
        <v>74725102.98754631</v>
      </c>
      <c r="CS31" s="278">
        <v>106166220.00000004</v>
      </c>
      <c r="CT31" s="272">
        <v>29883965.983393513</v>
      </c>
      <c r="CU31" s="278">
        <v>40250048.056800008</v>
      </c>
      <c r="CX31" s="123" t="s">
        <v>1577</v>
      </c>
    </row>
    <row r="32" spans="1:102" ht="27" customHeight="1">
      <c r="A32" s="123" t="str">
        <f t="shared" si="0"/>
        <v>http://resources.usgin.org/uri-gin/ohdnr/AUMPoints:340358003002</v>
      </c>
      <c r="B32" s="191" t="s">
        <v>216</v>
      </c>
      <c r="C32" s="190" t="s">
        <v>217</v>
      </c>
      <c r="D32" s="123" t="s">
        <v>1473</v>
      </c>
      <c r="G32" s="191" t="s">
        <v>215</v>
      </c>
      <c r="H32" s="191" t="s">
        <v>215</v>
      </c>
      <c r="I32" s="191" t="s">
        <v>218</v>
      </c>
      <c r="N32" s="295"/>
      <c r="O32" s="191" t="s">
        <v>84</v>
      </c>
      <c r="P32" s="123" t="s">
        <v>1444</v>
      </c>
      <c r="Q32" s="191" t="s">
        <v>219</v>
      </c>
      <c r="S32" s="54" t="s">
        <v>1362</v>
      </c>
      <c r="W32" s="191">
        <v>17843</v>
      </c>
      <c r="X32" s="191" t="s">
        <v>25</v>
      </c>
      <c r="Y32" s="206" t="s">
        <v>24</v>
      </c>
      <c r="Z32" s="205" t="s">
        <v>1142</v>
      </c>
      <c r="AJ32" s="123">
        <v>41.51</v>
      </c>
      <c r="AK32" s="123">
        <v>-81.73</v>
      </c>
      <c r="AL32" s="204" t="s">
        <v>1143</v>
      </c>
      <c r="AM32" s="54" t="s">
        <v>1321</v>
      </c>
      <c r="AN32" s="54">
        <v>1</v>
      </c>
      <c r="AP32" s="191" t="s">
        <v>751</v>
      </c>
      <c r="AQ32" s="189" t="s">
        <v>752</v>
      </c>
      <c r="AR32" s="188" t="s">
        <v>753</v>
      </c>
      <c r="AS32" s="188">
        <v>0</v>
      </c>
      <c r="AT32" s="132">
        <v>0</v>
      </c>
      <c r="AU32" s="191">
        <v>584</v>
      </c>
      <c r="AV32" s="191" t="s">
        <v>85</v>
      </c>
      <c r="AW32" s="123" t="s">
        <v>1447</v>
      </c>
      <c r="AX32" s="191" t="s">
        <v>389</v>
      </c>
      <c r="AY32" s="187">
        <v>11548713.827181635</v>
      </c>
      <c r="AZ32" s="123" t="s">
        <v>1448</v>
      </c>
      <c r="BA32" s="187">
        <v>42</v>
      </c>
      <c r="BB32" s="123" t="s">
        <v>1323</v>
      </c>
      <c r="BE32" s="187">
        <v>12320167.910837369</v>
      </c>
      <c r="BF32" s="187">
        <f t="shared" si="1"/>
        <v>7392100.7465024209</v>
      </c>
      <c r="BG32" s="123" t="s">
        <v>1448</v>
      </c>
      <c r="BI32" s="187">
        <v>16.82</v>
      </c>
      <c r="BJ32" s="187">
        <v>11.548713827181636</v>
      </c>
      <c r="BK32" s="123" t="s">
        <v>1449</v>
      </c>
      <c r="BL32" s="187" t="s">
        <v>953</v>
      </c>
      <c r="BM32" s="187">
        <v>5264</v>
      </c>
      <c r="BN32" s="187"/>
      <c r="BO32" s="123">
        <v>1.0668</v>
      </c>
      <c r="BP32" s="123">
        <v>5615.6351999999997</v>
      </c>
      <c r="BQ32" s="123">
        <v>3369.3811199999996</v>
      </c>
      <c r="BS32" s="187">
        <v>0.12</v>
      </c>
      <c r="BT32" s="187">
        <v>2018400</v>
      </c>
      <c r="BU32" s="187">
        <v>1385845.6592617964</v>
      </c>
      <c r="BV32" s="123" t="s">
        <v>1448</v>
      </c>
      <c r="BW32" s="123" t="s">
        <v>1450</v>
      </c>
      <c r="BX32" s="187">
        <v>5.3339999999999996</v>
      </c>
      <c r="BY32" s="187">
        <v>3.662356691687684</v>
      </c>
      <c r="BZ32" s="187">
        <v>599.04176111724644</v>
      </c>
      <c r="CA32" s="187">
        <v>411.30569974280519</v>
      </c>
      <c r="CB32" s="123">
        <v>4.6545000000000003E-2</v>
      </c>
      <c r="CC32" s="123">
        <v>782886.9</v>
      </c>
      <c r="CD32" s="123">
        <v>537534.88508616935</v>
      </c>
      <c r="CE32" s="123" t="s">
        <v>1448</v>
      </c>
      <c r="CF32" s="123" t="s">
        <v>968</v>
      </c>
      <c r="CG32" s="187">
        <v>13.751853045439892</v>
      </c>
      <c r="CH32" s="187">
        <v>9.4421055538193581</v>
      </c>
      <c r="CI32" s="187">
        <v>232.35332309335197</v>
      </c>
      <c r="CJ32" s="187">
        <v>159.53519828774057</v>
      </c>
      <c r="CK32" s="123" t="s">
        <v>1452</v>
      </c>
      <c r="CL32" s="203">
        <v>10.138888888888889</v>
      </c>
      <c r="CM32" s="203">
        <v>10.138888888888889</v>
      </c>
      <c r="CN32" s="132">
        <v>4.1900000000000004</v>
      </c>
      <c r="CO32" s="132">
        <v>1000</v>
      </c>
      <c r="CP32" s="272">
        <v>7392100746.5024204</v>
      </c>
      <c r="CQ32" s="296">
        <v>30972902127.845146</v>
      </c>
      <c r="CR32" s="296">
        <v>5806693312.3069267</v>
      </c>
      <c r="CS32" s="278">
        <v>8457096000</v>
      </c>
      <c r="CT32" s="272">
        <v>2252271168.5110497</v>
      </c>
      <c r="CU32" s="278">
        <v>3109720713.2280002</v>
      </c>
      <c r="CX32" s="123" t="s">
        <v>1577</v>
      </c>
    </row>
    <row r="33" spans="1:102" ht="27" customHeight="1">
      <c r="A33" s="123" t="str">
        <f t="shared" si="0"/>
        <v>http://resources.usgin.org/uri-gin/ohdnr/AUMPoints:340598006302</v>
      </c>
      <c r="B33" s="123" t="s">
        <v>259</v>
      </c>
      <c r="C33" s="207" t="s">
        <v>260</v>
      </c>
      <c r="D33" s="123" t="s">
        <v>1473</v>
      </c>
      <c r="G33" s="123" t="s">
        <v>258</v>
      </c>
      <c r="H33" s="123" t="s">
        <v>258</v>
      </c>
      <c r="I33" s="123" t="s">
        <v>261</v>
      </c>
      <c r="N33" s="295">
        <v>16803</v>
      </c>
      <c r="O33" s="123" t="s">
        <v>107</v>
      </c>
      <c r="P33" s="123" t="s">
        <v>1444</v>
      </c>
      <c r="Q33" s="123" t="s">
        <v>194</v>
      </c>
      <c r="S33" s="54" t="s">
        <v>1362</v>
      </c>
      <c r="X33" s="123" t="s">
        <v>30</v>
      </c>
      <c r="Y33" s="206" t="s">
        <v>26</v>
      </c>
      <c r="Z33" s="205" t="s">
        <v>1142</v>
      </c>
      <c r="AJ33" s="123">
        <v>39.94</v>
      </c>
      <c r="AK33" s="123">
        <v>-81.61</v>
      </c>
      <c r="AL33" s="204" t="s">
        <v>1143</v>
      </c>
      <c r="AM33" s="54" t="s">
        <v>1321</v>
      </c>
      <c r="AN33" s="54">
        <v>1</v>
      </c>
      <c r="AP33" s="123" t="s">
        <v>754</v>
      </c>
      <c r="AQ33" s="207" t="s">
        <v>755</v>
      </c>
      <c r="AR33" s="123" t="s">
        <v>756</v>
      </c>
      <c r="AS33" s="123">
        <v>0</v>
      </c>
      <c r="AT33" s="132">
        <v>1.76784E-2</v>
      </c>
      <c r="AU33" s="123">
        <v>770</v>
      </c>
      <c r="AV33" s="123" t="s">
        <v>85</v>
      </c>
      <c r="AW33" s="123" t="s">
        <v>1447</v>
      </c>
      <c r="AX33" s="123" t="s">
        <v>116</v>
      </c>
      <c r="AY33" s="123">
        <v>111358.26002037647</v>
      </c>
      <c r="AZ33" s="123" t="s">
        <v>1448</v>
      </c>
      <c r="BA33" s="123">
        <v>63</v>
      </c>
      <c r="BB33" s="123" t="s">
        <v>1323</v>
      </c>
      <c r="BE33" s="123">
        <v>178195.48768460643</v>
      </c>
      <c r="BF33" s="123">
        <f t="shared" si="1"/>
        <v>106917.29261076385</v>
      </c>
      <c r="BG33" s="123" t="s">
        <v>1448</v>
      </c>
      <c r="BI33" s="123">
        <v>1.89</v>
      </c>
      <c r="BJ33" s="123">
        <v>0.11135826002037648</v>
      </c>
      <c r="BK33" s="123" t="s">
        <v>1449</v>
      </c>
      <c r="BL33" s="123" t="s">
        <v>954</v>
      </c>
      <c r="BM33" s="123">
        <v>420</v>
      </c>
      <c r="BO33" s="123">
        <v>1.6002000000000001</v>
      </c>
      <c r="BP33" s="123">
        <v>672.08400000000006</v>
      </c>
      <c r="BQ33" s="123">
        <v>403.25040000000001</v>
      </c>
      <c r="BS33" s="123">
        <v>0.13200000000000001</v>
      </c>
      <c r="BT33" s="123">
        <v>249480</v>
      </c>
      <c r="BU33" s="123">
        <v>14699.290322689696</v>
      </c>
      <c r="BV33" s="123" t="s">
        <v>1448</v>
      </c>
      <c r="BW33" s="123" t="s">
        <v>1450</v>
      </c>
      <c r="BX33" s="123">
        <v>7.2736363636363617</v>
      </c>
      <c r="BY33" s="123">
        <v>0.42856057644205486</v>
      </c>
      <c r="BZ33" s="123">
        <v>618.67266591676037</v>
      </c>
      <c r="CA33" s="123">
        <v>36.45201671886673</v>
      </c>
      <c r="CB33" s="123">
        <v>5.0064999999999998E-2</v>
      </c>
      <c r="CC33" s="123">
        <v>94622.849999999991</v>
      </c>
      <c r="CD33" s="123">
        <v>5575.1512879201482</v>
      </c>
      <c r="CE33" s="123" t="s">
        <v>1448</v>
      </c>
      <c r="CF33" s="123" t="s">
        <v>968</v>
      </c>
      <c r="CG33" s="123">
        <v>19.177469289923099</v>
      </c>
      <c r="CH33" s="123">
        <v>1.1299310114920853</v>
      </c>
      <c r="CI33" s="123">
        <v>234.65035620547428</v>
      </c>
      <c r="CJ33" s="123">
        <v>13.825531947197444</v>
      </c>
      <c r="CK33" s="123" t="s">
        <v>1452</v>
      </c>
      <c r="CL33" s="203">
        <v>11.722222222222223</v>
      </c>
      <c r="CM33" s="203">
        <v>12.075790222222222</v>
      </c>
      <c r="CN33" s="132">
        <v>4.1900000000000004</v>
      </c>
      <c r="CO33" s="132">
        <v>1000</v>
      </c>
      <c r="CP33" s="272">
        <v>106917292.61076385</v>
      </c>
      <c r="CQ33" s="296">
        <v>447983456.03910059</v>
      </c>
      <c r="CR33" s="296">
        <v>61590026.452069841</v>
      </c>
      <c r="CS33" s="278">
        <v>1045321200.0000001</v>
      </c>
      <c r="CT33" s="272">
        <v>23359883.896385424</v>
      </c>
      <c r="CU33" s="278">
        <v>375853314.94199997</v>
      </c>
      <c r="CX33" s="123" t="s">
        <v>1577</v>
      </c>
    </row>
    <row r="34" spans="1:102" ht="27" customHeight="1">
      <c r="A34" s="123" t="str">
        <f t="shared" ref="A34:A65" si="2">"http://resources.usgin.org/uri-gin/ohdnr/AUMPoints:"&amp;C34</f>
        <v>http://resources.usgin.org/uri-gin/ohdnr/AUMPoints:340598013602</v>
      </c>
      <c r="B34" s="123" t="s">
        <v>263</v>
      </c>
      <c r="C34" s="207" t="s">
        <v>264</v>
      </c>
      <c r="D34" s="123" t="s">
        <v>1473</v>
      </c>
      <c r="G34" s="123" t="s">
        <v>262</v>
      </c>
      <c r="H34" s="123" t="s">
        <v>262</v>
      </c>
      <c r="I34" s="123" t="s">
        <v>265</v>
      </c>
      <c r="N34" s="295">
        <v>22282</v>
      </c>
      <c r="O34" s="123" t="s">
        <v>107</v>
      </c>
      <c r="P34" s="123" t="s">
        <v>1444</v>
      </c>
      <c r="Q34" s="123" t="s">
        <v>194</v>
      </c>
      <c r="S34" s="54" t="s">
        <v>1362</v>
      </c>
      <c r="Y34" s="206" t="s">
        <v>26</v>
      </c>
      <c r="Z34" s="205" t="s">
        <v>1142</v>
      </c>
      <c r="AJ34" s="123">
        <v>39.94</v>
      </c>
      <c r="AK34" s="123">
        <v>-81.63</v>
      </c>
      <c r="AL34" s="204" t="s">
        <v>1143</v>
      </c>
      <c r="AM34" s="54" t="s">
        <v>1321</v>
      </c>
      <c r="AN34" s="54">
        <v>1</v>
      </c>
      <c r="AP34" s="123" t="s">
        <v>754</v>
      </c>
      <c r="AQ34" s="207" t="s">
        <v>755</v>
      </c>
      <c r="AR34" s="123" t="s">
        <v>756</v>
      </c>
      <c r="AT34" s="132">
        <v>3.8404800000000003E-2</v>
      </c>
      <c r="AU34" s="200" t="s">
        <v>1446</v>
      </c>
      <c r="AV34" s="123" t="s">
        <v>85</v>
      </c>
      <c r="AW34" s="123" t="s">
        <v>1447</v>
      </c>
      <c r="AX34" s="123" t="s">
        <v>116</v>
      </c>
      <c r="AY34" s="123">
        <v>552898.85367228754</v>
      </c>
      <c r="AZ34" s="123" t="s">
        <v>1448</v>
      </c>
      <c r="BA34" s="123">
        <v>63</v>
      </c>
      <c r="BB34" s="123" t="s">
        <v>1323</v>
      </c>
      <c r="BE34" s="123">
        <v>884748.74564639444</v>
      </c>
      <c r="BF34" s="123">
        <f t="shared" ref="BF34:BF65" si="3">BE34*0.6</f>
        <v>530849.24738783669</v>
      </c>
      <c r="BG34" s="123" t="s">
        <v>1448</v>
      </c>
      <c r="BI34" s="123">
        <v>1.32</v>
      </c>
      <c r="BJ34" s="123">
        <v>0.55289885367228753</v>
      </c>
      <c r="BK34" s="123" t="s">
        <v>1449</v>
      </c>
      <c r="BL34" s="123" t="s">
        <v>955</v>
      </c>
      <c r="BM34" s="123">
        <v>1245</v>
      </c>
      <c r="BO34" s="123">
        <v>1.6002000000000001</v>
      </c>
      <c r="BP34" s="123">
        <v>1992.249</v>
      </c>
      <c r="BQ34" s="123">
        <v>1195.3494000000001</v>
      </c>
      <c r="BS34" s="123">
        <v>0.13200000000000001</v>
      </c>
      <c r="BT34" s="123">
        <v>174240</v>
      </c>
      <c r="BU34" s="123">
        <v>72982.648684741958</v>
      </c>
      <c r="BV34" s="123" t="s">
        <v>1448</v>
      </c>
      <c r="BW34" s="123" t="s">
        <v>1450</v>
      </c>
      <c r="BX34" s="123">
        <v>7.2736363636363626</v>
      </c>
      <c r="BY34" s="123">
        <v>3.0466554602148572</v>
      </c>
      <c r="BZ34" s="123">
        <v>145.76491191613096</v>
      </c>
      <c r="CA34" s="123">
        <v>61.055494472780893</v>
      </c>
      <c r="CB34" s="123">
        <v>5.0150000000000007E-2</v>
      </c>
      <c r="CC34" s="123">
        <v>66198.000000000015</v>
      </c>
      <c r="CD34" s="123">
        <v>27727.877511665225</v>
      </c>
      <c r="CE34" s="123" t="s">
        <v>1448</v>
      </c>
      <c r="CF34" s="123" t="s">
        <v>968</v>
      </c>
      <c r="CG34" s="123">
        <v>19.144965104685937</v>
      </c>
      <c r="CH34" s="123">
        <v>8.01911307574</v>
      </c>
      <c r="CI34" s="123">
        <v>55.37962373177249</v>
      </c>
      <c r="CJ34" s="123">
        <v>23.196462483408805</v>
      </c>
      <c r="CK34" s="123" t="s">
        <v>1452</v>
      </c>
      <c r="CL34" s="203">
        <v>11.722222222222223</v>
      </c>
      <c r="CM34" s="203">
        <v>12.490318222222223</v>
      </c>
      <c r="CN34" s="132">
        <v>4.1900000000000004</v>
      </c>
      <c r="CO34" s="132">
        <v>1000</v>
      </c>
      <c r="CP34" s="272">
        <v>530849247.38783669</v>
      </c>
      <c r="CQ34" s="296">
        <v>2224258346.5550361</v>
      </c>
      <c r="CR34" s="296">
        <v>305797297.98906887</v>
      </c>
      <c r="CS34" s="278">
        <v>730065600.00000012</v>
      </c>
      <c r="CT34" s="272">
        <v>116179806.77387731</v>
      </c>
      <c r="CU34" s="278">
        <v>262946399.76000014</v>
      </c>
      <c r="CX34" s="123" t="s">
        <v>1577</v>
      </c>
    </row>
    <row r="35" spans="1:102" ht="27" customHeight="1">
      <c r="A35" s="123" t="str">
        <f t="shared" si="2"/>
        <v>http://resources.usgin.org/uri-gin/ohdnr/AUMPoints:340598004402</v>
      </c>
      <c r="B35" s="200" t="s">
        <v>223</v>
      </c>
      <c r="C35" s="207" t="s">
        <v>221</v>
      </c>
      <c r="D35" s="123" t="s">
        <v>1473</v>
      </c>
      <c r="G35" s="123" t="s">
        <v>220</v>
      </c>
      <c r="H35" s="123" t="s">
        <v>220</v>
      </c>
      <c r="I35" s="123" t="s">
        <v>222</v>
      </c>
      <c r="N35" s="295">
        <v>8402</v>
      </c>
      <c r="O35" s="123" t="s">
        <v>165</v>
      </c>
      <c r="P35" s="123" t="s">
        <v>1444</v>
      </c>
      <c r="Q35" s="123" t="s">
        <v>194</v>
      </c>
      <c r="S35" s="54" t="s">
        <v>1362</v>
      </c>
      <c r="X35" s="123" t="s">
        <v>29</v>
      </c>
      <c r="Y35" s="206" t="s">
        <v>26</v>
      </c>
      <c r="Z35" s="205" t="s">
        <v>1142</v>
      </c>
      <c r="AJ35" s="123">
        <v>39.92</v>
      </c>
      <c r="AK35" s="123">
        <v>-81.52</v>
      </c>
      <c r="AL35" s="204" t="s">
        <v>1143</v>
      </c>
      <c r="AM35" s="54" t="s">
        <v>1321</v>
      </c>
      <c r="AN35" s="54">
        <v>1</v>
      </c>
      <c r="AP35" s="123" t="s">
        <v>757</v>
      </c>
      <c r="AQ35" s="207" t="s">
        <v>758</v>
      </c>
      <c r="AR35" s="123" t="s">
        <v>759</v>
      </c>
      <c r="AS35" s="123">
        <v>0</v>
      </c>
      <c r="AT35" s="132">
        <v>4.8158399999999997E-2</v>
      </c>
      <c r="AU35" s="123">
        <v>679</v>
      </c>
      <c r="AV35" s="123" t="s">
        <v>85</v>
      </c>
      <c r="AW35" s="123" t="s">
        <v>1447</v>
      </c>
      <c r="AX35" s="123" t="s">
        <v>116</v>
      </c>
      <c r="AY35" s="123">
        <v>2945317.0665731826</v>
      </c>
      <c r="AZ35" s="123" t="s">
        <v>1448</v>
      </c>
      <c r="BA35" s="123">
        <v>49</v>
      </c>
      <c r="BB35" s="123" t="s">
        <v>1323</v>
      </c>
      <c r="BE35" s="123">
        <v>3665741.6210569828</v>
      </c>
      <c r="BF35" s="123">
        <f t="shared" si="3"/>
        <v>2199444.9726341898</v>
      </c>
      <c r="BG35" s="123" t="s">
        <v>1448</v>
      </c>
      <c r="BI35" s="123">
        <v>3.1</v>
      </c>
      <c r="BJ35" s="123">
        <v>2.9453170665731827</v>
      </c>
      <c r="BK35" s="123" t="s">
        <v>1449</v>
      </c>
      <c r="BL35" s="123" t="s">
        <v>936</v>
      </c>
      <c r="BM35" s="123">
        <v>2368</v>
      </c>
      <c r="BO35" s="123">
        <v>1.2446000000000002</v>
      </c>
      <c r="BP35" s="123">
        <v>2947.2128000000002</v>
      </c>
      <c r="BQ35" s="123">
        <v>1768.3276800000001</v>
      </c>
      <c r="BS35" s="123">
        <v>0.128</v>
      </c>
      <c r="BT35" s="123">
        <v>396800</v>
      </c>
      <c r="BU35" s="123">
        <v>377000.58452136739</v>
      </c>
      <c r="BV35" s="123" t="s">
        <v>1448</v>
      </c>
      <c r="BW35" s="123" t="s">
        <v>1450</v>
      </c>
      <c r="BX35" s="123">
        <v>5.8340624999999999</v>
      </c>
      <c r="BY35" s="123">
        <v>5.5429560802272926</v>
      </c>
      <c r="BZ35" s="123">
        <v>224.3928003208093</v>
      </c>
      <c r="CA35" s="123">
        <v>213.19611109710581</v>
      </c>
      <c r="CB35" s="123">
        <v>5.1180000000000003E-2</v>
      </c>
      <c r="CC35" s="123">
        <v>158658</v>
      </c>
      <c r="CD35" s="123">
        <v>150741.32746721548</v>
      </c>
      <c r="CE35" s="123" t="s">
        <v>1448</v>
      </c>
      <c r="CF35" s="123" t="s">
        <v>968</v>
      </c>
      <c r="CG35" s="123">
        <v>14.590855803048065</v>
      </c>
      <c r="CH35" s="123">
        <v>13.862805358911556</v>
      </c>
      <c r="CI35" s="123">
        <v>89.7220587532736</v>
      </c>
      <c r="CJ35" s="123">
        <v>85.24513254648339</v>
      </c>
      <c r="CK35" s="123" t="s">
        <v>1452</v>
      </c>
      <c r="CL35" s="203">
        <v>11.194444444444448</v>
      </c>
      <c r="CM35" s="203">
        <v>12.157612444444448</v>
      </c>
      <c r="CN35" s="132">
        <v>4.1900000000000004</v>
      </c>
      <c r="CO35" s="132">
        <v>1000</v>
      </c>
      <c r="CP35" s="272">
        <v>2199444972.6341896</v>
      </c>
      <c r="CQ35" s="296">
        <v>9215674435.3372555</v>
      </c>
      <c r="CR35" s="296">
        <v>1579632449.1445293</v>
      </c>
      <c r="CS35" s="278">
        <v>1662592000</v>
      </c>
      <c r="CT35" s="272">
        <v>631606162.08763289</v>
      </c>
      <c r="CU35" s="278">
        <v>630208614.96000004</v>
      </c>
      <c r="CX35" s="123" t="s">
        <v>1577</v>
      </c>
    </row>
    <row r="36" spans="1:102" ht="27" customHeight="1">
      <c r="A36" s="123" t="str">
        <f t="shared" si="2"/>
        <v>http://resources.usgin.org/uri-gin/ohdnr/AUMPoints:340598001902</v>
      </c>
      <c r="B36" s="123" t="s">
        <v>241</v>
      </c>
      <c r="C36" s="207" t="s">
        <v>242</v>
      </c>
      <c r="D36" s="123" t="s">
        <v>1473</v>
      </c>
      <c r="G36" s="123" t="s">
        <v>240</v>
      </c>
      <c r="H36" s="123" t="s">
        <v>240</v>
      </c>
      <c r="I36" s="123" t="s">
        <v>222</v>
      </c>
      <c r="N36" s="295">
        <v>1462</v>
      </c>
      <c r="O36" s="123" t="s">
        <v>84</v>
      </c>
      <c r="P36" s="123" t="s">
        <v>1444</v>
      </c>
      <c r="Q36" s="123" t="s">
        <v>194</v>
      </c>
      <c r="S36" s="54" t="s">
        <v>1362</v>
      </c>
      <c r="W36" s="123">
        <v>2438</v>
      </c>
      <c r="X36" s="123" t="s">
        <v>27</v>
      </c>
      <c r="Y36" s="206" t="s">
        <v>26</v>
      </c>
      <c r="Z36" s="205" t="s">
        <v>1142</v>
      </c>
      <c r="AJ36" s="123">
        <v>39.96</v>
      </c>
      <c r="AK36" s="123">
        <v>81.55</v>
      </c>
      <c r="AL36" s="204" t="s">
        <v>1143</v>
      </c>
      <c r="AM36" s="54" t="s">
        <v>1321</v>
      </c>
      <c r="AN36" s="54">
        <v>1</v>
      </c>
      <c r="AP36" s="123" t="s">
        <v>757</v>
      </c>
      <c r="AQ36" s="207" t="s">
        <v>758</v>
      </c>
      <c r="AR36" s="123" t="s">
        <v>759</v>
      </c>
      <c r="AS36" s="123">
        <v>0</v>
      </c>
      <c r="AT36" s="132">
        <v>3.6575999999999997E-2</v>
      </c>
      <c r="AU36" s="200" t="s">
        <v>1446</v>
      </c>
      <c r="AV36" s="123" t="s">
        <v>85</v>
      </c>
      <c r="AW36" s="123" t="s">
        <v>1447</v>
      </c>
      <c r="AX36" s="123" t="s">
        <v>116</v>
      </c>
      <c r="AY36" s="123">
        <v>1508295.8593279258</v>
      </c>
      <c r="AZ36" s="123" t="s">
        <v>1448</v>
      </c>
      <c r="BA36" s="123">
        <v>61</v>
      </c>
      <c r="BB36" s="123" t="s">
        <v>1323</v>
      </c>
      <c r="BE36" s="123">
        <v>2336953.6044426882</v>
      </c>
      <c r="BF36" s="123">
        <f t="shared" si="3"/>
        <v>1402172.1626656128</v>
      </c>
      <c r="BG36" s="123" t="s">
        <v>1448</v>
      </c>
      <c r="BI36" s="123">
        <v>1.86</v>
      </c>
      <c r="BJ36" s="123">
        <v>1.5082958593279259</v>
      </c>
      <c r="BK36" s="123" t="s">
        <v>1449</v>
      </c>
      <c r="BL36" s="123" t="s">
        <v>928</v>
      </c>
      <c r="BM36" s="123">
        <v>1460</v>
      </c>
      <c r="BO36" s="123">
        <v>1.5493999999999999</v>
      </c>
      <c r="BP36" s="123">
        <v>2262.1239999999998</v>
      </c>
      <c r="BQ36" s="123">
        <v>1357.2743999999998</v>
      </c>
      <c r="BS36" s="123">
        <v>0.13300000000000001</v>
      </c>
      <c r="BT36" s="123">
        <v>247380</v>
      </c>
      <c r="BU36" s="123">
        <v>200603.34929061413</v>
      </c>
      <c r="BV36" s="123" t="s">
        <v>1448</v>
      </c>
      <c r="BW36" s="123" t="s">
        <v>1450</v>
      </c>
      <c r="BX36" s="123">
        <v>6.989774436090225</v>
      </c>
      <c r="BY36" s="123">
        <v>5.6680902363392871</v>
      </c>
      <c r="BZ36" s="123">
        <v>182.26233398345983</v>
      </c>
      <c r="CA36" s="123">
        <v>147.79866863370751</v>
      </c>
      <c r="CB36" s="123">
        <v>5.0465000000000003E-2</v>
      </c>
      <c r="CC36" s="123">
        <v>93864.900000000009</v>
      </c>
      <c r="CD36" s="123">
        <v>76116.150540983785</v>
      </c>
      <c r="CE36" s="123" t="s">
        <v>1448</v>
      </c>
      <c r="CF36" s="123" t="s">
        <v>968</v>
      </c>
      <c r="CG36" s="123">
        <v>18.42148023382542</v>
      </c>
      <c r="CH36" s="123">
        <v>14.93819481686565</v>
      </c>
      <c r="CI36" s="123">
        <v>69.156907402069933</v>
      </c>
      <c r="CJ36" s="123">
        <v>56.080148966917669</v>
      </c>
      <c r="CK36" s="123" t="s">
        <v>1452</v>
      </c>
      <c r="CL36" s="203">
        <v>11.722222222222223</v>
      </c>
      <c r="CM36" s="203">
        <v>12.453742222222223</v>
      </c>
      <c r="CN36" s="132">
        <v>4.1900000000000004</v>
      </c>
      <c r="CO36" s="132">
        <v>1000</v>
      </c>
      <c r="CP36" s="272">
        <v>1402172162.6656127</v>
      </c>
      <c r="CQ36" s="296">
        <v>5875101361.5689173</v>
      </c>
      <c r="CR36" s="296">
        <v>840528033.52767313</v>
      </c>
      <c r="CS36" s="278">
        <v>1036522199.9999999</v>
      </c>
      <c r="CT36" s="272">
        <v>318926670.76672202</v>
      </c>
      <c r="CU36" s="278">
        <v>372842646.588</v>
      </c>
      <c r="CX36" s="123" t="s">
        <v>1577</v>
      </c>
    </row>
    <row r="37" spans="1:102" ht="27" customHeight="1">
      <c r="A37" s="123" t="str">
        <f t="shared" si="2"/>
        <v>http://resources.usgin.org/uri-gin/ohdnr/AUMPoints:340598001602</v>
      </c>
      <c r="B37" s="123" t="s">
        <v>244</v>
      </c>
      <c r="C37" s="207" t="s">
        <v>245</v>
      </c>
      <c r="D37" s="123" t="s">
        <v>1473</v>
      </c>
      <c r="G37" s="123" t="s">
        <v>243</v>
      </c>
      <c r="H37" s="123" t="s">
        <v>243</v>
      </c>
      <c r="I37" s="123" t="s">
        <v>246</v>
      </c>
      <c r="N37" s="295">
        <v>1097</v>
      </c>
      <c r="O37" s="123" t="s">
        <v>107</v>
      </c>
      <c r="P37" s="123" t="s">
        <v>1444</v>
      </c>
      <c r="Q37" s="123" t="s">
        <v>194</v>
      </c>
      <c r="S37" s="54" t="s">
        <v>1362</v>
      </c>
      <c r="Y37" s="206" t="s">
        <v>26</v>
      </c>
      <c r="Z37" s="205" t="s">
        <v>1142</v>
      </c>
      <c r="AJ37" s="123">
        <v>39.96</v>
      </c>
      <c r="AK37" s="123">
        <v>-81.55</v>
      </c>
      <c r="AL37" s="204" t="s">
        <v>1143</v>
      </c>
      <c r="AM37" s="54" t="s">
        <v>1321</v>
      </c>
      <c r="AN37" s="54">
        <v>1</v>
      </c>
      <c r="AP37" s="123" t="s">
        <v>757</v>
      </c>
      <c r="AQ37" s="207" t="s">
        <v>758</v>
      </c>
      <c r="AR37" s="123" t="s">
        <v>759</v>
      </c>
      <c r="AS37" s="123">
        <v>0</v>
      </c>
      <c r="AT37" s="132">
        <v>0</v>
      </c>
      <c r="AU37" s="200" t="s">
        <v>1446</v>
      </c>
      <c r="AV37" s="123" t="s">
        <v>85</v>
      </c>
      <c r="AW37" s="123" t="s">
        <v>1447</v>
      </c>
      <c r="AX37" s="123" t="s">
        <v>116</v>
      </c>
      <c r="AY37" s="123">
        <v>46042.346421022346</v>
      </c>
      <c r="AZ37" s="123" t="s">
        <v>1448</v>
      </c>
      <c r="BA37" s="123">
        <v>49</v>
      </c>
      <c r="BB37" s="123" t="s">
        <v>1323</v>
      </c>
      <c r="BE37" s="123">
        <v>57304.304355604407</v>
      </c>
      <c r="BF37" s="123">
        <f t="shared" si="3"/>
        <v>34382.58261336264</v>
      </c>
      <c r="BG37" s="123" t="s">
        <v>1448</v>
      </c>
      <c r="BI37" s="123">
        <v>0.16900000000000001</v>
      </c>
      <c r="BJ37" s="123">
        <v>4.6042346421022347E-2</v>
      </c>
      <c r="BK37" s="123" t="s">
        <v>1449</v>
      </c>
      <c r="BL37" s="123" t="s">
        <v>956</v>
      </c>
      <c r="BM37" s="123">
        <v>302</v>
      </c>
      <c r="BO37" s="123">
        <v>1.2446000000000002</v>
      </c>
      <c r="BP37" s="123">
        <v>375.86920000000003</v>
      </c>
      <c r="BQ37" s="123">
        <v>225.52152000000001</v>
      </c>
      <c r="BS37" s="123">
        <v>0.13300000000000001</v>
      </c>
      <c r="BT37" s="123">
        <v>22477</v>
      </c>
      <c r="BU37" s="123">
        <v>6123.6320739959729</v>
      </c>
      <c r="BV37" s="123" t="s">
        <v>1448</v>
      </c>
      <c r="BW37" s="123" t="s">
        <v>1450</v>
      </c>
      <c r="BX37" s="123">
        <v>5.6147368421052608</v>
      </c>
      <c r="BY37" s="123">
        <v>1.5296784541247781</v>
      </c>
      <c r="BZ37" s="123">
        <v>99.666763508866026</v>
      </c>
      <c r="CA37" s="123">
        <v>27.153205042232656</v>
      </c>
      <c r="CB37" s="123">
        <v>5.0439999999999999E-2</v>
      </c>
      <c r="CC37" s="123">
        <v>8524.36</v>
      </c>
      <c r="CD37" s="123">
        <v>2322.3759534763672</v>
      </c>
      <c r="CE37" s="123" t="s">
        <v>1448</v>
      </c>
      <c r="CF37" s="123" t="s">
        <v>968</v>
      </c>
      <c r="CG37" s="123">
        <v>14.804916732751781</v>
      </c>
      <c r="CH37" s="123">
        <v>4.0334503251109339</v>
      </c>
      <c r="CI37" s="123">
        <v>37.798432717197009</v>
      </c>
      <c r="CJ37" s="123">
        <v>10.297801972407632</v>
      </c>
      <c r="CK37" s="123" t="s">
        <v>1452</v>
      </c>
      <c r="CL37" s="203">
        <v>11.722222222222223</v>
      </c>
      <c r="CM37" s="203">
        <v>11.722222222222223</v>
      </c>
      <c r="CN37" s="132">
        <v>4.1900000000000004</v>
      </c>
      <c r="CO37" s="132">
        <v>1000</v>
      </c>
      <c r="CP37" s="272">
        <v>34382582.61336264</v>
      </c>
      <c r="CQ37" s="296">
        <v>144063021.14998949</v>
      </c>
      <c r="CR37" s="296">
        <v>25658018.390043132</v>
      </c>
      <c r="CS37" s="278">
        <v>94178630.00000003</v>
      </c>
      <c r="CT37" s="272">
        <v>9730755.2450659797</v>
      </c>
      <c r="CU37" s="278">
        <v>33859780.843200006</v>
      </c>
      <c r="CX37" s="123" t="s">
        <v>1577</v>
      </c>
    </row>
    <row r="38" spans="1:102" ht="27" customHeight="1">
      <c r="A38" s="123" t="str">
        <f t="shared" si="2"/>
        <v>http://resources.usgin.org/uri-gin/ohdnr/AUMPoints:340598013802</v>
      </c>
      <c r="B38" s="123" t="s">
        <v>248</v>
      </c>
      <c r="C38" s="207" t="s">
        <v>249</v>
      </c>
      <c r="D38" s="123" t="s">
        <v>1473</v>
      </c>
      <c r="G38" s="123" t="s">
        <v>247</v>
      </c>
      <c r="H38" s="123" t="s">
        <v>247</v>
      </c>
      <c r="I38" s="123" t="s">
        <v>246</v>
      </c>
      <c r="N38" s="295">
        <v>1</v>
      </c>
      <c r="O38" s="123" t="s">
        <v>107</v>
      </c>
      <c r="P38" s="123" t="s">
        <v>1444</v>
      </c>
      <c r="Q38" s="123" t="s">
        <v>194</v>
      </c>
      <c r="S38" s="54" t="s">
        <v>1362</v>
      </c>
      <c r="Y38" s="206" t="s">
        <v>26</v>
      </c>
      <c r="Z38" s="205" t="s">
        <v>1142</v>
      </c>
      <c r="AJ38" s="123">
        <v>39.97</v>
      </c>
      <c r="AK38" s="123">
        <v>-81.56</v>
      </c>
      <c r="AL38" s="204" t="s">
        <v>1143</v>
      </c>
      <c r="AM38" s="54" t="s">
        <v>1321</v>
      </c>
      <c r="AN38" s="54">
        <v>1</v>
      </c>
      <c r="AP38" s="123" t="s">
        <v>757</v>
      </c>
      <c r="AQ38" s="207" t="s">
        <v>758</v>
      </c>
      <c r="AR38" s="123" t="s">
        <v>759</v>
      </c>
      <c r="AS38" s="123">
        <v>0</v>
      </c>
      <c r="AT38" s="132">
        <v>3.6575999999999997E-2</v>
      </c>
      <c r="AU38" s="200" t="s">
        <v>1446</v>
      </c>
      <c r="AV38" s="123" t="s">
        <v>85</v>
      </c>
      <c r="AW38" s="123" t="s">
        <v>1447</v>
      </c>
      <c r="AX38" s="123" t="s">
        <v>116</v>
      </c>
      <c r="AY38" s="123">
        <v>712209.28049430635</v>
      </c>
      <c r="AZ38" s="123" t="s">
        <v>1448</v>
      </c>
      <c r="BA38" s="123">
        <v>28</v>
      </c>
      <c r="BB38" s="123" t="s">
        <v>1323</v>
      </c>
      <c r="BE38" s="123">
        <v>506523.24028755067</v>
      </c>
      <c r="BF38" s="123">
        <f t="shared" si="3"/>
        <v>303913.94417253038</v>
      </c>
      <c r="BG38" s="123" t="s">
        <v>1448</v>
      </c>
      <c r="BI38" s="123">
        <v>0.81399999999999995</v>
      </c>
      <c r="BJ38" s="123">
        <v>0.71220928049430632</v>
      </c>
      <c r="BK38" s="123" t="s">
        <v>1449</v>
      </c>
      <c r="BL38" s="123" t="s">
        <v>956</v>
      </c>
      <c r="BM38" s="123">
        <v>1514</v>
      </c>
      <c r="BO38" s="123">
        <v>0.71120000000000005</v>
      </c>
      <c r="BP38" s="123">
        <v>1076.7568000000001</v>
      </c>
      <c r="BQ38" s="123">
        <v>646.05408</v>
      </c>
      <c r="BS38" s="123">
        <v>0.13300000000000001</v>
      </c>
      <c r="BT38" s="123">
        <v>108262</v>
      </c>
      <c r="BU38" s="123">
        <v>94723.834305742756</v>
      </c>
      <c r="BV38" s="123" t="s">
        <v>1448</v>
      </c>
      <c r="BW38" s="123" t="s">
        <v>1450</v>
      </c>
      <c r="BX38" s="123">
        <v>3.2084210526315782</v>
      </c>
      <c r="BY38" s="123">
        <v>2.8072079231173483</v>
      </c>
      <c r="BZ38" s="123">
        <v>167.57420679086184</v>
      </c>
      <c r="CA38" s="123">
        <v>146.61904821612265</v>
      </c>
      <c r="CB38" s="123">
        <v>5.0349999999999999E-2</v>
      </c>
      <c r="CC38" s="123">
        <v>40984.9</v>
      </c>
      <c r="CD38" s="123">
        <v>35859.737272888327</v>
      </c>
      <c r="CE38" s="123" t="s">
        <v>1448</v>
      </c>
      <c r="CF38" s="123" t="s">
        <v>968</v>
      </c>
      <c r="CG38" s="123">
        <v>8.4750744786494518</v>
      </c>
      <c r="CH38" s="123">
        <v>7.4152662120080901</v>
      </c>
      <c r="CI38" s="123">
        <v>63.438806856540559</v>
      </c>
      <c r="CJ38" s="123">
        <v>55.505782538960716</v>
      </c>
      <c r="CK38" s="123" t="s">
        <v>1452</v>
      </c>
      <c r="CL38" s="203">
        <v>11.722222222222223</v>
      </c>
      <c r="CM38" s="203">
        <v>12.453742222222223</v>
      </c>
      <c r="CN38" s="132">
        <v>4.1900000000000004</v>
      </c>
      <c r="CO38" s="132">
        <v>1000</v>
      </c>
      <c r="CP38" s="272">
        <v>303913944.17253035</v>
      </c>
      <c r="CQ38" s="296">
        <v>1273399426.0829022</v>
      </c>
      <c r="CR38" s="296">
        <v>396892865.7410621</v>
      </c>
      <c r="CS38" s="278">
        <v>453617780</v>
      </c>
      <c r="CT38" s="272">
        <v>150252299.1734021</v>
      </c>
      <c r="CU38" s="278">
        <v>162796940.98799998</v>
      </c>
      <c r="CX38" s="123" t="s">
        <v>1577</v>
      </c>
    </row>
    <row r="39" spans="1:102" ht="27" customHeight="1">
      <c r="A39" s="123" t="str">
        <f t="shared" si="2"/>
        <v>http://resources.usgin.org/uri-gin/ohdnr/AUMPoints:340598002002</v>
      </c>
      <c r="B39" s="123" t="s">
        <v>251</v>
      </c>
      <c r="C39" s="207" t="s">
        <v>252</v>
      </c>
      <c r="D39" s="123" t="s">
        <v>1473</v>
      </c>
      <c r="G39" s="123" t="s">
        <v>250</v>
      </c>
      <c r="H39" s="123" t="s">
        <v>250</v>
      </c>
      <c r="I39" s="123" t="s">
        <v>253</v>
      </c>
      <c r="N39" s="295">
        <v>3289</v>
      </c>
      <c r="O39" s="123" t="s">
        <v>107</v>
      </c>
      <c r="P39" s="123" t="s">
        <v>1444</v>
      </c>
      <c r="Q39" s="123" t="s">
        <v>194</v>
      </c>
      <c r="S39" s="54" t="s">
        <v>1362</v>
      </c>
      <c r="Y39" s="206" t="s">
        <v>26</v>
      </c>
      <c r="Z39" s="205" t="s">
        <v>1142</v>
      </c>
      <c r="AJ39" s="123">
        <v>39.96</v>
      </c>
      <c r="AK39" s="123">
        <v>-81.56</v>
      </c>
      <c r="AL39" s="204" t="s">
        <v>1143</v>
      </c>
      <c r="AM39" s="54" t="s">
        <v>1321</v>
      </c>
      <c r="AN39" s="54">
        <v>1</v>
      </c>
      <c r="AP39" s="123" t="s">
        <v>757</v>
      </c>
      <c r="AQ39" s="207" t="s">
        <v>758</v>
      </c>
      <c r="AR39" s="123" t="s">
        <v>759</v>
      </c>
      <c r="AS39" s="123">
        <v>0</v>
      </c>
      <c r="AT39" s="132">
        <v>1.7983200000000001E-2</v>
      </c>
      <c r="AU39" s="200" t="s">
        <v>1446</v>
      </c>
      <c r="AV39" s="123" t="s">
        <v>85</v>
      </c>
      <c r="AW39" s="123" t="s">
        <v>1447</v>
      </c>
      <c r="AX39" s="123" t="s">
        <v>116</v>
      </c>
      <c r="AY39" s="123">
        <v>139819.02696938679</v>
      </c>
      <c r="AZ39" s="123" t="s">
        <v>1448</v>
      </c>
      <c r="BA39" s="123">
        <v>63</v>
      </c>
      <c r="BB39" s="123" t="s">
        <v>1323</v>
      </c>
      <c r="BE39" s="123">
        <v>223738.40695641271</v>
      </c>
      <c r="BF39" s="123">
        <f t="shared" si="3"/>
        <v>134243.04417384762</v>
      </c>
      <c r="BG39" s="123" t="s">
        <v>1448</v>
      </c>
      <c r="BI39" s="123">
        <v>0.55500000000000005</v>
      </c>
      <c r="BJ39" s="123">
        <v>0.13981902696938678</v>
      </c>
      <c r="BK39" s="123" t="s">
        <v>1449</v>
      </c>
      <c r="BL39" s="123" t="s">
        <v>954</v>
      </c>
      <c r="BM39" s="123">
        <v>498</v>
      </c>
      <c r="BO39" s="123">
        <v>1.6002000000000001</v>
      </c>
      <c r="BP39" s="123">
        <v>796.89960000000008</v>
      </c>
      <c r="BQ39" s="123">
        <v>478.13976000000002</v>
      </c>
      <c r="BS39" s="123">
        <v>0.13300000000000001</v>
      </c>
      <c r="BT39" s="123">
        <v>73815</v>
      </c>
      <c r="BU39" s="123">
        <v>18595.930586928444</v>
      </c>
      <c r="BV39" s="123" t="s">
        <v>1448</v>
      </c>
      <c r="BW39" s="123" t="s">
        <v>1450</v>
      </c>
      <c r="BX39" s="123">
        <v>7.218947368421051</v>
      </c>
      <c r="BY39" s="123">
        <v>1.8186417960285528</v>
      </c>
      <c r="BZ39" s="123">
        <v>154.37954793803385</v>
      </c>
      <c r="CA39" s="123">
        <v>38.892248966972424</v>
      </c>
      <c r="CB39" s="123">
        <v>5.0450000000000002E-2</v>
      </c>
      <c r="CC39" s="123">
        <v>27999.75</v>
      </c>
      <c r="CD39" s="123">
        <v>7053.8699106055637</v>
      </c>
      <c r="CE39" s="123" t="s">
        <v>1448</v>
      </c>
      <c r="CF39" s="123" t="s">
        <v>968</v>
      </c>
      <c r="CG39" s="123">
        <v>19.031119920713575</v>
      </c>
      <c r="CH39" s="123">
        <v>4.7944372422556496</v>
      </c>
      <c r="CI39" s="123">
        <v>58.559760853186525</v>
      </c>
      <c r="CJ39" s="123">
        <v>14.752736544238788</v>
      </c>
      <c r="CK39" s="123" t="s">
        <v>1452</v>
      </c>
      <c r="CL39" s="203">
        <v>11.722222222222223</v>
      </c>
      <c r="CM39" s="203">
        <v>12.081886222222224</v>
      </c>
      <c r="CN39" s="132">
        <v>4.1900000000000004</v>
      </c>
      <c r="CO39" s="132">
        <v>1000</v>
      </c>
      <c r="CP39" s="272">
        <v>134243044.17384762</v>
      </c>
      <c r="CQ39" s="296">
        <v>562478355.08842158</v>
      </c>
      <c r="CR39" s="296">
        <v>77916949.159230188</v>
      </c>
      <c r="CS39" s="278">
        <v>309284850</v>
      </c>
      <c r="CT39" s="272">
        <v>29555714.925437313</v>
      </c>
      <c r="CU39" s="278">
        <v>111218366.97</v>
      </c>
      <c r="CX39" s="123" t="s">
        <v>1577</v>
      </c>
    </row>
    <row r="40" spans="1:102" ht="27" customHeight="1">
      <c r="A40" s="123" t="str">
        <f t="shared" si="2"/>
        <v>http://resources.usgin.org/uri-gin/ohdnr/AUMPoints:340598008502</v>
      </c>
      <c r="B40" s="123" t="s">
        <v>255</v>
      </c>
      <c r="C40" s="207" t="s">
        <v>256</v>
      </c>
      <c r="D40" s="123" t="s">
        <v>1473</v>
      </c>
      <c r="G40" s="123" t="s">
        <v>254</v>
      </c>
      <c r="H40" s="123" t="s">
        <v>254</v>
      </c>
      <c r="I40" s="123" t="s">
        <v>257</v>
      </c>
      <c r="N40" s="295">
        <v>8767</v>
      </c>
      <c r="O40" s="123" t="s">
        <v>84</v>
      </c>
      <c r="P40" s="123" t="s">
        <v>1444</v>
      </c>
      <c r="Q40" s="123" t="s">
        <v>194</v>
      </c>
      <c r="S40" s="54" t="s">
        <v>1362</v>
      </c>
      <c r="W40" s="123">
        <v>325</v>
      </c>
      <c r="X40" s="123" t="s">
        <v>28</v>
      </c>
      <c r="Y40" s="206" t="s">
        <v>26</v>
      </c>
      <c r="Z40" s="205" t="s">
        <v>1142</v>
      </c>
      <c r="AJ40" s="123">
        <v>39.979999999999997</v>
      </c>
      <c r="AK40" s="123">
        <v>-81.45</v>
      </c>
      <c r="AL40" s="204" t="s">
        <v>1143</v>
      </c>
      <c r="AM40" s="54" t="s">
        <v>1321</v>
      </c>
      <c r="AN40" s="54">
        <v>1</v>
      </c>
      <c r="AP40" s="123" t="s">
        <v>766</v>
      </c>
      <c r="AQ40" s="207" t="s">
        <v>767</v>
      </c>
      <c r="AR40" s="123" t="s">
        <v>768</v>
      </c>
      <c r="AS40" s="123">
        <v>0</v>
      </c>
      <c r="AT40" s="132">
        <v>6.2484000000000005E-2</v>
      </c>
      <c r="AU40" s="123">
        <v>700</v>
      </c>
      <c r="AV40" s="123" t="s">
        <v>85</v>
      </c>
      <c r="AW40" s="123" t="s">
        <v>1447</v>
      </c>
      <c r="AX40" s="123" t="s">
        <v>116</v>
      </c>
      <c r="AY40" s="123">
        <v>1022464.5983131652</v>
      </c>
      <c r="AZ40" s="123" t="s">
        <v>1448</v>
      </c>
      <c r="BA40" s="123">
        <v>40</v>
      </c>
      <c r="BB40" s="123" t="s">
        <v>1323</v>
      </c>
      <c r="BE40" s="123">
        <v>1038824.0318861759</v>
      </c>
      <c r="BF40" s="123">
        <f t="shared" si="3"/>
        <v>623294.41913170554</v>
      </c>
      <c r="BG40" s="123" t="s">
        <v>1448</v>
      </c>
      <c r="BI40" s="123">
        <v>1.86</v>
      </c>
      <c r="BJ40" s="123">
        <v>1.0224645983131653</v>
      </c>
      <c r="BK40" s="123" t="s">
        <v>1449</v>
      </c>
      <c r="BL40" s="123" t="s">
        <v>952</v>
      </c>
      <c r="BM40" s="123">
        <v>1905</v>
      </c>
      <c r="BO40" s="123">
        <v>1.016</v>
      </c>
      <c r="BP40" s="123">
        <v>1935.48</v>
      </c>
      <c r="BQ40" s="123">
        <v>1161.288</v>
      </c>
      <c r="BS40" s="123">
        <v>0.129</v>
      </c>
      <c r="BT40" s="123">
        <v>239940</v>
      </c>
      <c r="BU40" s="123">
        <v>131897.93318239832</v>
      </c>
      <c r="BV40" s="123" t="s">
        <v>1448</v>
      </c>
      <c r="BW40" s="123" t="s">
        <v>1450</v>
      </c>
      <c r="BX40" s="123">
        <v>4.7255813953488373</v>
      </c>
      <c r="BY40" s="123">
        <v>2.5977095070922127</v>
      </c>
      <c r="BZ40" s="123">
        <v>206.61541323082645</v>
      </c>
      <c r="CA40" s="123">
        <v>113.57900295396001</v>
      </c>
      <c r="CB40" s="123">
        <v>5.1635000000000007E-2</v>
      </c>
      <c r="CC40" s="123">
        <v>96041.10000000002</v>
      </c>
      <c r="CD40" s="123">
        <v>52794.959533900299</v>
      </c>
      <c r="CE40" s="123" t="s">
        <v>1448</v>
      </c>
      <c r="CF40" s="123" t="s">
        <v>968</v>
      </c>
      <c r="CG40" s="123">
        <v>11.805945579548753</v>
      </c>
      <c r="CH40" s="123">
        <v>6.4898717229572069</v>
      </c>
      <c r="CI40" s="123">
        <v>82.702223737780827</v>
      </c>
      <c r="CJ40" s="123">
        <v>45.462417190137415</v>
      </c>
      <c r="CK40" s="123" t="s">
        <v>1452</v>
      </c>
      <c r="CL40" s="203">
        <v>11.194444444444448</v>
      </c>
      <c r="CM40" s="203">
        <v>12.444124444444448</v>
      </c>
      <c r="CN40" s="132">
        <v>4.1900000000000004</v>
      </c>
      <c r="CO40" s="132">
        <v>1000</v>
      </c>
      <c r="CP40" s="272">
        <v>623294419.13170552</v>
      </c>
      <c r="CQ40" s="296">
        <v>2611603616.1618462</v>
      </c>
      <c r="CR40" s="296">
        <v>552652340.03424895</v>
      </c>
      <c r="CS40" s="278">
        <v>1005348600</v>
      </c>
      <c r="CT40" s="272">
        <v>221210880.44704226</v>
      </c>
      <c r="CU40" s="278">
        <v>381486774.13200003</v>
      </c>
      <c r="CX40" s="123" t="s">
        <v>1577</v>
      </c>
    </row>
    <row r="41" spans="1:102" ht="27" customHeight="1">
      <c r="A41" s="123" t="str">
        <f t="shared" si="2"/>
        <v>http://resources.usgin.org/uri-gin/ohdnr/AUMPoints:340598001102</v>
      </c>
      <c r="B41" s="200" t="s">
        <v>226</v>
      </c>
      <c r="C41" s="207" t="s">
        <v>227</v>
      </c>
      <c r="D41" s="123" t="s">
        <v>1473</v>
      </c>
      <c r="G41" s="123" t="s">
        <v>225</v>
      </c>
      <c r="H41" s="123" t="s">
        <v>225</v>
      </c>
      <c r="I41" s="123" t="s">
        <v>228</v>
      </c>
      <c r="N41" s="295">
        <v>2923</v>
      </c>
      <c r="O41" s="123" t="s">
        <v>84</v>
      </c>
      <c r="P41" s="123" t="s">
        <v>1444</v>
      </c>
      <c r="Q41" s="123" t="s">
        <v>194</v>
      </c>
      <c r="S41" s="54" t="s">
        <v>1362</v>
      </c>
      <c r="W41" s="200"/>
      <c r="X41" s="123" t="s">
        <v>224</v>
      </c>
      <c r="Y41" s="206" t="s">
        <v>26</v>
      </c>
      <c r="Z41" s="205" t="s">
        <v>1142</v>
      </c>
      <c r="AJ41" s="123">
        <v>39.9</v>
      </c>
      <c r="AK41" s="123">
        <v>-81.55</v>
      </c>
      <c r="AL41" s="204" t="s">
        <v>1143</v>
      </c>
      <c r="AM41" s="54" t="s">
        <v>1321</v>
      </c>
      <c r="AN41" s="54">
        <v>1</v>
      </c>
      <c r="AP41" s="123" t="s">
        <v>757</v>
      </c>
      <c r="AQ41" s="207" t="s">
        <v>758</v>
      </c>
      <c r="AR41" s="123" t="s">
        <v>759</v>
      </c>
      <c r="AS41" s="123">
        <v>0</v>
      </c>
      <c r="AT41" s="132">
        <v>6.4617600000000011E-2</v>
      </c>
      <c r="AU41" s="200" t="s">
        <v>1446</v>
      </c>
      <c r="AV41" s="123" t="s">
        <v>85</v>
      </c>
      <c r="AW41" s="123" t="s">
        <v>1447</v>
      </c>
      <c r="AX41" s="123" t="s">
        <v>116</v>
      </c>
      <c r="AY41" s="123">
        <v>2486156.8259205329</v>
      </c>
      <c r="AZ41" s="123" t="s">
        <v>1448</v>
      </c>
      <c r="BA41" s="123">
        <v>68</v>
      </c>
      <c r="BB41" s="123" t="s">
        <v>1323</v>
      </c>
      <c r="BE41" s="123">
        <v>4294090.0697299438</v>
      </c>
      <c r="BF41" s="123">
        <f t="shared" si="3"/>
        <v>2576454.0418379661</v>
      </c>
      <c r="BG41" s="123" t="s">
        <v>1448</v>
      </c>
      <c r="BI41" s="123">
        <v>2.94</v>
      </c>
      <c r="BJ41" s="123">
        <v>2.4861568259205331</v>
      </c>
      <c r="BK41" s="123" t="s">
        <v>1449</v>
      </c>
      <c r="BL41" s="123" t="s">
        <v>928</v>
      </c>
      <c r="BM41" s="123">
        <v>2953</v>
      </c>
      <c r="BO41" s="123">
        <v>1.7272000000000001</v>
      </c>
      <c r="BP41" s="123">
        <v>5100.4216000000006</v>
      </c>
      <c r="BQ41" s="123">
        <v>3060.2529600000003</v>
      </c>
      <c r="BS41" s="123">
        <v>0.127</v>
      </c>
      <c r="BT41" s="123">
        <v>373380</v>
      </c>
      <c r="BU41" s="123">
        <v>315741.91689190775</v>
      </c>
      <c r="BV41" s="123" t="s">
        <v>1448</v>
      </c>
      <c r="BW41" s="123" t="s">
        <v>1450</v>
      </c>
      <c r="BX41" s="123">
        <v>8.1599999999999966</v>
      </c>
      <c r="BY41" s="123">
        <v>6.9003536392896407</v>
      </c>
      <c r="BZ41" s="123">
        <v>122.00952172267483</v>
      </c>
      <c r="CA41" s="123">
        <v>103.17510382929513</v>
      </c>
      <c r="CB41" s="123">
        <v>5.0635000000000006E-2</v>
      </c>
      <c r="CC41" s="123">
        <v>148866.90000000002</v>
      </c>
      <c r="CD41" s="123">
        <v>125886.55088048622</v>
      </c>
      <c r="CE41" s="123" t="s">
        <v>1448</v>
      </c>
      <c r="CF41" s="123" t="s">
        <v>968</v>
      </c>
      <c r="CG41" s="123">
        <v>20.466475757874978</v>
      </c>
      <c r="CH41" s="123">
        <v>17.307098097951698</v>
      </c>
      <c r="CI41" s="123">
        <v>48.645292381320012</v>
      </c>
      <c r="CJ41" s="123">
        <v>41.135995136979204</v>
      </c>
      <c r="CK41" s="123" t="s">
        <v>1452</v>
      </c>
      <c r="CL41" s="203">
        <v>11.194444444444448</v>
      </c>
      <c r="CM41" s="203">
        <v>12.486796444444447</v>
      </c>
      <c r="CN41" s="132">
        <v>4.1900000000000004</v>
      </c>
      <c r="CO41" s="132">
        <v>1000</v>
      </c>
      <c r="CP41" s="272">
        <v>2576454041.837966</v>
      </c>
      <c r="CQ41" s="296">
        <v>10795342435.301079</v>
      </c>
      <c r="CR41" s="296">
        <v>1322958631.7770936</v>
      </c>
      <c r="CS41" s="278">
        <v>1564462200.0000002</v>
      </c>
      <c r="CT41" s="272">
        <v>527464648.1892373</v>
      </c>
      <c r="CU41" s="278">
        <v>591317190.82800019</v>
      </c>
      <c r="CX41" s="123" t="s">
        <v>1577</v>
      </c>
    </row>
    <row r="42" spans="1:102" ht="27" customHeight="1">
      <c r="A42" s="123" t="str">
        <f t="shared" si="2"/>
        <v>http://resources.usgin.org/uri-gin/ohdnr/AUMPoints:340598001802</v>
      </c>
      <c r="B42" s="132" t="s">
        <v>230</v>
      </c>
      <c r="C42" s="207" t="s">
        <v>231</v>
      </c>
      <c r="D42" s="123" t="s">
        <v>1473</v>
      </c>
      <c r="G42" s="123" t="s">
        <v>229</v>
      </c>
      <c r="H42" s="123" t="s">
        <v>229</v>
      </c>
      <c r="I42" s="132" t="s">
        <v>232</v>
      </c>
      <c r="N42" s="295">
        <v>1462</v>
      </c>
      <c r="O42" s="132" t="s">
        <v>84</v>
      </c>
      <c r="P42" s="123" t="s">
        <v>1444</v>
      </c>
      <c r="Q42" s="123" t="s">
        <v>194</v>
      </c>
      <c r="S42" s="54" t="s">
        <v>1362</v>
      </c>
      <c r="Y42" s="206" t="s">
        <v>26</v>
      </c>
      <c r="Z42" s="205" t="s">
        <v>1142</v>
      </c>
      <c r="AJ42" s="123">
        <v>39.9</v>
      </c>
      <c r="AK42" s="123">
        <v>-81.56</v>
      </c>
      <c r="AL42" s="204" t="s">
        <v>1143</v>
      </c>
      <c r="AM42" s="54" t="s">
        <v>1321</v>
      </c>
      <c r="AN42" s="54">
        <v>1</v>
      </c>
      <c r="AP42" s="123" t="s">
        <v>769</v>
      </c>
      <c r="AQ42" s="207" t="s">
        <v>770</v>
      </c>
      <c r="AR42" s="123" t="s">
        <v>771</v>
      </c>
      <c r="AS42" s="123">
        <v>0</v>
      </c>
      <c r="AT42" s="132">
        <v>3.5661600000000002E-2</v>
      </c>
      <c r="AU42" s="200" t="s">
        <v>1446</v>
      </c>
      <c r="AV42" s="132" t="s">
        <v>85</v>
      </c>
      <c r="AW42" s="123" t="s">
        <v>1447</v>
      </c>
      <c r="AX42" s="123" t="s">
        <v>116</v>
      </c>
      <c r="AY42" s="123">
        <v>580413.61959232308</v>
      </c>
      <c r="AZ42" s="123" t="s">
        <v>1448</v>
      </c>
      <c r="BA42" s="123">
        <v>70</v>
      </c>
      <c r="BB42" s="123" t="s">
        <v>1323</v>
      </c>
      <c r="BE42" s="123">
        <v>1031975.4156351505</v>
      </c>
      <c r="BF42" s="123">
        <f t="shared" si="3"/>
        <v>619185.24938109028</v>
      </c>
      <c r="BG42" s="123" t="s">
        <v>1448</v>
      </c>
      <c r="BI42" s="123">
        <v>1.01</v>
      </c>
      <c r="BJ42" s="123">
        <v>0.58041361959232307</v>
      </c>
      <c r="BK42" s="123" t="s">
        <v>1449</v>
      </c>
      <c r="BL42" s="123" t="s">
        <v>952</v>
      </c>
      <c r="BM42" s="123">
        <v>1047</v>
      </c>
      <c r="BO42" s="123">
        <v>1.778</v>
      </c>
      <c r="BP42" s="123">
        <v>1861.566</v>
      </c>
      <c r="BQ42" s="123">
        <v>1116.9395999999999</v>
      </c>
      <c r="BS42" s="123">
        <v>0.125</v>
      </c>
      <c r="BT42" s="123">
        <v>126250</v>
      </c>
      <c r="BU42" s="123">
        <v>72551.702449040371</v>
      </c>
      <c r="BV42" s="123" t="s">
        <v>1448</v>
      </c>
      <c r="BW42" s="123" t="s">
        <v>1450</v>
      </c>
      <c r="BX42" s="123">
        <v>8.5344000000000015</v>
      </c>
      <c r="BY42" s="123">
        <v>4.9044376188601211</v>
      </c>
      <c r="BZ42" s="123">
        <v>113.03207442909179</v>
      </c>
      <c r="CA42" s="123">
        <v>64.9557974746713</v>
      </c>
      <c r="CB42" s="123">
        <v>5.0250000000000003E-2</v>
      </c>
      <c r="CC42" s="123">
        <v>50752.5</v>
      </c>
      <c r="CD42" s="123">
        <v>29165.784384514231</v>
      </c>
      <c r="CE42" s="123" t="s">
        <v>1448</v>
      </c>
      <c r="CF42" s="123" t="s">
        <v>968</v>
      </c>
      <c r="CG42" s="123">
        <v>21.22985074626866</v>
      </c>
      <c r="CH42" s="123">
        <v>12.200093579254032</v>
      </c>
      <c r="CI42" s="123">
        <v>45.438893920494898</v>
      </c>
      <c r="CJ42" s="123">
        <v>26.112230584817866</v>
      </c>
      <c r="CK42" s="123" t="s">
        <v>1452</v>
      </c>
      <c r="CL42" s="203">
        <v>11.194444444444448</v>
      </c>
      <c r="CM42" s="203">
        <v>11.907676444444448</v>
      </c>
      <c r="CN42" s="132">
        <v>4.1900000000000004</v>
      </c>
      <c r="CO42" s="132">
        <v>1000</v>
      </c>
      <c r="CP42" s="272">
        <v>619185249.38109028</v>
      </c>
      <c r="CQ42" s="296">
        <v>2594386194.9067683</v>
      </c>
      <c r="CR42" s="296">
        <v>303991633.2614792</v>
      </c>
      <c r="CS42" s="278">
        <v>528987500</v>
      </c>
      <c r="CT42" s="272">
        <v>122204636.57111463</v>
      </c>
      <c r="CU42" s="278">
        <v>201595020.30000001</v>
      </c>
      <c r="CX42" s="123" t="s">
        <v>1577</v>
      </c>
    </row>
    <row r="43" spans="1:102" ht="27" customHeight="1">
      <c r="A43" s="123" t="str">
        <f t="shared" si="2"/>
        <v>http://resources.usgin.org/uri-gin/ohdnr/AUMPoints:340598006502</v>
      </c>
      <c r="B43" s="132" t="s">
        <v>234</v>
      </c>
      <c r="C43" s="207" t="s">
        <v>235</v>
      </c>
      <c r="D43" s="123" t="s">
        <v>1473</v>
      </c>
      <c r="G43" s="123" t="s">
        <v>233</v>
      </c>
      <c r="H43" s="123" t="s">
        <v>233</v>
      </c>
      <c r="I43" s="132" t="s">
        <v>236</v>
      </c>
      <c r="N43" s="295">
        <v>16438</v>
      </c>
      <c r="O43" s="132" t="s">
        <v>84</v>
      </c>
      <c r="P43" s="123" t="s">
        <v>1444</v>
      </c>
      <c r="Q43" s="123" t="s">
        <v>194</v>
      </c>
      <c r="S43" s="54" t="s">
        <v>1362</v>
      </c>
      <c r="W43" s="123">
        <v>457</v>
      </c>
      <c r="X43" s="123" t="s">
        <v>31</v>
      </c>
      <c r="Y43" s="206" t="s">
        <v>26</v>
      </c>
      <c r="Z43" s="205" t="s">
        <v>1142</v>
      </c>
      <c r="AJ43" s="123">
        <v>39.94</v>
      </c>
      <c r="AK43" s="123">
        <v>-81.47</v>
      </c>
      <c r="AL43" s="204" t="s">
        <v>1143</v>
      </c>
      <c r="AM43" s="54" t="s">
        <v>1321</v>
      </c>
      <c r="AN43" s="54">
        <v>1</v>
      </c>
      <c r="AP43" s="123" t="s">
        <v>760</v>
      </c>
      <c r="AQ43" s="207" t="s">
        <v>761</v>
      </c>
      <c r="AR43" s="123" t="s">
        <v>762</v>
      </c>
      <c r="AS43" s="123">
        <v>0</v>
      </c>
      <c r="AT43" s="132">
        <v>7.3151999999999995E-2</v>
      </c>
      <c r="AU43" s="123">
        <v>650</v>
      </c>
      <c r="AV43" s="132" t="s">
        <v>85</v>
      </c>
      <c r="AW43" s="123" t="s">
        <v>1447</v>
      </c>
      <c r="AX43" s="123" t="s">
        <v>116</v>
      </c>
      <c r="AY43" s="123">
        <v>6133586.8528141472</v>
      </c>
      <c r="AZ43" s="123" t="s">
        <v>1448</v>
      </c>
      <c r="BA43" s="123">
        <v>35</v>
      </c>
      <c r="BB43" s="123" t="s">
        <v>1323</v>
      </c>
      <c r="BE43" s="123">
        <v>5452758.712151777</v>
      </c>
      <c r="BF43" s="123">
        <f t="shared" si="3"/>
        <v>3271655.2272910662</v>
      </c>
      <c r="BG43" s="123" t="s">
        <v>1448</v>
      </c>
      <c r="BI43" s="123">
        <v>9.57</v>
      </c>
      <c r="BJ43" s="123">
        <v>6.1335868528141475</v>
      </c>
      <c r="BK43" s="123" t="s">
        <v>1449</v>
      </c>
      <c r="BL43" s="123" t="s">
        <v>956</v>
      </c>
      <c r="BM43" s="123">
        <v>5923</v>
      </c>
      <c r="BO43" s="123">
        <v>0.88900000000000001</v>
      </c>
      <c r="BP43" s="123">
        <v>5265.5470000000005</v>
      </c>
      <c r="BQ43" s="123">
        <v>3159.3282000000004</v>
      </c>
      <c r="BS43" s="123">
        <v>0.1245</v>
      </c>
      <c r="BT43" s="123">
        <v>1191465</v>
      </c>
      <c r="BU43" s="123">
        <v>763631.56317536137</v>
      </c>
      <c r="BV43" s="123" t="s">
        <v>1448</v>
      </c>
      <c r="BW43" s="123" t="s">
        <v>1450</v>
      </c>
      <c r="BX43" s="123">
        <v>4.2843373493975898</v>
      </c>
      <c r="BY43" s="123">
        <v>2.7459096383788579</v>
      </c>
      <c r="BZ43" s="123">
        <v>377.12606116705439</v>
      </c>
      <c r="CA43" s="123">
        <v>241.70694363927157</v>
      </c>
      <c r="CB43" s="123">
        <v>5.1790000000000003E-2</v>
      </c>
      <c r="CC43" s="123">
        <v>495630.30000000005</v>
      </c>
      <c r="CD43" s="123">
        <v>317658.46310724469</v>
      </c>
      <c r="CE43" s="123" t="s">
        <v>1448</v>
      </c>
      <c r="CF43" s="123" t="s">
        <v>968</v>
      </c>
      <c r="CG43" s="123">
        <v>10.299285576366094</v>
      </c>
      <c r="CH43" s="123">
        <v>6.6009992272285736</v>
      </c>
      <c r="CI43" s="123">
        <v>156.87838319551605</v>
      </c>
      <c r="CJ43" s="123">
        <v>100.54620571146887</v>
      </c>
      <c r="CK43" s="123" t="s">
        <v>1452</v>
      </c>
      <c r="CL43" s="203">
        <v>11.194444444444448</v>
      </c>
      <c r="CM43" s="203">
        <v>12.657484444444448</v>
      </c>
      <c r="CN43" s="132">
        <v>4.1900000000000004</v>
      </c>
      <c r="CO43" s="132">
        <v>1000</v>
      </c>
      <c r="CP43" s="272">
        <v>3271655227.2910662</v>
      </c>
      <c r="CQ43" s="296">
        <v>13708235402.349569</v>
      </c>
      <c r="CR43" s="296">
        <v>3199616249.7047648</v>
      </c>
      <c r="CS43" s="278">
        <v>4992238350.000001</v>
      </c>
      <c r="CT43" s="272">
        <v>1330988960.4193554</v>
      </c>
      <c r="CU43" s="278">
        <v>1968703027.2360003</v>
      </c>
      <c r="CX43" s="123" t="s">
        <v>1577</v>
      </c>
    </row>
    <row r="44" spans="1:102" ht="27" customHeight="1">
      <c r="A44" s="123" t="str">
        <f t="shared" si="2"/>
        <v>http://resources.usgin.org/uri-gin/ohdnr/AUMPoints:340598005702</v>
      </c>
      <c r="B44" s="132" t="s">
        <v>238</v>
      </c>
      <c r="C44" s="207" t="s">
        <v>239</v>
      </c>
      <c r="D44" s="123" t="s">
        <v>1473</v>
      </c>
      <c r="G44" s="123" t="s">
        <v>237</v>
      </c>
      <c r="H44" s="123" t="s">
        <v>237</v>
      </c>
      <c r="I44" s="132" t="s">
        <v>228</v>
      </c>
      <c r="N44" s="295">
        <v>14246</v>
      </c>
      <c r="O44" s="132" t="s">
        <v>84</v>
      </c>
      <c r="P44" s="123" t="s">
        <v>1444</v>
      </c>
      <c r="Q44" s="123" t="s">
        <v>194</v>
      </c>
      <c r="S44" s="54" t="s">
        <v>1362</v>
      </c>
      <c r="Y44" s="206" t="s">
        <v>26</v>
      </c>
      <c r="Z44" s="205" t="s">
        <v>1142</v>
      </c>
      <c r="AJ44" s="123">
        <v>39.93</v>
      </c>
      <c r="AK44" s="123">
        <v>-81.459999999999994</v>
      </c>
      <c r="AL44" s="204" t="s">
        <v>1143</v>
      </c>
      <c r="AM44" s="54" t="s">
        <v>1321</v>
      </c>
      <c r="AN44" s="54">
        <v>1</v>
      </c>
      <c r="AP44" s="123" t="s">
        <v>760</v>
      </c>
      <c r="AQ44" s="207" t="s">
        <v>761</v>
      </c>
      <c r="AR44" s="123" t="s">
        <v>762</v>
      </c>
      <c r="AS44" s="123">
        <v>0</v>
      </c>
      <c r="AT44" s="132">
        <v>8.7477600000000016E-2</v>
      </c>
      <c r="AU44" s="123">
        <v>620</v>
      </c>
      <c r="AV44" s="132" t="s">
        <v>85</v>
      </c>
      <c r="AW44" s="123" t="s">
        <v>1447</v>
      </c>
      <c r="AX44" s="123" t="s">
        <v>116</v>
      </c>
      <c r="AY44" s="123">
        <v>2710210.5449440693</v>
      </c>
      <c r="AZ44" s="123" t="s">
        <v>1448</v>
      </c>
      <c r="BA44" s="123">
        <v>41</v>
      </c>
      <c r="BB44" s="123" t="s">
        <v>1323</v>
      </c>
      <c r="BE44" s="123">
        <v>2822413.2615047535</v>
      </c>
      <c r="BF44" s="123">
        <f t="shared" si="3"/>
        <v>1693447.956902852</v>
      </c>
      <c r="BG44" s="123" t="s">
        <v>1448</v>
      </c>
      <c r="BI44" s="123">
        <v>4.59</v>
      </c>
      <c r="BJ44" s="123">
        <v>2.7102105449440694</v>
      </c>
      <c r="BK44" s="123" t="s">
        <v>1449</v>
      </c>
      <c r="BL44" s="123" t="s">
        <v>956</v>
      </c>
      <c r="BM44" s="123">
        <v>3421</v>
      </c>
      <c r="BO44" s="123">
        <v>1.0414000000000001</v>
      </c>
      <c r="BP44" s="123">
        <v>3562.6294000000003</v>
      </c>
      <c r="BQ44" s="123">
        <v>2137.57764</v>
      </c>
      <c r="BS44" s="123">
        <v>0.1157</v>
      </c>
      <c r="BT44" s="123">
        <v>531063</v>
      </c>
      <c r="BU44" s="123">
        <v>313571.36005002889</v>
      </c>
      <c r="BV44" s="123" t="s">
        <v>1448</v>
      </c>
      <c r="BW44" s="123" t="s">
        <v>1450</v>
      </c>
      <c r="BX44" s="123">
        <v>5.4005185825410527</v>
      </c>
      <c r="BY44" s="123">
        <v>3.188789196202432</v>
      </c>
      <c r="BZ44" s="123">
        <v>248.44150222304907</v>
      </c>
      <c r="CA44" s="123">
        <v>146.69472312127522</v>
      </c>
      <c r="CB44" s="123">
        <v>5.1879999999999996E-2</v>
      </c>
      <c r="CC44" s="123">
        <v>238129.19999999998</v>
      </c>
      <c r="CD44" s="123">
        <v>140605.72307169833</v>
      </c>
      <c r="CE44" s="123" t="s">
        <v>1448</v>
      </c>
      <c r="CF44" s="123" t="s">
        <v>968</v>
      </c>
      <c r="CG44" s="123">
        <v>12.043947571318425</v>
      </c>
      <c r="CH44" s="123">
        <v>7.1114670393334887</v>
      </c>
      <c r="CI44" s="123">
        <v>111.40142727166625</v>
      </c>
      <c r="CJ44" s="123">
        <v>65.778065994224349</v>
      </c>
      <c r="CK44" s="123" t="s">
        <v>1452</v>
      </c>
      <c r="CL44" s="203">
        <v>11.194444444444448</v>
      </c>
      <c r="CM44" s="203">
        <v>12.943996444444448</v>
      </c>
      <c r="CN44" s="132">
        <v>4.1900000000000004</v>
      </c>
      <c r="CO44" s="132">
        <v>1000</v>
      </c>
      <c r="CP44" s="272">
        <v>1693447956.9028521</v>
      </c>
      <c r="CQ44" s="296">
        <v>7095546939.4229507</v>
      </c>
      <c r="CR44" s="296">
        <v>1313863998.609621</v>
      </c>
      <c r="CS44" s="278">
        <v>2225153970</v>
      </c>
      <c r="CT44" s="272">
        <v>589137979.670416</v>
      </c>
      <c r="CU44" s="278">
        <v>945877757.90399992</v>
      </c>
      <c r="CX44" s="123" t="s">
        <v>1577</v>
      </c>
    </row>
    <row r="45" spans="1:102" ht="27" customHeight="1">
      <c r="A45" s="123" t="str">
        <f t="shared" si="2"/>
        <v>http://resources.usgin.org/uri-gin/ohdnr/AUMPoints:340678071002</v>
      </c>
      <c r="B45" s="123" t="s">
        <v>267</v>
      </c>
      <c r="C45" s="207" t="s">
        <v>268</v>
      </c>
      <c r="D45" s="123" t="s">
        <v>1473</v>
      </c>
      <c r="G45" s="123" t="s">
        <v>266</v>
      </c>
      <c r="H45" s="123" t="s">
        <v>266</v>
      </c>
      <c r="I45" s="123" t="s">
        <v>269</v>
      </c>
      <c r="N45" s="295"/>
      <c r="O45" s="123" t="s">
        <v>114</v>
      </c>
      <c r="P45" s="123" t="s">
        <v>1444</v>
      </c>
      <c r="Q45" s="123" t="s">
        <v>194</v>
      </c>
      <c r="S45" s="54" t="s">
        <v>1362</v>
      </c>
      <c r="W45" s="123">
        <v>3353</v>
      </c>
      <c r="X45" s="123" t="s">
        <v>33</v>
      </c>
      <c r="Y45" s="206" t="s">
        <v>32</v>
      </c>
      <c r="Z45" s="205" t="s">
        <v>1142</v>
      </c>
      <c r="AJ45" s="123">
        <v>40.28</v>
      </c>
      <c r="AK45" s="123">
        <v>-81</v>
      </c>
      <c r="AL45" s="204" t="s">
        <v>1143</v>
      </c>
      <c r="AM45" s="54" t="s">
        <v>1321</v>
      </c>
      <c r="AN45" s="54">
        <v>1</v>
      </c>
      <c r="AP45" s="123" t="s">
        <v>778</v>
      </c>
      <c r="AQ45" s="207" t="s">
        <v>779</v>
      </c>
      <c r="AR45" s="123" t="s">
        <v>778</v>
      </c>
      <c r="AS45" s="123">
        <v>0</v>
      </c>
      <c r="AT45" s="132">
        <v>0.16977360000000002</v>
      </c>
      <c r="AU45" s="123">
        <v>660</v>
      </c>
      <c r="AV45" s="123" t="s">
        <v>85</v>
      </c>
      <c r="AW45" s="123" t="s">
        <v>1447</v>
      </c>
      <c r="AX45" s="123" t="s">
        <v>270</v>
      </c>
      <c r="AY45" s="123">
        <v>16328291.272673432</v>
      </c>
      <c r="AZ45" s="123" t="s">
        <v>1448</v>
      </c>
      <c r="BA45" s="123">
        <v>63</v>
      </c>
      <c r="BB45" s="123" t="s">
        <v>1323</v>
      </c>
      <c r="BE45" s="123">
        <v>26128531.694532022</v>
      </c>
      <c r="BF45" s="123">
        <f t="shared" si="3"/>
        <v>15677119.016719213</v>
      </c>
      <c r="BG45" s="123" t="s">
        <v>1448</v>
      </c>
      <c r="BI45" s="123">
        <v>21.4</v>
      </c>
      <c r="BJ45" s="123">
        <v>16.328291272673432</v>
      </c>
      <c r="BK45" s="123" t="s">
        <v>1449</v>
      </c>
      <c r="BL45" s="123" t="s">
        <v>957</v>
      </c>
      <c r="BM45" s="123">
        <v>11211</v>
      </c>
      <c r="BO45" s="123">
        <v>1.6002000000000001</v>
      </c>
      <c r="BP45" s="123">
        <v>17939.842199999999</v>
      </c>
      <c r="BQ45" s="123">
        <v>10763.90532</v>
      </c>
      <c r="BS45" s="123">
        <v>0.14910000000000001</v>
      </c>
      <c r="BT45" s="123">
        <v>3190740</v>
      </c>
      <c r="BU45" s="123">
        <v>2434548.2287556087</v>
      </c>
      <c r="BV45" s="123" t="s">
        <v>1448</v>
      </c>
      <c r="BW45" s="123" t="s">
        <v>1450</v>
      </c>
      <c r="BX45" s="123">
        <v>6.4394366197183093</v>
      </c>
      <c r="BY45" s="123">
        <v>4.9133176055458021</v>
      </c>
      <c r="BZ45" s="123">
        <v>296.42958620895786</v>
      </c>
      <c r="CA45" s="123">
        <v>226.17703857280014</v>
      </c>
      <c r="CB45" s="123">
        <v>5.1275000000000001E-2</v>
      </c>
      <c r="CC45" s="123">
        <v>1097285</v>
      </c>
      <c r="CD45" s="123">
        <v>837233.13500633021</v>
      </c>
      <c r="CE45" s="123" t="s">
        <v>1448</v>
      </c>
      <c r="CF45" s="123" t="s">
        <v>968</v>
      </c>
      <c r="CG45" s="123">
        <v>18.724914675767916</v>
      </c>
      <c r="CH45" s="123">
        <v>14.287189760836258</v>
      </c>
      <c r="CI45" s="123">
        <v>101.94116051552189</v>
      </c>
      <c r="CJ45" s="123">
        <v>77.781540260364366</v>
      </c>
      <c r="CK45" s="123" t="s">
        <v>1452</v>
      </c>
      <c r="CL45" s="203">
        <v>10.666666666666668</v>
      </c>
      <c r="CM45" s="203">
        <v>14.062138666666669</v>
      </c>
      <c r="CN45" s="132">
        <v>4.1900000000000004</v>
      </c>
      <c r="CO45" s="132">
        <v>1000</v>
      </c>
      <c r="CP45" s="272">
        <v>15677119016.719213</v>
      </c>
      <c r="CQ45" s="296">
        <v>65687128680.053513</v>
      </c>
      <c r="CR45" s="296">
        <v>10200757078.486002</v>
      </c>
      <c r="CS45" s="278">
        <v>13369200600.000002</v>
      </c>
      <c r="CT45" s="272">
        <v>3508006835.6765242</v>
      </c>
      <c r="CU45" s="278">
        <v>4358547694.2000008</v>
      </c>
      <c r="CX45" s="123" t="s">
        <v>1577</v>
      </c>
    </row>
    <row r="46" spans="1:102" ht="27" customHeight="1">
      <c r="A46" s="123" t="str">
        <f t="shared" si="2"/>
        <v>http://resources.usgin.org/uri-gin/ohdnr/AUMPoints:340678007402</v>
      </c>
      <c r="B46" s="123" t="s">
        <v>272</v>
      </c>
      <c r="C46" s="207" t="s">
        <v>273</v>
      </c>
      <c r="D46" s="123" t="s">
        <v>1473</v>
      </c>
      <c r="G46" s="123" t="s">
        <v>271</v>
      </c>
      <c r="H46" s="123" t="s">
        <v>271</v>
      </c>
      <c r="I46" s="123" t="s">
        <v>274</v>
      </c>
      <c r="N46" s="295">
        <v>32143</v>
      </c>
      <c r="O46" s="123" t="s">
        <v>114</v>
      </c>
      <c r="P46" s="123" t="s">
        <v>1444</v>
      </c>
      <c r="Q46" s="123" t="s">
        <v>194</v>
      </c>
      <c r="S46" s="54" t="s">
        <v>1362</v>
      </c>
      <c r="Y46" s="206" t="s">
        <v>32</v>
      </c>
      <c r="Z46" s="205" t="s">
        <v>1142</v>
      </c>
      <c r="AJ46" s="123">
        <v>40.26</v>
      </c>
      <c r="AK46" s="123">
        <v>-81.010000000000005</v>
      </c>
      <c r="AL46" s="204" t="s">
        <v>1143</v>
      </c>
      <c r="AM46" s="54" t="s">
        <v>1321</v>
      </c>
      <c r="AN46" s="54">
        <v>1</v>
      </c>
      <c r="AP46" s="123" t="s">
        <v>786</v>
      </c>
      <c r="AQ46" s="207" t="s">
        <v>787</v>
      </c>
      <c r="AR46" s="123" t="s">
        <v>786</v>
      </c>
      <c r="AS46" s="123">
        <v>0</v>
      </c>
      <c r="AT46" s="132">
        <v>0.16489680000000001</v>
      </c>
      <c r="AU46" s="123">
        <v>617</v>
      </c>
      <c r="AV46" s="123" t="s">
        <v>85</v>
      </c>
      <c r="AW46" s="123" t="s">
        <v>1447</v>
      </c>
      <c r="AX46" s="132" t="s">
        <v>270</v>
      </c>
      <c r="AY46" s="123">
        <v>7389663.8670014171</v>
      </c>
      <c r="AZ46" s="123" t="s">
        <v>1448</v>
      </c>
      <c r="BA46" s="123">
        <v>60</v>
      </c>
      <c r="BB46" s="123" t="s">
        <v>1323</v>
      </c>
      <c r="BE46" s="123">
        <v>11261847.733310159</v>
      </c>
      <c r="BF46" s="123">
        <f t="shared" si="3"/>
        <v>6757108.639986095</v>
      </c>
      <c r="BG46" s="123" t="s">
        <v>1448</v>
      </c>
      <c r="BI46" s="123">
        <v>13.2</v>
      </c>
      <c r="BJ46" s="123">
        <v>7.389663867001417</v>
      </c>
      <c r="BK46" s="123" t="s">
        <v>1449</v>
      </c>
      <c r="BL46" s="123" t="s">
        <v>957</v>
      </c>
      <c r="BM46" s="123">
        <v>5394</v>
      </c>
      <c r="BO46" s="123">
        <v>1.524</v>
      </c>
      <c r="BP46" s="123">
        <v>8220.4560000000001</v>
      </c>
      <c r="BQ46" s="123">
        <v>4932.2735999999995</v>
      </c>
      <c r="BS46" s="123">
        <v>0.14940000000000001</v>
      </c>
      <c r="BT46" s="123">
        <v>1972080</v>
      </c>
      <c r="BU46" s="123">
        <v>1104015.7817300118</v>
      </c>
      <c r="BV46" s="123" t="s">
        <v>1448</v>
      </c>
      <c r="BW46" s="123" t="s">
        <v>1450</v>
      </c>
      <c r="BX46" s="123">
        <v>6.1204819277108422</v>
      </c>
      <c r="BY46" s="123">
        <v>3.4263866780181815</v>
      </c>
      <c r="BZ46" s="123">
        <v>399.83183414642696</v>
      </c>
      <c r="CA46" s="123">
        <v>223.83506497490566</v>
      </c>
      <c r="CB46" s="123">
        <v>5.1500000000000004E-2</v>
      </c>
      <c r="CC46" s="123">
        <v>679800</v>
      </c>
      <c r="CD46" s="123">
        <v>380567.68915057299</v>
      </c>
      <c r="CE46" s="123" t="s">
        <v>1448</v>
      </c>
      <c r="CF46" s="123" t="s">
        <v>968</v>
      </c>
      <c r="CG46" s="123">
        <v>17.755339805825241</v>
      </c>
      <c r="CH46" s="123">
        <v>9.939847955260511</v>
      </c>
      <c r="CI46" s="123">
        <v>137.82690400629843</v>
      </c>
      <c r="CJ46" s="123">
        <v>77.158673669395185</v>
      </c>
      <c r="CK46" s="123" t="s">
        <v>1452</v>
      </c>
      <c r="CL46" s="203">
        <v>10.666666666666668</v>
      </c>
      <c r="CM46" s="203">
        <v>13.964602666666668</v>
      </c>
      <c r="CN46" s="132">
        <v>4.1900000000000004</v>
      </c>
      <c r="CO46" s="132">
        <v>1000</v>
      </c>
      <c r="CP46" s="272">
        <v>6757108639.9860954</v>
      </c>
      <c r="CQ46" s="296">
        <v>28312285201.541744</v>
      </c>
      <c r="CR46" s="296">
        <v>4625826125.4487505</v>
      </c>
      <c r="CS46" s="278">
        <v>8263015200.000001</v>
      </c>
      <c r="CT46" s="272">
        <v>1594578617.5409012</v>
      </c>
      <c r="CU46" s="278">
        <v>2700247176.0000005</v>
      </c>
      <c r="CX46" s="123" t="s">
        <v>1577</v>
      </c>
    </row>
    <row r="47" spans="1:102" ht="27" customHeight="1">
      <c r="A47" s="123" t="str">
        <f t="shared" si="2"/>
        <v>http://resources.usgin.org/uri-gin/ohdnr/AUMPoints:340678007502</v>
      </c>
      <c r="B47" s="123" t="s">
        <v>276</v>
      </c>
      <c r="C47" s="207" t="s">
        <v>277</v>
      </c>
      <c r="D47" s="123" t="s">
        <v>1473</v>
      </c>
      <c r="G47" s="123" t="s">
        <v>275</v>
      </c>
      <c r="H47" s="123" t="s">
        <v>275</v>
      </c>
      <c r="I47" s="123" t="s">
        <v>278</v>
      </c>
      <c r="N47" s="295">
        <v>31778</v>
      </c>
      <c r="O47" s="123" t="s">
        <v>135</v>
      </c>
      <c r="P47" s="123" t="s">
        <v>1444</v>
      </c>
      <c r="Q47" s="123" t="s">
        <v>194</v>
      </c>
      <c r="S47" s="54" t="s">
        <v>1362</v>
      </c>
      <c r="W47" s="123">
        <v>950</v>
      </c>
      <c r="X47" s="123" t="s">
        <v>34</v>
      </c>
      <c r="Y47" s="206" t="s">
        <v>32</v>
      </c>
      <c r="Z47" s="205" t="s">
        <v>1142</v>
      </c>
      <c r="AJ47" s="123">
        <v>40.369999999999997</v>
      </c>
      <c r="AK47" s="123">
        <v>-80.97</v>
      </c>
      <c r="AL47" s="204" t="s">
        <v>1143</v>
      </c>
      <c r="AM47" s="54" t="s">
        <v>1321</v>
      </c>
      <c r="AN47" s="54">
        <v>1</v>
      </c>
      <c r="AP47" s="123" t="s">
        <v>784</v>
      </c>
      <c r="AQ47" s="207" t="s">
        <v>785</v>
      </c>
      <c r="AR47" s="123" t="s">
        <v>784</v>
      </c>
      <c r="AS47" s="123">
        <v>0</v>
      </c>
      <c r="AT47" s="132">
        <v>0.1542288</v>
      </c>
      <c r="AU47" s="123">
        <v>692</v>
      </c>
      <c r="AV47" s="123" t="s">
        <v>85</v>
      </c>
      <c r="AW47" s="123" t="s">
        <v>1447</v>
      </c>
      <c r="AX47" s="132" t="s">
        <v>270</v>
      </c>
      <c r="AY47" s="123">
        <v>17540215.622745045</v>
      </c>
      <c r="AZ47" s="123" t="s">
        <v>1448</v>
      </c>
      <c r="BA47" s="123">
        <v>49</v>
      </c>
      <c r="BB47" s="123" t="s">
        <v>1323</v>
      </c>
      <c r="BE47" s="123">
        <v>21830552.364068482</v>
      </c>
      <c r="BF47" s="123">
        <f t="shared" si="3"/>
        <v>13098331.418441089</v>
      </c>
      <c r="BG47" s="123" t="s">
        <v>1448</v>
      </c>
      <c r="BI47" s="123">
        <v>26.11</v>
      </c>
      <c r="BJ47" s="123">
        <v>17.540215622745045</v>
      </c>
      <c r="BK47" s="123" t="s">
        <v>1449</v>
      </c>
      <c r="BL47" s="123" t="s">
        <v>956</v>
      </c>
      <c r="BM47" s="123">
        <v>5284</v>
      </c>
      <c r="BO47" s="123">
        <v>1.2446000000000002</v>
      </c>
      <c r="BP47" s="123">
        <v>6576.4664000000012</v>
      </c>
      <c r="BQ47" s="123">
        <v>3945.8798400000005</v>
      </c>
      <c r="BS47" s="123">
        <v>0.15059999999999998</v>
      </c>
      <c r="BT47" s="123">
        <v>3932165.9999999995</v>
      </c>
      <c r="BU47" s="123">
        <v>2641556.4727854035</v>
      </c>
      <c r="BV47" s="123" t="s">
        <v>1448</v>
      </c>
      <c r="BW47" s="123" t="s">
        <v>1450</v>
      </c>
      <c r="BX47" s="123">
        <v>4.958565737051793</v>
      </c>
      <c r="BY47" s="123">
        <v>3.3310728535980147</v>
      </c>
      <c r="BZ47" s="123">
        <v>996.52451657017491</v>
      </c>
      <c r="CA47" s="123">
        <v>669.4467596320427</v>
      </c>
      <c r="CB47" s="123">
        <v>5.0700000000000002E-2</v>
      </c>
      <c r="CC47" s="123">
        <v>1323777</v>
      </c>
      <c r="CD47" s="123">
        <v>889288.93207317381</v>
      </c>
      <c r="CE47" s="123" t="s">
        <v>1448</v>
      </c>
      <c r="CF47" s="123" t="s">
        <v>968</v>
      </c>
      <c r="CG47" s="123">
        <v>14.728994082840234</v>
      </c>
      <c r="CH47" s="123">
        <v>9.8946661095041595</v>
      </c>
      <c r="CI47" s="123">
        <v>335.48335318796728</v>
      </c>
      <c r="CJ47" s="123">
        <v>225.37151868090683</v>
      </c>
      <c r="CK47" s="123" t="s">
        <v>1452</v>
      </c>
      <c r="CL47" s="203">
        <v>10.666666666666668</v>
      </c>
      <c r="CM47" s="203">
        <v>13.751242666666668</v>
      </c>
      <c r="CN47" s="132">
        <v>4.1900000000000004</v>
      </c>
      <c r="CO47" s="132">
        <v>1000</v>
      </c>
      <c r="CP47" s="272">
        <v>13098331418.44109</v>
      </c>
      <c r="CQ47" s="296">
        <v>54882008643.268173</v>
      </c>
      <c r="CR47" s="296">
        <v>11068121620.970842</v>
      </c>
      <c r="CS47" s="278">
        <v>16475775540</v>
      </c>
      <c r="CT47" s="272">
        <v>3726120625.3865991</v>
      </c>
      <c r="CU47" s="278">
        <v>5258201097.2400007</v>
      </c>
      <c r="CX47" s="123" t="s">
        <v>1577</v>
      </c>
    </row>
    <row r="48" spans="1:102" ht="27" customHeight="1">
      <c r="A48" s="123" t="str">
        <f t="shared" si="2"/>
        <v>http://resources.usgin.org/uri-gin/ohdnr/AUMPoints:340798008602</v>
      </c>
      <c r="B48" s="123" t="s">
        <v>280</v>
      </c>
      <c r="C48" s="207" t="s">
        <v>281</v>
      </c>
      <c r="D48" s="123" t="s">
        <v>1473</v>
      </c>
      <c r="G48" s="123" t="s">
        <v>279</v>
      </c>
      <c r="H48" s="123" t="s">
        <v>279</v>
      </c>
      <c r="I48" s="123" t="s">
        <v>282</v>
      </c>
      <c r="N48" s="295">
        <v>5115</v>
      </c>
      <c r="O48" s="123" t="s">
        <v>107</v>
      </c>
      <c r="P48" s="123" t="s">
        <v>1444</v>
      </c>
      <c r="Q48" s="123" t="s">
        <v>194</v>
      </c>
      <c r="S48" s="54" t="s">
        <v>1362</v>
      </c>
      <c r="W48" s="123">
        <v>479</v>
      </c>
      <c r="X48" s="123" t="s">
        <v>37</v>
      </c>
      <c r="Y48" s="206" t="s">
        <v>35</v>
      </c>
      <c r="Z48" s="205" t="s">
        <v>1142</v>
      </c>
      <c r="AJ48" s="123">
        <v>39.11</v>
      </c>
      <c r="AK48" s="123">
        <v>-82.61</v>
      </c>
      <c r="AL48" s="204" t="s">
        <v>1143</v>
      </c>
      <c r="AM48" s="54" t="s">
        <v>1321</v>
      </c>
      <c r="AN48" s="54">
        <v>1</v>
      </c>
      <c r="AP48" s="123" t="s">
        <v>796</v>
      </c>
      <c r="AQ48" s="207" t="s">
        <v>797</v>
      </c>
      <c r="AR48" s="123" t="s">
        <v>796</v>
      </c>
      <c r="AS48" s="123">
        <v>0.1</v>
      </c>
      <c r="AT48" s="132">
        <v>0</v>
      </c>
      <c r="AU48" s="123">
        <v>696</v>
      </c>
      <c r="AV48" s="123" t="s">
        <v>85</v>
      </c>
      <c r="AW48" s="123" t="s">
        <v>1447</v>
      </c>
      <c r="AX48" s="123" t="s">
        <v>283</v>
      </c>
      <c r="AY48" s="123">
        <v>770913.27664416959</v>
      </c>
      <c r="AZ48" s="123" t="s">
        <v>1448</v>
      </c>
      <c r="BA48" s="123">
        <v>36</v>
      </c>
      <c r="BB48" s="123" t="s">
        <v>1323</v>
      </c>
      <c r="BE48" s="123">
        <v>704923.10016342869</v>
      </c>
      <c r="BF48" s="123">
        <f t="shared" si="3"/>
        <v>422953.86009805719</v>
      </c>
      <c r="BG48" s="123" t="s">
        <v>1448</v>
      </c>
      <c r="BI48" s="123">
        <v>0.88300000000000001</v>
      </c>
      <c r="BJ48" s="123">
        <v>0.77091327664416953</v>
      </c>
      <c r="BK48" s="123" t="s">
        <v>1449</v>
      </c>
      <c r="BL48" s="123" t="s">
        <v>953</v>
      </c>
      <c r="BM48" s="123">
        <v>1209</v>
      </c>
      <c r="BO48" s="123">
        <v>0.91439999999999999</v>
      </c>
      <c r="BP48" s="123">
        <v>1105.5096000000001</v>
      </c>
      <c r="BQ48" s="123">
        <v>663.30576000000008</v>
      </c>
      <c r="BS48" s="123">
        <v>0.114</v>
      </c>
      <c r="BT48" s="123">
        <v>100662</v>
      </c>
      <c r="BU48" s="123">
        <v>87884.113537435318</v>
      </c>
      <c r="BV48" s="123" t="s">
        <v>1448</v>
      </c>
      <c r="BW48" s="123" t="s">
        <v>1450</v>
      </c>
      <c r="BX48" s="123">
        <v>4.8126315789473688</v>
      </c>
      <c r="BY48" s="123">
        <v>4.2017231934399994</v>
      </c>
      <c r="BZ48" s="123">
        <v>151.7580670488976</v>
      </c>
      <c r="CA48" s="123">
        <v>132.49412086732869</v>
      </c>
      <c r="CB48" s="123">
        <v>5.2200000000000003E-2</v>
      </c>
      <c r="CC48" s="123">
        <v>46092.600000000006</v>
      </c>
      <c r="CD48" s="123">
        <v>40241.673040825648</v>
      </c>
      <c r="CE48" s="123" t="s">
        <v>1448</v>
      </c>
      <c r="CF48" s="123" t="s">
        <v>968</v>
      </c>
      <c r="CG48" s="123">
        <v>10.510344827586207</v>
      </c>
      <c r="CH48" s="123">
        <v>9.1761770891218362</v>
      </c>
      <c r="CI48" s="123">
        <v>69.489220175021543</v>
      </c>
      <c r="CJ48" s="123">
        <v>60.668360607671559</v>
      </c>
      <c r="CK48" s="123" t="s">
        <v>1452</v>
      </c>
      <c r="CL48" s="203">
        <v>12.777777777777777</v>
      </c>
      <c r="CM48" s="203">
        <v>12.777777777777777</v>
      </c>
      <c r="CN48" s="132">
        <v>4.1900000000000004</v>
      </c>
      <c r="CO48" s="132">
        <v>1000</v>
      </c>
      <c r="CP48" s="272">
        <v>422953860.09805721</v>
      </c>
      <c r="CQ48" s="296">
        <v>1772176673.8108599</v>
      </c>
      <c r="CR48" s="296">
        <v>368234435.72185409</v>
      </c>
      <c r="CS48" s="278">
        <v>421773780.00000006</v>
      </c>
      <c r="CT48" s="272">
        <v>168612610.04105949</v>
      </c>
      <c r="CU48" s="278">
        <v>183085338.31200004</v>
      </c>
      <c r="CX48" s="123" t="s">
        <v>1577</v>
      </c>
    </row>
    <row r="49" spans="1:102" ht="27" customHeight="1">
      <c r="A49" s="123" t="str">
        <f t="shared" si="2"/>
        <v>http://resources.usgin.org/uri-gin/ohdnr/AUMPoints:340798009002</v>
      </c>
      <c r="B49" s="202" t="s">
        <v>316</v>
      </c>
      <c r="C49" s="201" t="s">
        <v>317</v>
      </c>
      <c r="D49" s="123" t="s">
        <v>1473</v>
      </c>
      <c r="G49" s="202" t="s">
        <v>315</v>
      </c>
      <c r="H49" s="202" t="s">
        <v>315</v>
      </c>
      <c r="I49" s="202" t="s">
        <v>318</v>
      </c>
      <c r="N49" s="132" t="s">
        <v>1560</v>
      </c>
      <c r="O49" s="202" t="s">
        <v>114</v>
      </c>
      <c r="P49" s="123" t="s">
        <v>1444</v>
      </c>
      <c r="Q49" s="202" t="s">
        <v>194</v>
      </c>
      <c r="S49" s="54" t="s">
        <v>1362</v>
      </c>
      <c r="W49" s="200"/>
      <c r="X49" s="202" t="s">
        <v>314</v>
      </c>
      <c r="Y49" s="206" t="s">
        <v>35</v>
      </c>
      <c r="Z49" s="205" t="s">
        <v>1142</v>
      </c>
      <c r="AJ49" s="123">
        <v>39.08</v>
      </c>
      <c r="AK49" s="123">
        <v>-82.7</v>
      </c>
      <c r="AL49" s="204" t="s">
        <v>1143</v>
      </c>
      <c r="AM49" s="54" t="s">
        <v>1321</v>
      </c>
      <c r="AN49" s="54">
        <v>1</v>
      </c>
      <c r="AP49" s="202" t="s">
        <v>802</v>
      </c>
      <c r="AQ49" s="201" t="s">
        <v>801</v>
      </c>
      <c r="AR49" s="202" t="s">
        <v>802</v>
      </c>
      <c r="AS49" s="202" t="s">
        <v>803</v>
      </c>
      <c r="AT49" s="132">
        <v>0</v>
      </c>
      <c r="AU49" s="200" t="s">
        <v>1446</v>
      </c>
      <c r="AV49" s="202" t="s">
        <v>100</v>
      </c>
      <c r="AW49" s="123" t="s">
        <v>1447</v>
      </c>
      <c r="AX49" s="202" t="s">
        <v>288</v>
      </c>
      <c r="AY49" s="202">
        <v>105796.3851717097</v>
      </c>
      <c r="AZ49" s="123" t="s">
        <v>1448</v>
      </c>
      <c r="BA49" s="202">
        <v>31</v>
      </c>
      <c r="BB49" s="123" t="s">
        <v>1323</v>
      </c>
      <c r="BE49" s="202">
        <v>83304.07368420421</v>
      </c>
      <c r="BF49" s="202">
        <f t="shared" si="3"/>
        <v>49982.444210522524</v>
      </c>
      <c r="BG49" s="123" t="s">
        <v>1448</v>
      </c>
      <c r="BI49" s="202">
        <v>0.16300000000000001</v>
      </c>
      <c r="BJ49" s="202">
        <v>0.10579638517170969</v>
      </c>
      <c r="BK49" s="123" t="s">
        <v>1449</v>
      </c>
      <c r="BL49" s="202" t="s">
        <v>952</v>
      </c>
      <c r="BM49" s="202">
        <v>498</v>
      </c>
      <c r="BN49" s="202"/>
      <c r="BO49" s="123">
        <v>0.78739999999999999</v>
      </c>
      <c r="BP49" s="123">
        <v>392.12520000000001</v>
      </c>
      <c r="BQ49" s="123">
        <v>235.27511999999999</v>
      </c>
      <c r="BS49" s="202">
        <v>0.11</v>
      </c>
      <c r="BT49" s="202">
        <v>17930</v>
      </c>
      <c r="BU49" s="202">
        <v>11637.602368888067</v>
      </c>
      <c r="BV49" s="123" t="s">
        <v>1448</v>
      </c>
      <c r="BW49" s="123" t="s">
        <v>1450</v>
      </c>
      <c r="BX49" s="202">
        <v>4.2949090909090906</v>
      </c>
      <c r="BY49" s="202">
        <v>2.7876432911613231</v>
      </c>
      <c r="BZ49" s="202">
        <v>76.208653086650216</v>
      </c>
      <c r="CA49" s="202">
        <v>49.463803775291105</v>
      </c>
      <c r="CB49" s="123">
        <v>5.2150000000000009E-2</v>
      </c>
      <c r="CC49" s="123">
        <v>8500.4500000000007</v>
      </c>
      <c r="CD49" s="123">
        <v>5517.2814867046618</v>
      </c>
      <c r="CE49" s="123" t="s">
        <v>1448</v>
      </c>
      <c r="CF49" s="123" t="s">
        <v>968</v>
      </c>
      <c r="CG49" s="202">
        <v>9.0592521572387312</v>
      </c>
      <c r="CH49" s="202">
        <v>5.8799762613182267</v>
      </c>
      <c r="CI49" s="202">
        <v>36.129829622443722</v>
      </c>
      <c r="CJ49" s="202">
        <v>23.450339698922104</v>
      </c>
      <c r="CK49" s="123" t="s">
        <v>1452</v>
      </c>
      <c r="CL49" s="203">
        <v>12.777777777777777</v>
      </c>
      <c r="CM49" s="203">
        <v>12.777777777777777</v>
      </c>
      <c r="CN49" s="132">
        <v>4.1900000000000004</v>
      </c>
      <c r="CO49" s="132">
        <v>1000</v>
      </c>
      <c r="CP49" s="272">
        <v>49982444.210522525</v>
      </c>
      <c r="CQ49" s="296">
        <v>209426441.24208939</v>
      </c>
      <c r="CR49" s="296">
        <v>48761553.925641</v>
      </c>
      <c r="CS49" s="278">
        <v>75126700</v>
      </c>
      <c r="CT49" s="272">
        <v>23117409.429292537</v>
      </c>
      <c r="CU49" s="278">
        <v>33764807.454000004</v>
      </c>
      <c r="CX49" s="123" t="s">
        <v>1577</v>
      </c>
    </row>
    <row r="50" spans="1:102" ht="27" customHeight="1">
      <c r="A50" s="123" t="str">
        <f t="shared" si="2"/>
        <v>http://resources.usgin.org/uri-gin/ohdnr/AUMPoints:340798004902</v>
      </c>
      <c r="B50" s="123" t="s">
        <v>285</v>
      </c>
      <c r="C50" s="207" t="s">
        <v>286</v>
      </c>
      <c r="D50" s="123" t="s">
        <v>1473</v>
      </c>
      <c r="G50" s="123" t="s">
        <v>284</v>
      </c>
      <c r="H50" s="123" t="s">
        <v>284</v>
      </c>
      <c r="I50" s="123" t="s">
        <v>287</v>
      </c>
      <c r="N50" s="132" t="s">
        <v>1561</v>
      </c>
      <c r="O50" s="123" t="s">
        <v>107</v>
      </c>
      <c r="P50" s="123" t="s">
        <v>1444</v>
      </c>
      <c r="Q50" s="123" t="s">
        <v>194</v>
      </c>
      <c r="S50" s="54" t="s">
        <v>1362</v>
      </c>
      <c r="W50" s="123">
        <v>6397</v>
      </c>
      <c r="X50" s="123" t="s">
        <v>35</v>
      </c>
      <c r="Y50" s="206" t="s">
        <v>35</v>
      </c>
      <c r="Z50" s="205" t="s">
        <v>1142</v>
      </c>
      <c r="AJ50" s="123">
        <v>39.06</v>
      </c>
      <c r="AK50" s="123">
        <v>-82.64</v>
      </c>
      <c r="AL50" s="204" t="s">
        <v>1143</v>
      </c>
      <c r="AM50" s="54" t="s">
        <v>1321</v>
      </c>
      <c r="AN50" s="54">
        <v>1</v>
      </c>
      <c r="AP50" s="123" t="s">
        <v>798</v>
      </c>
      <c r="AQ50" s="207" t="s">
        <v>799</v>
      </c>
      <c r="AR50" s="123" t="s">
        <v>800</v>
      </c>
      <c r="AS50" s="123">
        <v>0</v>
      </c>
      <c r="AT50" s="132">
        <v>0</v>
      </c>
      <c r="AU50" s="200" t="s">
        <v>1446</v>
      </c>
      <c r="AV50" s="123" t="s">
        <v>85</v>
      </c>
      <c r="AW50" s="123" t="s">
        <v>1447</v>
      </c>
      <c r="AX50" s="123" t="s">
        <v>288</v>
      </c>
      <c r="AY50" s="123">
        <v>323602.87292178557</v>
      </c>
      <c r="AZ50" s="123" t="s">
        <v>1448</v>
      </c>
      <c r="BA50" s="123">
        <v>42</v>
      </c>
      <c r="BB50" s="123" t="s">
        <v>1323</v>
      </c>
      <c r="BE50" s="123">
        <v>345219.54483296082</v>
      </c>
      <c r="BF50" s="123">
        <f t="shared" si="3"/>
        <v>207131.72689977649</v>
      </c>
      <c r="BG50" s="123" t="s">
        <v>1448</v>
      </c>
      <c r="BI50" s="123">
        <v>0.42199999999999999</v>
      </c>
      <c r="BJ50" s="123">
        <v>0.32360287292178558</v>
      </c>
      <c r="BK50" s="123" t="s">
        <v>1449</v>
      </c>
      <c r="BL50" s="123" t="s">
        <v>952</v>
      </c>
      <c r="BM50" s="123">
        <v>672</v>
      </c>
      <c r="BO50" s="123">
        <v>1.0668</v>
      </c>
      <c r="BP50" s="123">
        <v>716.88959999999997</v>
      </c>
      <c r="BQ50" s="123">
        <v>430.13376</v>
      </c>
      <c r="BS50" s="123">
        <v>0.11699999999999999</v>
      </c>
      <c r="BT50" s="123">
        <v>49374</v>
      </c>
      <c r="BU50" s="123">
        <v>37861.536131848916</v>
      </c>
      <c r="BV50" s="123" t="s">
        <v>1448</v>
      </c>
      <c r="BW50" s="123" t="s">
        <v>1450</v>
      </c>
      <c r="BX50" s="123">
        <v>5.4707692307692302</v>
      </c>
      <c r="BY50" s="123">
        <v>4.195157915092488</v>
      </c>
      <c r="BZ50" s="123">
        <v>114.78754887781885</v>
      </c>
      <c r="CA50" s="123">
        <v>88.022702825857976</v>
      </c>
      <c r="CB50" s="123">
        <v>5.21E-2</v>
      </c>
      <c r="CC50" s="123">
        <v>21986.2</v>
      </c>
      <c r="CD50" s="123">
        <v>16859.70967922503</v>
      </c>
      <c r="CE50" s="123" t="s">
        <v>1448</v>
      </c>
      <c r="CF50" s="123" t="s">
        <v>968</v>
      </c>
      <c r="CG50" s="123">
        <v>12.28560460652591</v>
      </c>
      <c r="CH50" s="123">
        <v>9.4209880242959887</v>
      </c>
      <c r="CI50" s="123">
        <v>51.114797406276601</v>
      </c>
      <c r="CJ50" s="123">
        <v>39.196434335275221</v>
      </c>
      <c r="CK50" s="123" t="s">
        <v>1452</v>
      </c>
      <c r="CL50" s="203">
        <v>12.777777777777777</v>
      </c>
      <c r="CM50" s="203">
        <v>12.777777777777777</v>
      </c>
      <c r="CN50" s="132">
        <v>4.1900000000000004</v>
      </c>
      <c r="CO50" s="132">
        <v>1000</v>
      </c>
      <c r="CP50" s="272">
        <v>207131726.89977649</v>
      </c>
      <c r="CQ50" s="296">
        <v>867881935.71006358</v>
      </c>
      <c r="CR50" s="296">
        <v>158639836.39244696</v>
      </c>
      <c r="CS50" s="278">
        <v>206877060</v>
      </c>
      <c r="CT50" s="272">
        <v>70642183.555952877</v>
      </c>
      <c r="CU50" s="278">
        <v>87331824.744000018</v>
      </c>
      <c r="CX50" s="123" t="s">
        <v>1577</v>
      </c>
    </row>
    <row r="51" spans="1:102" ht="27" customHeight="1">
      <c r="A51" s="123" t="str">
        <f t="shared" si="2"/>
        <v>http://resources.usgin.org/uri-gin/ohdnr/AUMPoints:340798012502</v>
      </c>
      <c r="B51" s="123" t="s">
        <v>290</v>
      </c>
      <c r="C51" s="207" t="s">
        <v>291</v>
      </c>
      <c r="D51" s="123" t="s">
        <v>1473</v>
      </c>
      <c r="G51" s="123" t="s">
        <v>289</v>
      </c>
      <c r="H51" s="123" t="s">
        <v>289</v>
      </c>
      <c r="I51" s="123" t="s">
        <v>292</v>
      </c>
      <c r="N51" s="295">
        <v>7306</v>
      </c>
      <c r="O51" s="123" t="s">
        <v>107</v>
      </c>
      <c r="P51" s="123" t="s">
        <v>1444</v>
      </c>
      <c r="Q51" s="123" t="s">
        <v>194</v>
      </c>
      <c r="S51" s="54" t="s">
        <v>1362</v>
      </c>
      <c r="Y51" s="206" t="s">
        <v>35</v>
      </c>
      <c r="Z51" s="205" t="s">
        <v>1142</v>
      </c>
      <c r="AJ51" s="123">
        <v>39.07</v>
      </c>
      <c r="AK51" s="123">
        <v>-82.66</v>
      </c>
      <c r="AL51" s="204" t="s">
        <v>1143</v>
      </c>
      <c r="AM51" s="54" t="s">
        <v>1321</v>
      </c>
      <c r="AN51" s="54">
        <v>1</v>
      </c>
      <c r="AP51" s="123" t="s">
        <v>798</v>
      </c>
      <c r="AQ51" s="207" t="s">
        <v>799</v>
      </c>
      <c r="AR51" s="123" t="s">
        <v>800</v>
      </c>
      <c r="AS51" s="123">
        <v>0.5</v>
      </c>
      <c r="AT51" s="132">
        <v>0</v>
      </c>
      <c r="AU51" s="123">
        <v>640</v>
      </c>
      <c r="AV51" s="123" t="s">
        <v>85</v>
      </c>
      <c r="AW51" s="123" t="s">
        <v>1447</v>
      </c>
      <c r="AX51" s="123" t="s">
        <v>288</v>
      </c>
      <c r="AY51" s="123">
        <v>37535.13280980102</v>
      </c>
      <c r="AZ51" s="123" t="s">
        <v>1448</v>
      </c>
      <c r="BA51" s="123">
        <v>42</v>
      </c>
      <c r="BB51" s="123" t="s">
        <v>1323</v>
      </c>
      <c r="BE51" s="123">
        <v>40042.47968149573</v>
      </c>
      <c r="BF51" s="123">
        <f t="shared" si="3"/>
        <v>24025.487808897436</v>
      </c>
      <c r="BG51" s="123" t="s">
        <v>1448</v>
      </c>
      <c r="BI51" s="123">
        <v>0.193</v>
      </c>
      <c r="BJ51" s="123">
        <v>3.7535132809801017E-2</v>
      </c>
      <c r="BK51" s="123" t="s">
        <v>1449</v>
      </c>
      <c r="BL51" s="123" t="s">
        <v>951</v>
      </c>
      <c r="BM51" s="123">
        <v>310</v>
      </c>
      <c r="BO51" s="123">
        <v>1.0668</v>
      </c>
      <c r="BP51" s="123">
        <v>330.70799999999997</v>
      </c>
      <c r="BQ51" s="123">
        <v>198.42479999999998</v>
      </c>
      <c r="BS51" s="123">
        <v>0.11800000000000001</v>
      </c>
      <c r="BT51" s="123">
        <v>22774</v>
      </c>
      <c r="BU51" s="123">
        <v>4429.1456715565209</v>
      </c>
      <c r="BV51" s="123" t="s">
        <v>1448</v>
      </c>
      <c r="BW51" s="123" t="s">
        <v>1450</v>
      </c>
      <c r="BX51" s="123">
        <v>5.424406779661016</v>
      </c>
      <c r="BY51" s="123">
        <v>1.0549524812899551</v>
      </c>
      <c r="BZ51" s="123">
        <v>114.77395970664959</v>
      </c>
      <c r="CA51" s="123">
        <v>22.321532749719399</v>
      </c>
      <c r="CB51" s="123">
        <v>5.2115000000000002E-2</v>
      </c>
      <c r="CC51" s="123">
        <v>10058.195</v>
      </c>
      <c r="CD51" s="123">
        <v>1956.1434463827802</v>
      </c>
      <c r="CE51" s="123" t="s">
        <v>1448</v>
      </c>
      <c r="CF51" s="123" t="s">
        <v>968</v>
      </c>
      <c r="CG51" s="123">
        <v>12.282068502350571</v>
      </c>
      <c r="CH51" s="123">
        <v>2.3886480436000133</v>
      </c>
      <c r="CI51" s="123">
        <v>50.690211102644433</v>
      </c>
      <c r="CJ51" s="123">
        <v>9.8583616885731047</v>
      </c>
      <c r="CK51" s="123" t="s">
        <v>1452</v>
      </c>
      <c r="CL51" s="203">
        <v>12.777777777777777</v>
      </c>
      <c r="CM51" s="203">
        <v>12.777777777777777</v>
      </c>
      <c r="CN51" s="132">
        <v>4.1900000000000004</v>
      </c>
      <c r="CO51" s="132">
        <v>1000</v>
      </c>
      <c r="CP51" s="272">
        <v>24025487.808897436</v>
      </c>
      <c r="CQ51" s="296">
        <v>100666793.91928026</v>
      </c>
      <c r="CR51" s="296">
        <v>18558120.363821823</v>
      </c>
      <c r="CS51" s="278">
        <v>95423060</v>
      </c>
      <c r="CT51" s="272">
        <v>8196241.040343849</v>
      </c>
      <c r="CU51" s="278">
        <v>39952357.523400001</v>
      </c>
      <c r="CX51" s="123" t="s">
        <v>1577</v>
      </c>
    </row>
    <row r="52" spans="1:102" ht="27" customHeight="1">
      <c r="A52" s="123" t="str">
        <f t="shared" si="2"/>
        <v>http://resources.usgin.org/uri-gin/ohdnr/AUMPoints:340798005702</v>
      </c>
      <c r="B52" s="123" t="s">
        <v>294</v>
      </c>
      <c r="C52" s="207" t="s">
        <v>299</v>
      </c>
      <c r="D52" s="123" t="s">
        <v>1473</v>
      </c>
      <c r="G52" s="123" t="s">
        <v>293</v>
      </c>
      <c r="H52" s="123" t="s">
        <v>293</v>
      </c>
      <c r="I52" s="123" t="s">
        <v>295</v>
      </c>
      <c r="N52" s="132" t="s">
        <v>1562</v>
      </c>
      <c r="O52" s="123" t="s">
        <v>84</v>
      </c>
      <c r="P52" s="123" t="s">
        <v>1444</v>
      </c>
      <c r="Q52" s="123" t="s">
        <v>194</v>
      </c>
      <c r="S52" s="54" t="s">
        <v>1362</v>
      </c>
      <c r="Y52" s="206" t="s">
        <v>35</v>
      </c>
      <c r="Z52" s="205" t="s">
        <v>1142</v>
      </c>
      <c r="AJ52" s="123">
        <v>39.04</v>
      </c>
      <c r="AK52" s="123">
        <v>-82.65</v>
      </c>
      <c r="AL52" s="204" t="s">
        <v>1143</v>
      </c>
      <c r="AM52" s="54" t="s">
        <v>1321</v>
      </c>
      <c r="AN52" s="54">
        <v>1</v>
      </c>
      <c r="AP52" s="123" t="s">
        <v>805</v>
      </c>
      <c r="AQ52" s="207" t="s">
        <v>806</v>
      </c>
      <c r="AR52" s="123" t="s">
        <v>807</v>
      </c>
      <c r="AS52" s="123">
        <v>0</v>
      </c>
      <c r="AT52" s="132">
        <v>0</v>
      </c>
      <c r="AU52" s="200" t="s">
        <v>1446</v>
      </c>
      <c r="AV52" s="123" t="s">
        <v>85</v>
      </c>
      <c r="AW52" s="123" t="s">
        <v>1447</v>
      </c>
      <c r="AX52" s="123" t="s">
        <v>288</v>
      </c>
      <c r="AY52" s="123">
        <v>314907.90285730886</v>
      </c>
      <c r="AZ52" s="123" t="s">
        <v>1448</v>
      </c>
      <c r="BA52" s="123">
        <v>42</v>
      </c>
      <c r="BB52" s="123" t="s">
        <v>1323</v>
      </c>
      <c r="BE52" s="123">
        <v>335943.75076817709</v>
      </c>
      <c r="BF52" s="123">
        <f t="shared" si="3"/>
        <v>201566.25046090625</v>
      </c>
      <c r="BG52" s="123" t="s">
        <v>1448</v>
      </c>
      <c r="BI52" s="123">
        <v>0.39800000000000002</v>
      </c>
      <c r="BJ52" s="123">
        <v>0.31490790285730885</v>
      </c>
      <c r="BK52" s="123" t="s">
        <v>1449</v>
      </c>
      <c r="BL52" s="123" t="s">
        <v>928</v>
      </c>
      <c r="BM52" s="123">
        <v>503</v>
      </c>
      <c r="BO52" s="123">
        <v>1.0668</v>
      </c>
      <c r="BP52" s="123">
        <v>536.60040000000004</v>
      </c>
      <c r="BQ52" s="123">
        <v>321.96024</v>
      </c>
      <c r="BS52" s="123">
        <v>0.11699999999999999</v>
      </c>
      <c r="BT52" s="123">
        <v>46566</v>
      </c>
      <c r="BU52" s="123">
        <v>36844.224634305137</v>
      </c>
      <c r="BV52" s="123" t="s">
        <v>1448</v>
      </c>
      <c r="BW52" s="123" t="s">
        <v>1450</v>
      </c>
      <c r="BX52" s="123">
        <v>5.4707692307692302</v>
      </c>
      <c r="BY52" s="123">
        <v>4.3286142348689225</v>
      </c>
      <c r="BZ52" s="123">
        <v>144.63276583468817</v>
      </c>
      <c r="CA52" s="123">
        <v>114.43718837551226</v>
      </c>
      <c r="CB52" s="123">
        <v>5.21E-2</v>
      </c>
      <c r="CC52" s="123">
        <v>20735.8</v>
      </c>
      <c r="CD52" s="123">
        <v>16406.701738865791</v>
      </c>
      <c r="CE52" s="123" t="s">
        <v>1448</v>
      </c>
      <c r="CF52" s="123" t="s">
        <v>968</v>
      </c>
      <c r="CG52" s="123">
        <v>12.285604606525911</v>
      </c>
      <c r="CH52" s="123">
        <v>9.7206883969225331</v>
      </c>
      <c r="CI52" s="123">
        <v>64.404847008438054</v>
      </c>
      <c r="CJ52" s="123">
        <v>50.958782174052892</v>
      </c>
      <c r="CK52" s="123" t="s">
        <v>1452</v>
      </c>
      <c r="CL52" s="203">
        <v>12.777777777777777</v>
      </c>
      <c r="CM52" s="203">
        <v>12.777777777777777</v>
      </c>
      <c r="CN52" s="132">
        <v>4.1900000000000004</v>
      </c>
      <c r="CO52" s="132">
        <v>1000</v>
      </c>
      <c r="CP52" s="272">
        <v>201566250.46090624</v>
      </c>
      <c r="CQ52" s="296">
        <v>844562589.43119717</v>
      </c>
      <c r="CR52" s="296">
        <v>154377301.21773854</v>
      </c>
      <c r="CS52" s="278">
        <v>195111540</v>
      </c>
      <c r="CT52" s="272">
        <v>68744080.285847664</v>
      </c>
      <c r="CU52" s="278">
        <v>82365085.895999983</v>
      </c>
      <c r="CX52" s="123" t="s">
        <v>1577</v>
      </c>
    </row>
    <row r="53" spans="1:102" ht="27" customHeight="1">
      <c r="A53" s="123" t="str">
        <f t="shared" si="2"/>
        <v>http://resources.usgin.org/uri-gin/ohdnr/AUMPoints:340798005802</v>
      </c>
      <c r="B53" s="123" t="s">
        <v>297</v>
      </c>
      <c r="C53" s="207" t="s">
        <v>298</v>
      </c>
      <c r="D53" s="123" t="s">
        <v>1473</v>
      </c>
      <c r="G53" s="123" t="s">
        <v>296</v>
      </c>
      <c r="H53" s="123" t="s">
        <v>296</v>
      </c>
      <c r="I53" s="123" t="s">
        <v>287</v>
      </c>
      <c r="N53" s="295">
        <v>2558</v>
      </c>
      <c r="O53" s="123" t="s">
        <v>84</v>
      </c>
      <c r="P53" s="123" t="s">
        <v>1444</v>
      </c>
      <c r="Q53" s="123" t="s">
        <v>194</v>
      </c>
      <c r="S53" s="54" t="s">
        <v>1362</v>
      </c>
      <c r="Y53" s="206" t="s">
        <v>35</v>
      </c>
      <c r="Z53" s="205" t="s">
        <v>1142</v>
      </c>
      <c r="AJ53" s="123">
        <v>39.06</v>
      </c>
      <c r="AK53" s="123">
        <v>-82.65</v>
      </c>
      <c r="AL53" s="204" t="s">
        <v>1143</v>
      </c>
      <c r="AM53" s="54" t="s">
        <v>1321</v>
      </c>
      <c r="AN53" s="54">
        <v>1</v>
      </c>
      <c r="AP53" s="123" t="s">
        <v>798</v>
      </c>
      <c r="AQ53" s="207" t="s">
        <v>799</v>
      </c>
      <c r="AR53" s="123" t="s">
        <v>800</v>
      </c>
      <c r="AS53" s="123">
        <v>0</v>
      </c>
      <c r="AT53" s="132">
        <v>0</v>
      </c>
      <c r="AU53" s="200" t="s">
        <v>1446</v>
      </c>
      <c r="AV53" s="123" t="s">
        <v>85</v>
      </c>
      <c r="AW53" s="123" t="s">
        <v>1447</v>
      </c>
      <c r="AX53" s="123" t="s">
        <v>288</v>
      </c>
      <c r="AY53" s="123">
        <v>438451.55589214095</v>
      </c>
      <c r="AZ53" s="123" t="s">
        <v>1448</v>
      </c>
      <c r="BA53" s="123">
        <v>42</v>
      </c>
      <c r="BB53" s="123" t="s">
        <v>1323</v>
      </c>
      <c r="BE53" s="123">
        <v>467740.11982573598</v>
      </c>
      <c r="BF53" s="123">
        <f t="shared" si="3"/>
        <v>280644.07189544156</v>
      </c>
      <c r="BG53" s="123" t="s">
        <v>1448</v>
      </c>
      <c r="BI53" s="123">
        <v>0.53900000000000003</v>
      </c>
      <c r="BJ53" s="123">
        <v>0.43845155589214097</v>
      </c>
      <c r="BK53" s="123" t="s">
        <v>1449</v>
      </c>
      <c r="BL53" s="123" t="s">
        <v>928</v>
      </c>
      <c r="BM53" s="123">
        <v>894</v>
      </c>
      <c r="BO53" s="123">
        <v>1.0668</v>
      </c>
      <c r="BP53" s="123">
        <v>953.7192</v>
      </c>
      <c r="BQ53" s="123">
        <v>572.23151999999993</v>
      </c>
      <c r="BS53" s="123">
        <v>0.11699999999999999</v>
      </c>
      <c r="BT53" s="123">
        <v>63062.999999999993</v>
      </c>
      <c r="BU53" s="123">
        <v>51298.83203938049</v>
      </c>
      <c r="BV53" s="123" t="s">
        <v>1448</v>
      </c>
      <c r="BW53" s="123" t="s">
        <v>1450</v>
      </c>
      <c r="BX53" s="123">
        <v>5.4707692307692311</v>
      </c>
      <c r="BY53" s="123">
        <v>4.4502175902738781</v>
      </c>
      <c r="BZ53" s="123">
        <v>110.20539378886365</v>
      </c>
      <c r="CA53" s="123">
        <v>89.646987707668558</v>
      </c>
      <c r="CB53" s="123">
        <v>5.21E-2</v>
      </c>
      <c r="CC53" s="123">
        <v>28081.9</v>
      </c>
      <c r="CD53" s="123">
        <v>22843.326061980544</v>
      </c>
      <c r="CE53" s="123" t="s">
        <v>1448</v>
      </c>
      <c r="CF53" s="123" t="s">
        <v>968</v>
      </c>
      <c r="CG53" s="123">
        <v>12.285604606525911</v>
      </c>
      <c r="CH53" s="123">
        <v>9.9937707881390345</v>
      </c>
      <c r="CI53" s="123">
        <v>49.074367661536726</v>
      </c>
      <c r="CJ53" s="123">
        <v>39.919727004867795</v>
      </c>
      <c r="CK53" s="123" t="s">
        <v>1452</v>
      </c>
      <c r="CL53" s="203">
        <v>12.777777777777777</v>
      </c>
      <c r="CM53" s="203">
        <v>12.777777777777777</v>
      </c>
      <c r="CN53" s="132">
        <v>4.1900000000000004</v>
      </c>
      <c r="CO53" s="132">
        <v>1000</v>
      </c>
      <c r="CP53" s="272">
        <v>280644071.89544159</v>
      </c>
      <c r="CQ53" s="296">
        <v>1175898661.2419004</v>
      </c>
      <c r="CR53" s="296">
        <v>214942106.2450043</v>
      </c>
      <c r="CS53" s="278">
        <v>264233970.00000006</v>
      </c>
      <c r="CT53" s="272">
        <v>95713536.199698493</v>
      </c>
      <c r="CU53" s="278">
        <v>111544676.62800002</v>
      </c>
      <c r="CX53" s="123" t="s">
        <v>1577</v>
      </c>
    </row>
    <row r="54" spans="1:102" ht="27" customHeight="1">
      <c r="A54" s="123" t="str">
        <f t="shared" si="2"/>
        <v>http://resources.usgin.org/uri-gin/ohdnr/AUMPoints:340798005002</v>
      </c>
      <c r="B54" s="123" t="s">
        <v>301</v>
      </c>
      <c r="C54" s="207" t="s">
        <v>302</v>
      </c>
      <c r="D54" s="123" t="s">
        <v>1473</v>
      </c>
      <c r="G54" s="123" t="s">
        <v>300</v>
      </c>
      <c r="H54" s="123" t="s">
        <v>300</v>
      </c>
      <c r="I54" s="123" t="s">
        <v>303</v>
      </c>
      <c r="N54" s="132" t="s">
        <v>1563</v>
      </c>
      <c r="O54" s="123" t="s">
        <v>84</v>
      </c>
      <c r="P54" s="123" t="s">
        <v>1444</v>
      </c>
      <c r="Q54" s="123" t="s">
        <v>194</v>
      </c>
      <c r="S54" s="54" t="s">
        <v>1362</v>
      </c>
      <c r="Y54" s="206" t="s">
        <v>35</v>
      </c>
      <c r="Z54" s="205" t="s">
        <v>1142</v>
      </c>
      <c r="AJ54" s="123">
        <v>39.07</v>
      </c>
      <c r="AK54" s="123">
        <v>-82.63</v>
      </c>
      <c r="AL54" s="204" t="s">
        <v>1143</v>
      </c>
      <c r="AM54" s="54" t="s">
        <v>1321</v>
      </c>
      <c r="AN54" s="54">
        <v>1</v>
      </c>
      <c r="AP54" s="123" t="s">
        <v>798</v>
      </c>
      <c r="AQ54" s="207" t="s">
        <v>799</v>
      </c>
      <c r="AR54" s="123" t="s">
        <v>800</v>
      </c>
      <c r="AS54" s="123">
        <v>0</v>
      </c>
      <c r="AT54" s="132">
        <v>0</v>
      </c>
      <c r="AU54" s="200" t="s">
        <v>1446</v>
      </c>
      <c r="AV54" s="123" t="s">
        <v>85</v>
      </c>
      <c r="AW54" s="123" t="s">
        <v>1447</v>
      </c>
      <c r="AX54" s="123" t="s">
        <v>288</v>
      </c>
      <c r="AY54" s="123">
        <v>405672.98282521166</v>
      </c>
      <c r="AZ54" s="123" t="s">
        <v>1448</v>
      </c>
      <c r="BA54" s="123">
        <v>42</v>
      </c>
      <c r="BB54" s="123" t="s">
        <v>1323</v>
      </c>
      <c r="BE54" s="123">
        <v>432771.93807793577</v>
      </c>
      <c r="BF54" s="123">
        <f t="shared" si="3"/>
        <v>259663.16284676146</v>
      </c>
      <c r="BG54" s="123" t="s">
        <v>1448</v>
      </c>
      <c r="BI54" s="123">
        <v>0.47699999999999998</v>
      </c>
      <c r="BJ54" s="123">
        <v>0.40567298282521164</v>
      </c>
      <c r="BK54" s="123" t="s">
        <v>1449</v>
      </c>
      <c r="BL54" s="123" t="s">
        <v>936</v>
      </c>
      <c r="BM54" s="123">
        <v>1244</v>
      </c>
      <c r="BO54" s="123">
        <v>1.0668</v>
      </c>
      <c r="BP54" s="123">
        <v>1327.0991999999999</v>
      </c>
      <c r="BQ54" s="123">
        <v>796.25951999999995</v>
      </c>
      <c r="BS54" s="123">
        <v>0.11900000000000001</v>
      </c>
      <c r="BT54" s="123">
        <v>56763.000000000007</v>
      </c>
      <c r="BU54" s="123">
        <v>48275.084956200189</v>
      </c>
      <c r="BV54" s="123" t="s">
        <v>1448</v>
      </c>
      <c r="BW54" s="123" t="s">
        <v>1450</v>
      </c>
      <c r="BX54" s="123">
        <v>5.3788235294117639</v>
      </c>
      <c r="BY54" s="123">
        <v>4.5745144345218085</v>
      </c>
      <c r="BZ54" s="123">
        <v>71.287059776691919</v>
      </c>
      <c r="CA54" s="123">
        <v>60.627325317504763</v>
      </c>
      <c r="CB54" s="123">
        <v>5.21E-2</v>
      </c>
      <c r="CC54" s="123">
        <v>24851.7</v>
      </c>
      <c r="CD54" s="123">
        <v>21135.562405193527</v>
      </c>
      <c r="CE54" s="123" t="s">
        <v>1448</v>
      </c>
      <c r="CF54" s="123" t="s">
        <v>968</v>
      </c>
      <c r="CG54" s="123">
        <v>12.285604606525911</v>
      </c>
      <c r="CH54" s="123">
        <v>10.448507057736954</v>
      </c>
      <c r="CI54" s="123">
        <v>31.210553061896206</v>
      </c>
      <c r="CJ54" s="123">
        <v>26.543560075983176</v>
      </c>
      <c r="CK54" s="123" t="s">
        <v>1452</v>
      </c>
      <c r="CL54" s="203">
        <v>12.777777777777777</v>
      </c>
      <c r="CM54" s="203">
        <v>12.777777777777777</v>
      </c>
      <c r="CN54" s="132">
        <v>4.1900000000000004</v>
      </c>
      <c r="CO54" s="132">
        <v>1000</v>
      </c>
      <c r="CP54" s="272">
        <v>259663162.84676147</v>
      </c>
      <c r="CQ54" s="296">
        <v>1087988652.3279307</v>
      </c>
      <c r="CR54" s="296">
        <v>202272605.96647882</v>
      </c>
      <c r="CS54" s="278">
        <v>237836970.00000009</v>
      </c>
      <c r="CT54" s="272">
        <v>88558006.477760896</v>
      </c>
      <c r="CU54" s="278">
        <v>98713934.604000002</v>
      </c>
      <c r="CX54" s="123" t="s">
        <v>1577</v>
      </c>
    </row>
    <row r="55" spans="1:102" ht="27" customHeight="1">
      <c r="A55" s="123" t="str">
        <f t="shared" si="2"/>
        <v>http://resources.usgin.org/uri-gin/ohdnr/AUMPoints:340798010502</v>
      </c>
      <c r="B55" s="123" t="s">
        <v>305</v>
      </c>
      <c r="C55" s="207" t="s">
        <v>306</v>
      </c>
      <c r="D55" s="123" t="s">
        <v>1473</v>
      </c>
      <c r="G55" s="123" t="s">
        <v>304</v>
      </c>
      <c r="H55" s="123" t="s">
        <v>304</v>
      </c>
      <c r="I55" s="123" t="s">
        <v>287</v>
      </c>
      <c r="N55" s="295">
        <v>16803</v>
      </c>
      <c r="O55" s="123" t="s">
        <v>84</v>
      </c>
      <c r="P55" s="123" t="s">
        <v>1444</v>
      </c>
      <c r="Q55" s="123" t="s">
        <v>194</v>
      </c>
      <c r="S55" s="54" t="s">
        <v>1362</v>
      </c>
      <c r="Y55" s="206" t="s">
        <v>35</v>
      </c>
      <c r="Z55" s="205" t="s">
        <v>1142</v>
      </c>
      <c r="AJ55" s="123">
        <v>39.06</v>
      </c>
      <c r="AK55" s="123">
        <v>-82.6</v>
      </c>
      <c r="AL55" s="204" t="s">
        <v>1143</v>
      </c>
      <c r="AM55" s="54" t="s">
        <v>1321</v>
      </c>
      <c r="AN55" s="54">
        <v>1</v>
      </c>
      <c r="AP55" s="123" t="s">
        <v>805</v>
      </c>
      <c r="AQ55" s="207" t="s">
        <v>806</v>
      </c>
      <c r="AR55" s="123" t="s">
        <v>807</v>
      </c>
      <c r="AS55" s="123">
        <v>0.8</v>
      </c>
      <c r="AT55" s="132">
        <v>0</v>
      </c>
      <c r="AU55" s="123">
        <v>556</v>
      </c>
      <c r="AV55" s="123" t="s">
        <v>85</v>
      </c>
      <c r="AW55" s="123" t="s">
        <v>1447</v>
      </c>
      <c r="AX55" s="123" t="s">
        <v>288</v>
      </c>
      <c r="AY55" s="123">
        <v>1204633.393917039</v>
      </c>
      <c r="AZ55" s="123" t="s">
        <v>1448</v>
      </c>
      <c r="BA55" s="123">
        <v>42</v>
      </c>
      <c r="BB55" s="123" t="s">
        <v>1323</v>
      </c>
      <c r="BE55" s="123">
        <v>1285102.9046306971</v>
      </c>
      <c r="BF55" s="123">
        <f t="shared" si="3"/>
        <v>771061.74277841824</v>
      </c>
      <c r="BG55" s="123" t="s">
        <v>1448</v>
      </c>
      <c r="BI55" s="123">
        <v>2.72</v>
      </c>
      <c r="BJ55" s="123">
        <v>1.2046333939170391</v>
      </c>
      <c r="BK55" s="123" t="s">
        <v>1449</v>
      </c>
      <c r="BL55" s="123" t="s">
        <v>947</v>
      </c>
      <c r="BM55" s="123">
        <v>1443</v>
      </c>
      <c r="BO55" s="123">
        <v>1.0668</v>
      </c>
      <c r="BP55" s="123">
        <v>1539.3924</v>
      </c>
      <c r="BQ55" s="123">
        <v>923.6354399999999</v>
      </c>
      <c r="BS55" s="123">
        <v>0.1198</v>
      </c>
      <c r="BT55" s="123">
        <v>325856</v>
      </c>
      <c r="BU55" s="123">
        <v>144315.08059126127</v>
      </c>
      <c r="BV55" s="123" t="s">
        <v>1448</v>
      </c>
      <c r="BW55" s="123" t="s">
        <v>1450</v>
      </c>
      <c r="BX55" s="123">
        <v>5.342904841402337</v>
      </c>
      <c r="BY55" s="123">
        <v>2.3662652913508366</v>
      </c>
      <c r="BZ55" s="123">
        <v>352.79720319090404</v>
      </c>
      <c r="CA55" s="123">
        <v>156.24679861922718</v>
      </c>
      <c r="CB55" s="123">
        <v>5.21E-2</v>
      </c>
      <c r="CC55" s="123">
        <v>141712</v>
      </c>
      <c r="CD55" s="123">
        <v>62761.399823077736</v>
      </c>
      <c r="CE55" s="123" t="s">
        <v>1448</v>
      </c>
      <c r="CF55" s="123" t="s">
        <v>968</v>
      </c>
      <c r="CG55" s="123">
        <v>12.28560460652591</v>
      </c>
      <c r="CH55" s="123">
        <v>5.4410476373096017</v>
      </c>
      <c r="CI55" s="123">
        <v>153.42849988519282</v>
      </c>
      <c r="CJ55" s="123">
        <v>67.950402404522009</v>
      </c>
      <c r="CK55" s="123" t="s">
        <v>1452</v>
      </c>
      <c r="CL55" s="203">
        <v>12.777777777777777</v>
      </c>
      <c r="CM55" s="203">
        <v>12.777777777777777</v>
      </c>
      <c r="CN55" s="132">
        <v>4.1900000000000004</v>
      </c>
      <c r="CO55" s="132">
        <v>1000</v>
      </c>
      <c r="CP55" s="272">
        <v>771061742.77841818</v>
      </c>
      <c r="CQ55" s="296">
        <v>3230748702.2415724</v>
      </c>
      <c r="CR55" s="296">
        <v>604680187.67738473</v>
      </c>
      <c r="CS55" s="278">
        <v>1365336640</v>
      </c>
      <c r="CT55" s="272">
        <v>262970265.25869572</v>
      </c>
      <c r="CU55" s="278">
        <v>562897069.43999994</v>
      </c>
      <c r="CX55" s="123" t="s">
        <v>1577</v>
      </c>
    </row>
    <row r="56" spans="1:102" ht="27" customHeight="1">
      <c r="A56" s="123" t="str">
        <f t="shared" si="2"/>
        <v>http://resources.usgin.org/uri-gin/ohdnr/AUMPoints:340798011302</v>
      </c>
      <c r="B56" s="123" t="s">
        <v>308</v>
      </c>
      <c r="C56" s="207" t="s">
        <v>309</v>
      </c>
      <c r="D56" s="123" t="s">
        <v>1473</v>
      </c>
      <c r="G56" s="123" t="s">
        <v>307</v>
      </c>
      <c r="H56" s="123" t="s">
        <v>307</v>
      </c>
      <c r="I56" s="123" t="s">
        <v>310</v>
      </c>
      <c r="N56" s="295">
        <v>18264</v>
      </c>
      <c r="O56" s="123" t="s">
        <v>107</v>
      </c>
      <c r="P56" s="123" t="s">
        <v>1444</v>
      </c>
      <c r="Q56" s="123" t="s">
        <v>194</v>
      </c>
      <c r="S56" s="54" t="s">
        <v>1362</v>
      </c>
      <c r="Y56" s="206" t="s">
        <v>35</v>
      </c>
      <c r="Z56" s="205" t="s">
        <v>1142</v>
      </c>
      <c r="AJ56" s="123">
        <v>39.04</v>
      </c>
      <c r="AK56" s="123">
        <v>-82.66</v>
      </c>
      <c r="AL56" s="204" t="s">
        <v>1143</v>
      </c>
      <c r="AM56" s="54" t="s">
        <v>1321</v>
      </c>
      <c r="AN56" s="54">
        <v>1</v>
      </c>
      <c r="AP56" s="123" t="s">
        <v>805</v>
      </c>
      <c r="AQ56" s="207" t="s">
        <v>806</v>
      </c>
      <c r="AR56" s="123" t="s">
        <v>807</v>
      </c>
      <c r="AS56" s="123">
        <v>0.5</v>
      </c>
      <c r="AT56" s="132">
        <v>0</v>
      </c>
      <c r="AU56" s="123">
        <v>629</v>
      </c>
      <c r="AV56" s="123" t="s">
        <v>85</v>
      </c>
      <c r="AW56" s="123" t="s">
        <v>1447</v>
      </c>
      <c r="AX56" s="123" t="s">
        <v>288</v>
      </c>
      <c r="AY56" s="123">
        <v>717524.25298712717</v>
      </c>
      <c r="AZ56" s="123" t="s">
        <v>1448</v>
      </c>
      <c r="BA56" s="123">
        <v>42</v>
      </c>
      <c r="BB56" s="123" t="s">
        <v>1323</v>
      </c>
      <c r="BE56" s="123">
        <v>765454.87308666727</v>
      </c>
      <c r="BF56" s="123">
        <f t="shared" si="3"/>
        <v>459272.92385200033</v>
      </c>
      <c r="BG56" s="123" t="s">
        <v>1448</v>
      </c>
      <c r="BI56" s="123">
        <v>0.95</v>
      </c>
      <c r="BJ56" s="123">
        <v>0.71752425298712719</v>
      </c>
      <c r="BK56" s="123" t="s">
        <v>1449</v>
      </c>
      <c r="BL56" s="123" t="s">
        <v>947</v>
      </c>
      <c r="BM56" s="123">
        <v>1864</v>
      </c>
      <c r="BO56" s="123">
        <v>1.0668</v>
      </c>
      <c r="BP56" s="123">
        <v>1988.5152</v>
      </c>
      <c r="BQ56" s="123">
        <v>1193.1091200000001</v>
      </c>
      <c r="BS56" s="123">
        <v>0.11699999999999999</v>
      </c>
      <c r="BT56" s="123">
        <v>111150</v>
      </c>
      <c r="BU56" s="123">
        <v>83950.337599493869</v>
      </c>
      <c r="BV56" s="123" t="s">
        <v>1448</v>
      </c>
      <c r="BW56" s="123" t="s">
        <v>1450</v>
      </c>
      <c r="BX56" s="123">
        <v>5.4707692307692311</v>
      </c>
      <c r="BY56" s="123">
        <v>4.1320101111291079</v>
      </c>
      <c r="BZ56" s="123">
        <v>93.15996176443609</v>
      </c>
      <c r="CA56" s="123">
        <v>70.362665235090873</v>
      </c>
      <c r="CB56" s="123">
        <v>5.2150000000000009E-2</v>
      </c>
      <c r="CC56" s="123">
        <v>49542.500000000007</v>
      </c>
      <c r="CD56" s="123">
        <v>37418.889793278686</v>
      </c>
      <c r="CE56" s="123" t="s">
        <v>1448</v>
      </c>
      <c r="CF56" s="123" t="s">
        <v>968</v>
      </c>
      <c r="CG56" s="123">
        <v>12.273825503355702</v>
      </c>
      <c r="CH56" s="123">
        <v>9.2702815532522642</v>
      </c>
      <c r="CI56" s="123">
        <v>41.523863299276435</v>
      </c>
      <c r="CJ56" s="123">
        <v>31.36250420521359</v>
      </c>
      <c r="CK56" s="123" t="s">
        <v>1452</v>
      </c>
      <c r="CL56" s="203">
        <v>12.777777777777777</v>
      </c>
      <c r="CM56" s="203">
        <v>12.777777777777777</v>
      </c>
      <c r="CN56" s="132">
        <v>4.1900000000000004</v>
      </c>
      <c r="CO56" s="132">
        <v>1000</v>
      </c>
      <c r="CP56" s="272">
        <v>459272923.85200036</v>
      </c>
      <c r="CQ56" s="296">
        <v>1924353550.9398816</v>
      </c>
      <c r="CR56" s="296">
        <v>351751914.54187936</v>
      </c>
      <c r="CS56" s="278">
        <v>465718500.00000006</v>
      </c>
      <c r="CT56" s="272">
        <v>156785148.23383772</v>
      </c>
      <c r="CU56" s="278">
        <v>196788755.10000002</v>
      </c>
      <c r="CX56" s="123" t="s">
        <v>1577</v>
      </c>
    </row>
    <row r="57" spans="1:102" ht="27" customHeight="1">
      <c r="A57" s="123" t="str">
        <f t="shared" si="2"/>
        <v>http://resources.usgin.org/uri-gin/ohdnr/AUMPoints:340798004502</v>
      </c>
      <c r="B57" s="123" t="s">
        <v>312</v>
      </c>
      <c r="C57" s="207" t="s">
        <v>313</v>
      </c>
      <c r="D57" s="123" t="s">
        <v>1473</v>
      </c>
      <c r="G57" s="123" t="s">
        <v>311</v>
      </c>
      <c r="H57" s="123" t="s">
        <v>311</v>
      </c>
      <c r="I57" s="123" t="s">
        <v>310</v>
      </c>
      <c r="N57" s="295">
        <v>11324</v>
      </c>
      <c r="O57" s="123" t="s">
        <v>84</v>
      </c>
      <c r="P57" s="123" t="s">
        <v>1575</v>
      </c>
      <c r="Q57" s="123" t="s">
        <v>194</v>
      </c>
      <c r="S57" s="54" t="s">
        <v>1362</v>
      </c>
      <c r="Y57" s="206" t="s">
        <v>35</v>
      </c>
      <c r="Z57" s="205" t="s">
        <v>1142</v>
      </c>
      <c r="AJ57" s="123">
        <v>39.06</v>
      </c>
      <c r="AK57" s="123">
        <v>-82.67</v>
      </c>
      <c r="AL57" s="204" t="s">
        <v>1143</v>
      </c>
      <c r="AM57" s="54" t="s">
        <v>1321</v>
      </c>
      <c r="AN57" s="54">
        <v>1</v>
      </c>
      <c r="AP57" s="123" t="s">
        <v>798</v>
      </c>
      <c r="AQ57" s="207" t="s">
        <v>799</v>
      </c>
      <c r="AR57" s="123" t="s">
        <v>800</v>
      </c>
      <c r="AS57" s="123">
        <v>0.5</v>
      </c>
      <c r="AT57" s="132">
        <v>0</v>
      </c>
      <c r="AU57" s="123">
        <v>619</v>
      </c>
      <c r="AV57" s="123" t="s">
        <v>85</v>
      </c>
      <c r="AW57" s="123" t="s">
        <v>1447</v>
      </c>
      <c r="AX57" s="123" t="s">
        <v>288</v>
      </c>
      <c r="AY57" s="123">
        <v>762617.50649716239</v>
      </c>
      <c r="AZ57" s="123" t="s">
        <v>1448</v>
      </c>
      <c r="BA57" s="123">
        <v>42</v>
      </c>
      <c r="BB57" s="123" t="s">
        <v>1323</v>
      </c>
      <c r="BE57" s="123">
        <v>813560.35593117285</v>
      </c>
      <c r="BF57" s="123">
        <f t="shared" si="3"/>
        <v>488136.21355870366</v>
      </c>
      <c r="BG57" s="123" t="s">
        <v>1448</v>
      </c>
      <c r="BI57" s="123">
        <v>0.93100000000000005</v>
      </c>
      <c r="BJ57" s="123">
        <v>0.76261750649716242</v>
      </c>
      <c r="BK57" s="123" t="s">
        <v>1449</v>
      </c>
      <c r="BL57" s="123" t="s">
        <v>950</v>
      </c>
      <c r="BM57" s="123">
        <v>1202</v>
      </c>
      <c r="BO57" s="123">
        <v>1.0668</v>
      </c>
      <c r="BP57" s="123">
        <v>1282.2936</v>
      </c>
      <c r="BQ57" s="123">
        <v>769.37615999999991</v>
      </c>
      <c r="BS57" s="123">
        <v>0.11800000000000001</v>
      </c>
      <c r="BT57" s="123">
        <v>109858</v>
      </c>
      <c r="BU57" s="123">
        <v>89988.865766665171</v>
      </c>
      <c r="BV57" s="123" t="s">
        <v>1448</v>
      </c>
      <c r="BW57" s="123" t="s">
        <v>1450</v>
      </c>
      <c r="BX57" s="123">
        <v>5.424406779661016</v>
      </c>
      <c r="BY57" s="123">
        <v>4.4433378867147013</v>
      </c>
      <c r="BZ57" s="123">
        <v>142.78841184785347</v>
      </c>
      <c r="CA57" s="123">
        <v>116.96341847486563</v>
      </c>
      <c r="CB57" s="123">
        <v>5.2150000000000009E-2</v>
      </c>
      <c r="CC57" s="123">
        <v>48551.650000000009</v>
      </c>
      <c r="CD57" s="123">
        <v>39770.502963827028</v>
      </c>
      <c r="CE57" s="123" t="s">
        <v>1448</v>
      </c>
      <c r="CF57" s="123" t="s">
        <v>968</v>
      </c>
      <c r="CG57" s="123">
        <v>12.273825503355701</v>
      </c>
      <c r="CH57" s="123">
        <v>10.053957250859725</v>
      </c>
      <c r="CI57" s="123">
        <v>63.10521760903017</v>
      </c>
      <c r="CJ57" s="123">
        <v>51.691883673425792</v>
      </c>
      <c r="CK57" s="123" t="s">
        <v>1452</v>
      </c>
      <c r="CL57" s="203">
        <v>12.777777777777777</v>
      </c>
      <c r="CM57" s="203">
        <v>12.777777777777777</v>
      </c>
      <c r="CN57" s="132">
        <v>4.1900000000000004</v>
      </c>
      <c r="CO57" s="132">
        <v>1000</v>
      </c>
      <c r="CP57" s="272">
        <v>488136213.55870366</v>
      </c>
      <c r="CQ57" s="296">
        <v>2045290734.8109686</v>
      </c>
      <c r="CR57" s="296">
        <v>377053347.56232709</v>
      </c>
      <c r="CS57" s="278">
        <v>460305020.00000006</v>
      </c>
      <c r="CT57" s="272">
        <v>166638407.41843528</v>
      </c>
      <c r="CU57" s="278">
        <v>192852979.99800006</v>
      </c>
      <c r="CX57" s="123" t="s">
        <v>1577</v>
      </c>
    </row>
    <row r="58" spans="1:102" ht="27" customHeight="1">
      <c r="A58" s="123" t="str">
        <f t="shared" si="2"/>
        <v>http://resources.usgin.org/uri-gin/ohdnr/AUMPoints:340798007602</v>
      </c>
      <c r="B58" s="123" t="s">
        <v>320</v>
      </c>
      <c r="C58" s="207" t="s">
        <v>321</v>
      </c>
      <c r="D58" s="123" t="s">
        <v>1473</v>
      </c>
      <c r="G58" s="123" t="s">
        <v>319</v>
      </c>
      <c r="H58" s="123" t="s">
        <v>319</v>
      </c>
      <c r="I58" s="123" t="s">
        <v>322</v>
      </c>
      <c r="N58" s="295">
        <v>732</v>
      </c>
      <c r="O58" s="123" t="s">
        <v>84</v>
      </c>
      <c r="P58" s="123" t="s">
        <v>1444</v>
      </c>
      <c r="Q58" s="123" t="s">
        <v>194</v>
      </c>
      <c r="S58" s="54" t="s">
        <v>1362</v>
      </c>
      <c r="W58" s="123">
        <v>5663</v>
      </c>
      <c r="X58" s="123" t="s">
        <v>36</v>
      </c>
      <c r="Y58" s="206" t="s">
        <v>35</v>
      </c>
      <c r="Z58" s="205" t="s">
        <v>1142</v>
      </c>
      <c r="AJ58" s="123">
        <v>39.14</v>
      </c>
      <c r="AK58" s="123">
        <v>82.55</v>
      </c>
      <c r="AL58" s="204" t="s">
        <v>1143</v>
      </c>
      <c r="AM58" s="54" t="s">
        <v>1321</v>
      </c>
      <c r="AN58" s="54">
        <v>1</v>
      </c>
      <c r="AP58" s="123" t="s">
        <v>810</v>
      </c>
      <c r="AQ58" s="207" t="s">
        <v>809</v>
      </c>
      <c r="AR58" s="123" t="s">
        <v>811</v>
      </c>
      <c r="AS58" s="123">
        <v>0</v>
      </c>
      <c r="AT58" s="132">
        <v>0</v>
      </c>
      <c r="AU58" s="200" t="s">
        <v>1446</v>
      </c>
      <c r="AV58" s="123" t="s">
        <v>85</v>
      </c>
      <c r="AW58" s="123" t="s">
        <v>1447</v>
      </c>
      <c r="AX58" s="123" t="s">
        <v>283</v>
      </c>
      <c r="AY58" s="123">
        <v>2338214.9659782639</v>
      </c>
      <c r="AZ58" s="123" t="s">
        <v>1448</v>
      </c>
      <c r="BA58" s="123">
        <v>36</v>
      </c>
      <c r="BB58" s="123" t="s">
        <v>1323</v>
      </c>
      <c r="BE58" s="123">
        <v>2138063.7648905246</v>
      </c>
      <c r="BF58" s="123">
        <f t="shared" si="3"/>
        <v>1282838.2589343146</v>
      </c>
      <c r="BG58" s="123" t="s">
        <v>1448</v>
      </c>
      <c r="BI58" s="123">
        <v>3.8359999999999999</v>
      </c>
      <c r="BJ58" s="123">
        <v>2.3382149659782638</v>
      </c>
      <c r="BK58" s="123" t="s">
        <v>1449</v>
      </c>
      <c r="BL58" s="123" t="s">
        <v>952</v>
      </c>
      <c r="BM58" s="123">
        <v>3032</v>
      </c>
      <c r="BO58" s="123">
        <v>0.91439999999999999</v>
      </c>
      <c r="BP58" s="123">
        <v>2772.4607999999998</v>
      </c>
      <c r="BQ58" s="123">
        <v>1663.4764799999998</v>
      </c>
      <c r="BS58" s="123">
        <v>0.113</v>
      </c>
      <c r="BT58" s="123">
        <v>433468</v>
      </c>
      <c r="BU58" s="123">
        <v>264218.29115554382</v>
      </c>
      <c r="BV58" s="123" t="s">
        <v>1448</v>
      </c>
      <c r="BW58" s="123" t="s">
        <v>1450</v>
      </c>
      <c r="BX58" s="123">
        <v>4.8552212389380527</v>
      </c>
      <c r="BY58" s="123">
        <v>2.9594762679928266</v>
      </c>
      <c r="BZ58" s="123">
        <v>260.5795784981583</v>
      </c>
      <c r="CA58" s="123">
        <v>158.83500267797226</v>
      </c>
      <c r="CB58" s="123">
        <v>5.2329999999999995E-2</v>
      </c>
      <c r="CC58" s="123">
        <v>200737.87999999998</v>
      </c>
      <c r="CD58" s="123">
        <v>122358.78916964254</v>
      </c>
      <c r="CE58" s="123" t="s">
        <v>1448</v>
      </c>
      <c r="CF58" s="123" t="s">
        <v>968</v>
      </c>
      <c r="CG58" s="123">
        <v>10.484234664628321</v>
      </c>
      <c r="CH58" s="123">
        <v>6.3906137642497507</v>
      </c>
      <c r="CI58" s="123">
        <v>120.67371099830639</v>
      </c>
      <c r="CJ58" s="123">
        <v>73.556068054321116</v>
      </c>
      <c r="CK58" s="123" t="s">
        <v>1452</v>
      </c>
      <c r="CL58" s="203">
        <v>12.777777777777777</v>
      </c>
      <c r="CM58" s="203">
        <v>12.777777777777777</v>
      </c>
      <c r="CN58" s="132">
        <v>4.1900000000000004</v>
      </c>
      <c r="CO58" s="132">
        <v>1000</v>
      </c>
      <c r="CP58" s="272">
        <v>1282838258.9343145</v>
      </c>
      <c r="CQ58" s="296">
        <v>5375092304.9347782</v>
      </c>
      <c r="CR58" s="296">
        <v>1107074639.9417286</v>
      </c>
      <c r="CS58" s="278">
        <v>1816230920</v>
      </c>
      <c r="CT58" s="272">
        <v>512683326.62080222</v>
      </c>
      <c r="CU58" s="278">
        <v>797354947.90559995</v>
      </c>
      <c r="CX58" s="123" t="s">
        <v>1577</v>
      </c>
    </row>
    <row r="59" spans="1:102" ht="27" customHeight="1">
      <c r="A59" s="123" t="str">
        <f t="shared" si="2"/>
        <v>http://resources.usgin.org/uri-gin/ohdnr/AUMPoints:340798004402</v>
      </c>
      <c r="B59" s="123" t="s">
        <v>328</v>
      </c>
      <c r="C59" s="207" t="s">
        <v>329</v>
      </c>
      <c r="D59" s="123" t="s">
        <v>1473</v>
      </c>
      <c r="G59" s="123" t="s">
        <v>327</v>
      </c>
      <c r="H59" s="123" t="s">
        <v>327</v>
      </c>
      <c r="I59" s="123" t="s">
        <v>330</v>
      </c>
      <c r="N59" s="295">
        <v>8402</v>
      </c>
      <c r="O59" s="123" t="s">
        <v>84</v>
      </c>
      <c r="P59" s="123" t="s">
        <v>1444</v>
      </c>
      <c r="Q59" s="123" t="s">
        <v>194</v>
      </c>
      <c r="S59" s="54" t="s">
        <v>1362</v>
      </c>
      <c r="Y59" s="206" t="s">
        <v>35</v>
      </c>
      <c r="Z59" s="205" t="s">
        <v>1142</v>
      </c>
      <c r="AJ59" s="123">
        <v>39.14</v>
      </c>
      <c r="AK59" s="123">
        <v>-82.55</v>
      </c>
      <c r="AL59" s="204" t="s">
        <v>1143</v>
      </c>
      <c r="AM59" s="54" t="s">
        <v>1321</v>
      </c>
      <c r="AN59" s="54">
        <v>1</v>
      </c>
      <c r="AP59" s="123" t="s">
        <v>810</v>
      </c>
      <c r="AQ59" s="207" t="s">
        <v>809</v>
      </c>
      <c r="AR59" s="123" t="s">
        <v>811</v>
      </c>
      <c r="AS59" s="123">
        <v>0.5</v>
      </c>
      <c r="AT59" s="132">
        <v>0</v>
      </c>
      <c r="AU59" s="123">
        <v>690</v>
      </c>
      <c r="AV59" s="123" t="s">
        <v>85</v>
      </c>
      <c r="AW59" s="123" t="s">
        <v>1447</v>
      </c>
      <c r="AX59" s="123" t="s">
        <v>283</v>
      </c>
      <c r="AY59" s="123">
        <v>99878.775015727879</v>
      </c>
      <c r="AZ59" s="123" t="s">
        <v>1448</v>
      </c>
      <c r="BA59" s="123">
        <v>36</v>
      </c>
      <c r="BB59" s="123" t="s">
        <v>1323</v>
      </c>
      <c r="BE59" s="123">
        <v>91329.151874381569</v>
      </c>
      <c r="BF59" s="123">
        <f t="shared" si="3"/>
        <v>54797.491124628941</v>
      </c>
      <c r="BG59" s="123" t="s">
        <v>1448</v>
      </c>
      <c r="BI59" s="123">
        <v>0.16700000000000001</v>
      </c>
      <c r="BJ59" s="123">
        <v>9.987877501572788E-2</v>
      </c>
      <c r="BK59" s="123" t="s">
        <v>1449</v>
      </c>
      <c r="BL59" s="123" t="s">
        <v>936</v>
      </c>
      <c r="BM59" s="123">
        <v>449</v>
      </c>
      <c r="BO59" s="123">
        <v>0.91439999999999999</v>
      </c>
      <c r="BP59" s="123">
        <v>410.56560000000002</v>
      </c>
      <c r="BQ59" s="123">
        <v>246.33936</v>
      </c>
      <c r="BS59" s="123">
        <v>0.11199999999999999</v>
      </c>
      <c r="BT59" s="123">
        <v>18703.999999999996</v>
      </c>
      <c r="BU59" s="123">
        <v>11186.422801761521</v>
      </c>
      <c r="BV59" s="123" t="s">
        <v>1448</v>
      </c>
      <c r="BW59" s="123" t="s">
        <v>1450</v>
      </c>
      <c r="BX59" s="123">
        <v>4.8985714285714295</v>
      </c>
      <c r="BY59" s="123">
        <v>2.9297204407949611</v>
      </c>
      <c r="BZ59" s="123">
        <v>75.927777030840687</v>
      </c>
      <c r="CA59" s="123">
        <v>45.410618919207714</v>
      </c>
      <c r="CB59" s="123">
        <v>5.2475000000000008E-2</v>
      </c>
      <c r="CC59" s="123">
        <v>8763.3250000000007</v>
      </c>
      <c r="CD59" s="123">
        <v>5241.1387189503212</v>
      </c>
      <c r="CE59" s="123" t="s">
        <v>1448</v>
      </c>
      <c r="CF59" s="123" t="s">
        <v>968</v>
      </c>
      <c r="CG59" s="123">
        <v>10.455264411624581</v>
      </c>
      <c r="CH59" s="123">
        <v>6.2530479155604679</v>
      </c>
      <c r="CI59" s="123">
        <v>35.574197318690771</v>
      </c>
      <c r="CJ59" s="123">
        <v>21.27609131951273</v>
      </c>
      <c r="CK59" s="123" t="s">
        <v>1452</v>
      </c>
      <c r="CL59" s="203">
        <v>12.777777777777777</v>
      </c>
      <c r="CM59" s="203">
        <v>12.777777777777777</v>
      </c>
      <c r="CN59" s="132">
        <v>4.1900000000000004</v>
      </c>
      <c r="CO59" s="132">
        <v>1000</v>
      </c>
      <c r="CP59" s="272">
        <v>54797491.124628939</v>
      </c>
      <c r="CQ59" s="296">
        <v>229601487.81219527</v>
      </c>
      <c r="CR59" s="296">
        <v>46871111.539380766</v>
      </c>
      <c r="CS59" s="278">
        <v>78369759.999999985</v>
      </c>
      <c r="CT59" s="272">
        <v>21960371.232401848</v>
      </c>
      <c r="CU59" s="278">
        <v>34808978.499000005</v>
      </c>
      <c r="CX59" s="123" t="s">
        <v>1577</v>
      </c>
    </row>
    <row r="60" spans="1:102" ht="27" customHeight="1">
      <c r="A60" s="123" t="str">
        <f t="shared" si="2"/>
        <v>http://resources.usgin.org/uri-gin/ohdnr/AUMPoints:340798000102</v>
      </c>
      <c r="B60" s="123" t="s">
        <v>324</v>
      </c>
      <c r="C60" s="207" t="s">
        <v>325</v>
      </c>
      <c r="D60" s="123" t="s">
        <v>1473</v>
      </c>
      <c r="G60" s="123" t="s">
        <v>323</v>
      </c>
      <c r="H60" s="123" t="s">
        <v>323</v>
      </c>
      <c r="I60" s="123" t="s">
        <v>326</v>
      </c>
      <c r="N60" s="295">
        <v>1462</v>
      </c>
      <c r="O60" s="123" t="s">
        <v>135</v>
      </c>
      <c r="P60" s="123" t="s">
        <v>1444</v>
      </c>
      <c r="Q60" s="123" t="s">
        <v>194</v>
      </c>
      <c r="S60" s="54" t="s">
        <v>1362</v>
      </c>
      <c r="Y60" s="206" t="s">
        <v>35</v>
      </c>
      <c r="Z60" s="205" t="s">
        <v>1142</v>
      </c>
      <c r="AJ60" s="123">
        <v>39.15</v>
      </c>
      <c r="AK60" s="123">
        <v>-82.55</v>
      </c>
      <c r="AL60" s="204" t="s">
        <v>1143</v>
      </c>
      <c r="AM60" s="54" t="s">
        <v>1321</v>
      </c>
      <c r="AN60" s="54">
        <v>1</v>
      </c>
      <c r="AP60" s="123" t="s">
        <v>810</v>
      </c>
      <c r="AQ60" s="207" t="s">
        <v>809</v>
      </c>
      <c r="AR60" s="123" t="s">
        <v>811</v>
      </c>
      <c r="AS60" s="123">
        <v>0.5</v>
      </c>
      <c r="AT60" s="132">
        <v>0</v>
      </c>
      <c r="AU60" s="200" t="s">
        <v>1446</v>
      </c>
      <c r="AV60" s="123" t="s">
        <v>85</v>
      </c>
      <c r="AW60" s="123" t="s">
        <v>1447</v>
      </c>
      <c r="AX60" s="123" t="s">
        <v>283</v>
      </c>
      <c r="AY60" s="123">
        <v>220588.73214552432</v>
      </c>
      <c r="AZ60" s="123" t="s">
        <v>1448</v>
      </c>
      <c r="BA60" s="123">
        <v>36</v>
      </c>
      <c r="BB60" s="123" t="s">
        <v>1323</v>
      </c>
      <c r="BE60" s="123">
        <v>201706.33667386745</v>
      </c>
      <c r="BF60" s="123">
        <f t="shared" si="3"/>
        <v>121023.80200432046</v>
      </c>
      <c r="BG60" s="123" t="s">
        <v>1448</v>
      </c>
      <c r="BI60" s="123">
        <v>0.77500000000000002</v>
      </c>
      <c r="BJ60" s="123">
        <v>0.22058873214552432</v>
      </c>
      <c r="BK60" s="123" t="s">
        <v>1449</v>
      </c>
      <c r="BL60" s="123" t="s">
        <v>936</v>
      </c>
      <c r="BM60" s="123">
        <v>1174</v>
      </c>
      <c r="BO60" s="123">
        <v>0.91439999999999999</v>
      </c>
      <c r="BP60" s="123">
        <v>1073.5056</v>
      </c>
      <c r="BQ60" s="123">
        <v>644.10335999999995</v>
      </c>
      <c r="BS60" s="123">
        <v>0.11199999999999999</v>
      </c>
      <c r="BT60" s="123">
        <v>86799.999999999985</v>
      </c>
      <c r="BU60" s="123">
        <v>24705.93800029872</v>
      </c>
      <c r="BV60" s="123" t="s">
        <v>1448</v>
      </c>
      <c r="BW60" s="123" t="s">
        <v>1450</v>
      </c>
      <c r="BX60" s="123">
        <v>4.8985714285714295</v>
      </c>
      <c r="BY60" s="123">
        <v>1.3942834332294987</v>
      </c>
      <c r="BZ60" s="123">
        <v>134.76097997687825</v>
      </c>
      <c r="CA60" s="123">
        <v>38.357101568758658</v>
      </c>
      <c r="CB60" s="123">
        <v>5.2400000000000002E-2</v>
      </c>
      <c r="CC60" s="123">
        <v>40610</v>
      </c>
      <c r="CD60" s="123">
        <v>11558.849564425474</v>
      </c>
      <c r="CE60" s="123" t="s">
        <v>1448</v>
      </c>
      <c r="CF60" s="123" t="s">
        <v>968</v>
      </c>
      <c r="CG60" s="123">
        <v>10.470229007633588</v>
      </c>
      <c r="CH60" s="123">
        <v>2.9801477962157219</v>
      </c>
      <c r="CI60" s="123">
        <v>63.048887060610895</v>
      </c>
      <c r="CJ60" s="123">
        <v>17.945643948240662</v>
      </c>
      <c r="CK60" s="123" t="s">
        <v>1452</v>
      </c>
      <c r="CL60" s="203">
        <v>12.777777777777777</v>
      </c>
      <c r="CM60" s="203">
        <v>12.777777777777777</v>
      </c>
      <c r="CN60" s="132">
        <v>4.1900000000000004</v>
      </c>
      <c r="CO60" s="132">
        <v>1000</v>
      </c>
      <c r="CP60" s="272">
        <v>121023802.00432046</v>
      </c>
      <c r="CQ60" s="296">
        <v>507089730.39810276</v>
      </c>
      <c r="CR60" s="296">
        <v>103517880.22125164</v>
      </c>
      <c r="CS60" s="278">
        <v>363691999.99999994</v>
      </c>
      <c r="CT60" s="272">
        <v>48431579.674942739</v>
      </c>
      <c r="CU60" s="278">
        <v>161307793.19999999</v>
      </c>
      <c r="CX60" s="123" t="s">
        <v>1577</v>
      </c>
    </row>
    <row r="61" spans="1:102" ht="27" customHeight="1">
      <c r="A61" s="123" t="str">
        <f t="shared" si="2"/>
        <v>http://resources.usgin.org/uri-gin/ohdnr/AUMPoints:340798008302</v>
      </c>
      <c r="B61" s="123" t="s">
        <v>332</v>
      </c>
      <c r="C61" s="207" t="s">
        <v>333</v>
      </c>
      <c r="D61" s="123" t="s">
        <v>1473</v>
      </c>
      <c r="G61" s="123" t="s">
        <v>331</v>
      </c>
      <c r="H61" s="123" t="s">
        <v>331</v>
      </c>
      <c r="I61" s="123" t="s">
        <v>334</v>
      </c>
      <c r="N61" s="295">
        <v>3654</v>
      </c>
      <c r="O61" s="123" t="s">
        <v>107</v>
      </c>
      <c r="P61" s="123" t="s">
        <v>1444</v>
      </c>
      <c r="Q61" s="123" t="s">
        <v>194</v>
      </c>
      <c r="S61" s="54" t="s">
        <v>1362</v>
      </c>
      <c r="Y61" s="206" t="s">
        <v>35</v>
      </c>
      <c r="Z61" s="205" t="s">
        <v>1142</v>
      </c>
      <c r="AJ61" s="123">
        <v>39.15</v>
      </c>
      <c r="AK61" s="123">
        <v>-82.55</v>
      </c>
      <c r="AL61" s="204" t="s">
        <v>1143</v>
      </c>
      <c r="AM61" s="54" t="s">
        <v>1321</v>
      </c>
      <c r="AN61" s="54">
        <v>1</v>
      </c>
      <c r="AP61" s="123" t="s">
        <v>810</v>
      </c>
      <c r="AQ61" s="207" t="s">
        <v>809</v>
      </c>
      <c r="AR61" s="123" t="s">
        <v>811</v>
      </c>
      <c r="AS61" s="123">
        <v>0.1</v>
      </c>
      <c r="AT61" s="132">
        <v>0</v>
      </c>
      <c r="AU61" s="200" t="s">
        <v>1446</v>
      </c>
      <c r="AV61" s="123" t="s">
        <v>85</v>
      </c>
      <c r="AW61" s="123" t="s">
        <v>1447</v>
      </c>
      <c r="AX61" s="123" t="s">
        <v>283</v>
      </c>
      <c r="AY61" s="123">
        <v>195151.57664718866</v>
      </c>
      <c r="AZ61" s="123" t="s">
        <v>1448</v>
      </c>
      <c r="BA61" s="123">
        <v>36</v>
      </c>
      <c r="BB61" s="123" t="s">
        <v>1323</v>
      </c>
      <c r="BE61" s="123">
        <v>178446.6016861893</v>
      </c>
      <c r="BF61" s="123">
        <f t="shared" si="3"/>
        <v>107067.96101171357</v>
      </c>
      <c r="BG61" s="123" t="s">
        <v>1448</v>
      </c>
      <c r="BI61" s="123">
        <v>0.44700000000000001</v>
      </c>
      <c r="BJ61" s="123">
        <v>0.19515157664718866</v>
      </c>
      <c r="BK61" s="123" t="s">
        <v>1449</v>
      </c>
      <c r="BL61" s="123" t="s">
        <v>936</v>
      </c>
      <c r="BM61" s="123">
        <v>740</v>
      </c>
      <c r="BO61" s="123">
        <v>0.91439999999999999</v>
      </c>
      <c r="BP61" s="123">
        <v>676.65599999999995</v>
      </c>
      <c r="BQ61" s="123">
        <v>405.99359999999996</v>
      </c>
      <c r="BS61" s="123">
        <v>0.113</v>
      </c>
      <c r="BT61" s="123">
        <v>50511</v>
      </c>
      <c r="BU61" s="123">
        <v>22052.128161132317</v>
      </c>
      <c r="BV61" s="123" t="s">
        <v>1448</v>
      </c>
      <c r="BW61" s="123" t="s">
        <v>1450</v>
      </c>
      <c r="BX61" s="123">
        <v>4.8552212389380527</v>
      </c>
      <c r="BY61" s="123">
        <v>2.1196959278516276</v>
      </c>
      <c r="BZ61" s="123">
        <v>124.41329124399992</v>
      </c>
      <c r="CA61" s="123">
        <v>54.316442823562539</v>
      </c>
      <c r="CB61" s="123">
        <v>5.2425000000000006E-2</v>
      </c>
      <c r="CC61" s="123">
        <v>23433.975000000002</v>
      </c>
      <c r="CD61" s="123">
        <v>10230.821405728866</v>
      </c>
      <c r="CE61" s="123" t="s">
        <v>1448</v>
      </c>
      <c r="CF61" s="123" t="s">
        <v>968</v>
      </c>
      <c r="CG61" s="123">
        <v>10.465236051502144</v>
      </c>
      <c r="CH61" s="123">
        <v>4.5689201687598269</v>
      </c>
      <c r="CI61" s="123">
        <v>57.720060119174306</v>
      </c>
      <c r="CJ61" s="123">
        <v>25.199464734736871</v>
      </c>
      <c r="CK61" s="123" t="s">
        <v>1452</v>
      </c>
      <c r="CL61" s="203">
        <v>12.777777777777777</v>
      </c>
      <c r="CM61" s="203">
        <v>12.777777777777777</v>
      </c>
      <c r="CN61" s="132">
        <v>4.1900000000000004</v>
      </c>
      <c r="CO61" s="132">
        <v>1000</v>
      </c>
      <c r="CP61" s="272">
        <v>107067961.01171358</v>
      </c>
      <c r="CQ61" s="296">
        <v>448614756.63907993</v>
      </c>
      <c r="CR61" s="296">
        <v>92398416.995144427</v>
      </c>
      <c r="CS61" s="278">
        <v>211641090.00000006</v>
      </c>
      <c r="CT61" s="272">
        <v>42867141.690003954</v>
      </c>
      <c r="CU61" s="278">
        <v>93082560.77700001</v>
      </c>
      <c r="CX61" s="123" t="s">
        <v>1577</v>
      </c>
    </row>
    <row r="62" spans="1:102" ht="27" customHeight="1">
      <c r="A62" s="123" t="str">
        <f t="shared" si="2"/>
        <v>http://resources.usgin.org/uri-gin/ohdnr/AUMPoints:340798002602</v>
      </c>
      <c r="B62" s="123" t="s">
        <v>336</v>
      </c>
      <c r="C62" s="207" t="s">
        <v>337</v>
      </c>
      <c r="D62" s="123" t="s">
        <v>1473</v>
      </c>
      <c r="G62" s="123" t="s">
        <v>335</v>
      </c>
      <c r="H62" s="123" t="s">
        <v>335</v>
      </c>
      <c r="I62" s="123" t="s">
        <v>338</v>
      </c>
      <c r="N62" s="295">
        <v>6211</v>
      </c>
      <c r="O62" s="123" t="s">
        <v>84</v>
      </c>
      <c r="P62" s="123" t="s">
        <v>1444</v>
      </c>
      <c r="Q62" s="123" t="s">
        <v>194</v>
      </c>
      <c r="S62" s="54" t="s">
        <v>1362</v>
      </c>
      <c r="Y62" s="206" t="s">
        <v>35</v>
      </c>
      <c r="Z62" s="205" t="s">
        <v>1142</v>
      </c>
      <c r="AJ62" s="123">
        <v>39.119999999999997</v>
      </c>
      <c r="AK62" s="123">
        <v>82.52</v>
      </c>
      <c r="AL62" s="204" t="s">
        <v>1143</v>
      </c>
      <c r="AM62" s="54" t="s">
        <v>1321</v>
      </c>
      <c r="AN62" s="54">
        <v>1</v>
      </c>
      <c r="AP62" s="123" t="s">
        <v>810</v>
      </c>
      <c r="AQ62" s="207" t="s">
        <v>809</v>
      </c>
      <c r="AR62" s="123" t="s">
        <v>811</v>
      </c>
      <c r="AS62" s="123">
        <v>0</v>
      </c>
      <c r="AT62" s="132">
        <v>6.0959999999999999E-3</v>
      </c>
      <c r="AU62" s="123">
        <v>607</v>
      </c>
      <c r="AV62" s="123" t="s">
        <v>85</v>
      </c>
      <c r="AW62" s="123" t="s">
        <v>1447</v>
      </c>
      <c r="AX62" s="123" t="s">
        <v>283</v>
      </c>
      <c r="AY62" s="123">
        <v>462969.1705807877</v>
      </c>
      <c r="AZ62" s="123" t="s">
        <v>1448</v>
      </c>
      <c r="BA62" s="123">
        <v>36</v>
      </c>
      <c r="BB62" s="123" t="s">
        <v>1323</v>
      </c>
      <c r="BE62" s="123">
        <v>423339.00957907224</v>
      </c>
      <c r="BF62" s="123">
        <f t="shared" si="3"/>
        <v>254003.40574744332</v>
      </c>
      <c r="BG62" s="123" t="s">
        <v>1448</v>
      </c>
      <c r="BI62" s="123">
        <v>0.57299999999999995</v>
      </c>
      <c r="BJ62" s="123">
        <v>0.46296917058078768</v>
      </c>
      <c r="BK62" s="123" t="s">
        <v>1449</v>
      </c>
      <c r="BL62" s="123" t="s">
        <v>954</v>
      </c>
      <c r="BM62" s="123">
        <v>806</v>
      </c>
      <c r="BO62" s="123">
        <v>0.91439999999999999</v>
      </c>
      <c r="BP62" s="123">
        <v>737.00639999999999</v>
      </c>
      <c r="BQ62" s="123">
        <v>442.20383999999996</v>
      </c>
      <c r="BS62" s="123">
        <v>0.113</v>
      </c>
      <c r="BT62" s="123">
        <v>64749</v>
      </c>
      <c r="BU62" s="123">
        <v>52315.516275629008</v>
      </c>
      <c r="BV62" s="123" t="s">
        <v>1448</v>
      </c>
      <c r="BW62" s="123" t="s">
        <v>1450</v>
      </c>
      <c r="BX62" s="123">
        <v>4.8552212389380527</v>
      </c>
      <c r="BY62" s="123">
        <v>3.9228931064177566</v>
      </c>
      <c r="BZ62" s="123">
        <v>146.42342318872673</v>
      </c>
      <c r="CA62" s="123">
        <v>118.30633645250347</v>
      </c>
      <c r="CB62" s="123">
        <v>5.2300000000000006E-2</v>
      </c>
      <c r="CC62" s="123">
        <v>29967.900000000005</v>
      </c>
      <c r="CD62" s="123">
        <v>24213.287621375199</v>
      </c>
      <c r="CE62" s="123" t="s">
        <v>1448</v>
      </c>
      <c r="CF62" s="123" t="s">
        <v>968</v>
      </c>
      <c r="CG62" s="123">
        <v>10.490248565965581</v>
      </c>
      <c r="CH62" s="123">
        <v>8.4758493503863566</v>
      </c>
      <c r="CI62" s="123">
        <v>67.76942506876469</v>
      </c>
      <c r="CJ62" s="123">
        <v>54.755941561645422</v>
      </c>
      <c r="CK62" s="123" t="s">
        <v>1452</v>
      </c>
      <c r="CL62" s="203">
        <v>12.777777777777777</v>
      </c>
      <c r="CM62" s="203">
        <v>12.899697777777776</v>
      </c>
      <c r="CN62" s="132">
        <v>4.1900000000000004</v>
      </c>
      <c r="CO62" s="132">
        <v>1000</v>
      </c>
      <c r="CP62" s="272">
        <v>254003405.74744332</v>
      </c>
      <c r="CQ62" s="296">
        <v>1064274270.0817876</v>
      </c>
      <c r="CR62" s="296">
        <v>219202013.19488555</v>
      </c>
      <c r="CS62" s="278">
        <v>271298310</v>
      </c>
      <c r="CT62" s="272">
        <v>101453675.13356209</v>
      </c>
      <c r="CU62" s="278">
        <v>119036094.94800001</v>
      </c>
      <c r="CX62" s="123" t="s">
        <v>1577</v>
      </c>
    </row>
    <row r="63" spans="1:102" ht="27" customHeight="1">
      <c r="A63" s="123" t="str">
        <f t="shared" si="2"/>
        <v>http://resources.usgin.org/uri-gin/ohdnr/AUMPoints:340798020402</v>
      </c>
      <c r="B63" s="123" t="s">
        <v>340</v>
      </c>
      <c r="C63" s="207" t="s">
        <v>341</v>
      </c>
      <c r="D63" s="123" t="s">
        <v>1473</v>
      </c>
      <c r="G63" s="123" t="s">
        <v>339</v>
      </c>
      <c r="H63" s="123" t="s">
        <v>339</v>
      </c>
      <c r="I63" s="123" t="s">
        <v>342</v>
      </c>
      <c r="N63" s="132" t="s">
        <v>1564</v>
      </c>
      <c r="O63" s="123" t="s">
        <v>84</v>
      </c>
      <c r="P63" s="123" t="s">
        <v>1444</v>
      </c>
      <c r="Q63" s="123" t="s">
        <v>194</v>
      </c>
      <c r="S63" s="54" t="s">
        <v>1362</v>
      </c>
      <c r="Y63" s="206" t="s">
        <v>35</v>
      </c>
      <c r="Z63" s="205" t="s">
        <v>1142</v>
      </c>
      <c r="AJ63" s="123">
        <v>39.119999999999997</v>
      </c>
      <c r="AK63" s="123">
        <v>-82.53</v>
      </c>
      <c r="AL63" s="204" t="s">
        <v>1143</v>
      </c>
      <c r="AM63" s="54" t="s">
        <v>1321</v>
      </c>
      <c r="AN63" s="54">
        <v>1</v>
      </c>
      <c r="AP63" s="123" t="s">
        <v>810</v>
      </c>
      <c r="AQ63" s="207" t="s">
        <v>809</v>
      </c>
      <c r="AR63" s="123" t="s">
        <v>811</v>
      </c>
      <c r="AS63" s="123">
        <v>0</v>
      </c>
      <c r="AT63" s="132">
        <v>0</v>
      </c>
      <c r="AU63" s="200" t="s">
        <v>1446</v>
      </c>
      <c r="AV63" s="123" t="s">
        <v>85</v>
      </c>
      <c r="AW63" s="123" t="s">
        <v>1447</v>
      </c>
      <c r="AX63" s="123" t="s">
        <v>283</v>
      </c>
      <c r="AY63" s="123">
        <v>1492887.402077805</v>
      </c>
      <c r="AZ63" s="123" t="s">
        <v>1448</v>
      </c>
      <c r="BA63" s="123">
        <v>36</v>
      </c>
      <c r="BB63" s="123" t="s">
        <v>1323</v>
      </c>
      <c r="BE63" s="123">
        <v>1365096.2404599448</v>
      </c>
      <c r="BF63" s="123">
        <f t="shared" si="3"/>
        <v>819057.74427596689</v>
      </c>
      <c r="BG63" s="123" t="s">
        <v>1448</v>
      </c>
      <c r="BI63" s="123">
        <v>1.89</v>
      </c>
      <c r="BJ63" s="123">
        <v>1.4928874020778051</v>
      </c>
      <c r="BK63" s="123" t="s">
        <v>1449</v>
      </c>
      <c r="BL63" s="123" t="s">
        <v>936</v>
      </c>
      <c r="BM63" s="123">
        <v>2225</v>
      </c>
      <c r="BO63" s="123">
        <v>0.91439999999999999</v>
      </c>
      <c r="BP63" s="123">
        <v>2034.54</v>
      </c>
      <c r="BQ63" s="123">
        <v>1220.7239999999999</v>
      </c>
      <c r="BS63" s="123">
        <v>0.113</v>
      </c>
      <c r="BT63" s="123">
        <v>213570</v>
      </c>
      <c r="BU63" s="123">
        <v>168696.27643479197</v>
      </c>
      <c r="BV63" s="123" t="s">
        <v>1448</v>
      </c>
      <c r="BW63" s="123" t="s">
        <v>1450</v>
      </c>
      <c r="BX63" s="123">
        <v>4.8552212389380527</v>
      </c>
      <c r="BY63" s="123">
        <v>3.835078635931858</v>
      </c>
      <c r="BZ63" s="123">
        <v>174.95355215429532</v>
      </c>
      <c r="CA63" s="123">
        <v>138.19362643381467</v>
      </c>
      <c r="CB63" s="123">
        <v>5.2300000000000006E-2</v>
      </c>
      <c r="CC63" s="123">
        <v>98847.000000000015</v>
      </c>
      <c r="CD63" s="123">
        <v>78078.011128669212</v>
      </c>
      <c r="CE63" s="123" t="s">
        <v>1448</v>
      </c>
      <c r="CF63" s="123" t="s">
        <v>968</v>
      </c>
      <c r="CG63" s="123">
        <v>10.490248565965581</v>
      </c>
      <c r="CH63" s="123">
        <v>8.2861163644416802</v>
      </c>
      <c r="CI63" s="123">
        <v>80.974077678492449</v>
      </c>
      <c r="CJ63" s="123">
        <v>63.960412942376173</v>
      </c>
      <c r="CK63" s="123" t="s">
        <v>1452</v>
      </c>
      <c r="CL63" s="203">
        <v>12.777777777777777</v>
      </c>
      <c r="CM63" s="203">
        <v>12.777777777777777</v>
      </c>
      <c r="CN63" s="132">
        <v>4.1900000000000004</v>
      </c>
      <c r="CO63" s="132">
        <v>1000</v>
      </c>
      <c r="CP63" s="272">
        <v>819057744.27596688</v>
      </c>
      <c r="CQ63" s="296">
        <v>3431851948.5163016</v>
      </c>
      <c r="CR63" s="296">
        <v>706837398.26177847</v>
      </c>
      <c r="CS63" s="278">
        <v>894858300</v>
      </c>
      <c r="CT63" s="272">
        <v>327146866.62912405</v>
      </c>
      <c r="CU63" s="278">
        <v>392632145.6400001</v>
      </c>
      <c r="CX63" s="123" t="s">
        <v>1577</v>
      </c>
    </row>
    <row r="64" spans="1:102" ht="27" customHeight="1">
      <c r="A64" s="123" t="str">
        <f t="shared" si="2"/>
        <v>http://resources.usgin.org/uri-gin/ohdnr/AUMPoints:340798007102</v>
      </c>
      <c r="B64" s="123" t="s">
        <v>349</v>
      </c>
      <c r="C64" s="207" t="s">
        <v>345</v>
      </c>
      <c r="D64" s="123" t="s">
        <v>1473</v>
      </c>
      <c r="G64" s="123" t="s">
        <v>344</v>
      </c>
      <c r="H64" s="123" t="s">
        <v>344</v>
      </c>
      <c r="I64" s="123" t="s">
        <v>346</v>
      </c>
      <c r="N64" s="295">
        <v>2558</v>
      </c>
      <c r="O64" s="123" t="s">
        <v>84</v>
      </c>
      <c r="P64" s="123" t="s">
        <v>1444</v>
      </c>
      <c r="Q64" s="123" t="s">
        <v>194</v>
      </c>
      <c r="S64" s="54" t="s">
        <v>1362</v>
      </c>
      <c r="Y64" s="206" t="s">
        <v>35</v>
      </c>
      <c r="Z64" s="205" t="s">
        <v>1142</v>
      </c>
      <c r="AJ64" s="123">
        <v>39.11</v>
      </c>
      <c r="AK64" s="123">
        <v>-82.54</v>
      </c>
      <c r="AL64" s="204" t="s">
        <v>1143</v>
      </c>
      <c r="AM64" s="54" t="s">
        <v>1321</v>
      </c>
      <c r="AN64" s="54">
        <v>1</v>
      </c>
      <c r="AP64" s="123" t="s">
        <v>810</v>
      </c>
      <c r="AQ64" s="207" t="s">
        <v>809</v>
      </c>
      <c r="AR64" s="123" t="s">
        <v>811</v>
      </c>
      <c r="AS64" s="123">
        <v>0</v>
      </c>
      <c r="AT64" s="132">
        <v>0</v>
      </c>
      <c r="AU64" s="200" t="s">
        <v>1446</v>
      </c>
      <c r="AV64" s="123" t="s">
        <v>85</v>
      </c>
      <c r="AW64" s="123" t="s">
        <v>1447</v>
      </c>
      <c r="AX64" s="123" t="s">
        <v>283</v>
      </c>
      <c r="AY64" s="123">
        <v>1593355.5879725153</v>
      </c>
      <c r="AZ64" s="123" t="s">
        <v>1448</v>
      </c>
      <c r="BA64" s="123">
        <v>36</v>
      </c>
      <c r="BB64" s="123" t="s">
        <v>1323</v>
      </c>
      <c r="BE64" s="123">
        <v>1456964.3496420679</v>
      </c>
      <c r="BF64" s="123">
        <f t="shared" si="3"/>
        <v>874178.60978524073</v>
      </c>
      <c r="BG64" s="123" t="s">
        <v>1448</v>
      </c>
      <c r="BI64" s="123">
        <v>4.33</v>
      </c>
      <c r="BJ64" s="123">
        <v>1.5933555879725152</v>
      </c>
      <c r="BK64" s="123" t="s">
        <v>1449</v>
      </c>
      <c r="BL64" s="123" t="s">
        <v>950</v>
      </c>
      <c r="BM64" s="123">
        <v>1556</v>
      </c>
      <c r="BO64" s="123">
        <v>0.91439999999999999</v>
      </c>
      <c r="BP64" s="123">
        <v>1422.8063999999999</v>
      </c>
      <c r="BQ64" s="123">
        <v>853.68383999999992</v>
      </c>
      <c r="BS64" s="123">
        <v>0.11320000000000001</v>
      </c>
      <c r="BT64" s="123">
        <v>490156.00000000006</v>
      </c>
      <c r="BU64" s="123">
        <v>180367.85255848875</v>
      </c>
      <c r="BV64" s="123" t="s">
        <v>1448</v>
      </c>
      <c r="BW64" s="123" t="s">
        <v>1450</v>
      </c>
      <c r="BX64" s="123">
        <v>4.8466431095406355</v>
      </c>
      <c r="BY64" s="123">
        <v>1.7834701804838473</v>
      </c>
      <c r="BZ64" s="123">
        <v>574.16572392889634</v>
      </c>
      <c r="CA64" s="123">
        <v>211.28179322041373</v>
      </c>
      <c r="CB64" s="123">
        <v>5.2225000000000001E-2</v>
      </c>
      <c r="CC64" s="123">
        <v>226134.25</v>
      </c>
      <c r="CD64" s="123">
        <v>83212.995581864612</v>
      </c>
      <c r="CE64" s="123" t="s">
        <v>1448</v>
      </c>
      <c r="CF64" s="123" t="s">
        <v>968</v>
      </c>
      <c r="CG64" s="123">
        <v>10.505313547151747</v>
      </c>
      <c r="CH64" s="123">
        <v>3.865750587472887</v>
      </c>
      <c r="CI64" s="123">
        <v>264.89226971896295</v>
      </c>
      <c r="CJ64" s="123">
        <v>97.475191262686451</v>
      </c>
      <c r="CK64" s="123" t="s">
        <v>1452</v>
      </c>
      <c r="CL64" s="203">
        <v>12.777777777777777</v>
      </c>
      <c r="CM64" s="203">
        <v>12.777777777777777</v>
      </c>
      <c r="CN64" s="132">
        <v>4.1900000000000004</v>
      </c>
      <c r="CO64" s="132">
        <v>1000</v>
      </c>
      <c r="CP64" s="272">
        <v>874178609.78524077</v>
      </c>
      <c r="CQ64" s="296">
        <v>3662808375.0001593</v>
      </c>
      <c r="CR64" s="296">
        <v>755741302.22006798</v>
      </c>
      <c r="CS64" s="278">
        <v>2053753640.0000005</v>
      </c>
      <c r="CT64" s="272">
        <v>348662451.48801273</v>
      </c>
      <c r="CU64" s="278">
        <v>898232377.11000013</v>
      </c>
      <c r="CX64" s="123" t="s">
        <v>1577</v>
      </c>
    </row>
    <row r="65" spans="1:102" ht="27" customHeight="1">
      <c r="A65" s="123" t="str">
        <f t="shared" si="2"/>
        <v>http://resources.usgin.org/uri-gin/ohdnr/AUMPoints:340798006502</v>
      </c>
      <c r="B65" s="123" t="s">
        <v>348</v>
      </c>
      <c r="C65" s="207" t="s">
        <v>350</v>
      </c>
      <c r="D65" s="123" t="s">
        <v>1473</v>
      </c>
      <c r="G65" s="123" t="s">
        <v>347</v>
      </c>
      <c r="H65" s="123" t="s">
        <v>347</v>
      </c>
      <c r="I65" s="123" t="s">
        <v>346</v>
      </c>
      <c r="N65" s="295">
        <v>2558</v>
      </c>
      <c r="O65" s="123" t="s">
        <v>84</v>
      </c>
      <c r="P65" s="123" t="s">
        <v>1444</v>
      </c>
      <c r="Q65" s="123" t="s">
        <v>194</v>
      </c>
      <c r="S65" s="54" t="s">
        <v>1362</v>
      </c>
      <c r="Y65" s="206" t="s">
        <v>35</v>
      </c>
      <c r="Z65" s="205" t="s">
        <v>1142</v>
      </c>
      <c r="AJ65" s="123">
        <v>39.119999999999997</v>
      </c>
      <c r="AK65" s="123">
        <v>-82.52</v>
      </c>
      <c r="AL65" s="204" t="s">
        <v>1143</v>
      </c>
      <c r="AM65" s="54" t="s">
        <v>1321</v>
      </c>
      <c r="AN65" s="54">
        <v>1</v>
      </c>
      <c r="AP65" s="123" t="s">
        <v>810</v>
      </c>
      <c r="AQ65" s="207" t="s">
        <v>809</v>
      </c>
      <c r="AR65" s="123" t="s">
        <v>811</v>
      </c>
      <c r="AS65" s="123">
        <v>0</v>
      </c>
      <c r="AT65" s="132">
        <v>0</v>
      </c>
      <c r="AU65" s="200" t="s">
        <v>1446</v>
      </c>
      <c r="AV65" s="123" t="s">
        <v>85</v>
      </c>
      <c r="AW65" s="123" t="s">
        <v>1447</v>
      </c>
      <c r="AX65" s="123" t="s">
        <v>283</v>
      </c>
      <c r="AY65" s="123">
        <v>1399217.4053417861</v>
      </c>
      <c r="AZ65" s="123" t="s">
        <v>1448</v>
      </c>
      <c r="BA65" s="123">
        <v>36</v>
      </c>
      <c r="BB65" s="123" t="s">
        <v>1323</v>
      </c>
      <c r="BE65" s="123">
        <v>1279444.3954445291</v>
      </c>
      <c r="BF65" s="123">
        <f t="shared" si="3"/>
        <v>767666.6372667175</v>
      </c>
      <c r="BG65" s="123" t="s">
        <v>1448</v>
      </c>
      <c r="BI65" s="123">
        <v>2.0499999999999998</v>
      </c>
      <c r="BJ65" s="123">
        <v>1.3992174053417861</v>
      </c>
      <c r="BK65" s="123" t="s">
        <v>1449</v>
      </c>
      <c r="BL65" s="123" t="s">
        <v>952</v>
      </c>
      <c r="BM65" s="123">
        <v>2551</v>
      </c>
      <c r="BO65" s="123">
        <v>0.91439999999999999</v>
      </c>
      <c r="BP65" s="123">
        <v>2332.6343999999999</v>
      </c>
      <c r="BQ65" s="123">
        <v>1399.5806399999999</v>
      </c>
      <c r="BS65" s="123">
        <v>0.114</v>
      </c>
      <c r="BT65" s="123">
        <v>233700</v>
      </c>
      <c r="BU65" s="123">
        <v>159510.78420896363</v>
      </c>
      <c r="BV65" s="123" t="s">
        <v>1448</v>
      </c>
      <c r="BW65" s="123" t="s">
        <v>1450</v>
      </c>
      <c r="BX65" s="123">
        <v>4.8126315789473679</v>
      </c>
      <c r="BY65" s="123">
        <v>3.284837985736917</v>
      </c>
      <c r="BZ65" s="123">
        <v>166.97858867210397</v>
      </c>
      <c r="CA65" s="123">
        <v>113.97041345825106</v>
      </c>
      <c r="CB65" s="123">
        <v>5.2200000000000003E-2</v>
      </c>
      <c r="CC65" s="123">
        <v>107010</v>
      </c>
      <c r="CD65" s="123">
        <v>73039.148558841232</v>
      </c>
      <c r="CE65" s="123" t="s">
        <v>1448</v>
      </c>
      <c r="CF65" s="123" t="s">
        <v>968</v>
      </c>
      <c r="CG65" s="123">
        <v>10.510344827586207</v>
      </c>
      <c r="CH65" s="123">
        <v>7.1737841067817731</v>
      </c>
      <c r="CI65" s="123">
        <v>76.458616918279191</v>
      </c>
      <c r="CJ65" s="123">
        <v>52.186452478251795</v>
      </c>
      <c r="CK65" s="123" t="s">
        <v>1452</v>
      </c>
      <c r="CL65" s="203">
        <v>12.777777777777777</v>
      </c>
      <c r="CM65" s="203">
        <v>12.777777777777777</v>
      </c>
      <c r="CN65" s="132">
        <v>4.1900000000000004</v>
      </c>
      <c r="CO65" s="132">
        <v>1000</v>
      </c>
      <c r="CP65" s="272">
        <v>767666637.26671755</v>
      </c>
      <c r="CQ65" s="296">
        <v>3216523210.1475468</v>
      </c>
      <c r="CR65" s="296">
        <v>668350185.8355577</v>
      </c>
      <c r="CS65" s="278">
        <v>979203000.00000012</v>
      </c>
      <c r="CT65" s="272">
        <v>306034032.46154481</v>
      </c>
      <c r="CU65" s="278">
        <v>425056561.20000005</v>
      </c>
      <c r="CX65" s="123" t="s">
        <v>1577</v>
      </c>
    </row>
    <row r="66" spans="1:102" ht="27" customHeight="1">
      <c r="A66" s="123" t="str">
        <f t="shared" ref="A66:A97" si="4">"http://resources.usgin.org/uri-gin/ohdnr/AUMPoints:"&amp;C66</f>
        <v>http://resources.usgin.org/uri-gin/ohdnr/AUMPoints:340798000402</v>
      </c>
      <c r="B66" s="123" t="s">
        <v>352</v>
      </c>
      <c r="C66" s="207" t="s">
        <v>353</v>
      </c>
      <c r="D66" s="123" t="s">
        <v>1473</v>
      </c>
      <c r="G66" s="123" t="s">
        <v>351</v>
      </c>
      <c r="H66" s="123" t="s">
        <v>351</v>
      </c>
      <c r="I66" s="123" t="s">
        <v>342</v>
      </c>
      <c r="N66" s="295">
        <v>2558</v>
      </c>
      <c r="O66" s="123" t="s">
        <v>165</v>
      </c>
      <c r="P66" s="123" t="s">
        <v>1444</v>
      </c>
      <c r="Q66" s="123" t="s">
        <v>194</v>
      </c>
      <c r="S66" s="54" t="s">
        <v>1362</v>
      </c>
      <c r="Y66" s="206" t="s">
        <v>35</v>
      </c>
      <c r="Z66" s="205" t="s">
        <v>1142</v>
      </c>
      <c r="AJ66" s="123">
        <v>39.119999999999997</v>
      </c>
      <c r="AK66" s="123">
        <v>-82.52</v>
      </c>
      <c r="AL66" s="204" t="s">
        <v>1143</v>
      </c>
      <c r="AM66" s="54" t="s">
        <v>1321</v>
      </c>
      <c r="AN66" s="54">
        <v>1</v>
      </c>
      <c r="AP66" s="123" t="s">
        <v>810</v>
      </c>
      <c r="AQ66" s="207" t="s">
        <v>809</v>
      </c>
      <c r="AR66" s="123" t="s">
        <v>811</v>
      </c>
      <c r="AS66" s="123">
        <v>0</v>
      </c>
      <c r="AT66" s="132">
        <v>0</v>
      </c>
      <c r="AU66" s="200" t="s">
        <v>1446</v>
      </c>
      <c r="AV66" s="123" t="s">
        <v>85</v>
      </c>
      <c r="AW66" s="123" t="s">
        <v>1447</v>
      </c>
      <c r="AX66" s="123" t="s">
        <v>283</v>
      </c>
      <c r="AY66" s="123">
        <v>1014731.5075146036</v>
      </c>
      <c r="AZ66" s="123" t="s">
        <v>1448</v>
      </c>
      <c r="BA66" s="123">
        <v>36</v>
      </c>
      <c r="BB66" s="123" t="s">
        <v>1323</v>
      </c>
      <c r="BE66" s="123">
        <v>927870.49047135352</v>
      </c>
      <c r="BF66" s="123">
        <f t="shared" ref="BF66:BF97" si="5">BE66*0.6</f>
        <v>556722.29428281204</v>
      </c>
      <c r="BG66" s="123" t="s">
        <v>1448</v>
      </c>
      <c r="BI66" s="123">
        <v>1.88</v>
      </c>
      <c r="BJ66" s="123">
        <v>1.0147315075146035</v>
      </c>
      <c r="BK66" s="123" t="s">
        <v>1449</v>
      </c>
      <c r="BL66" s="123" t="s">
        <v>952</v>
      </c>
      <c r="BM66" s="123">
        <v>1088</v>
      </c>
      <c r="BO66" s="123">
        <v>0.91439999999999999</v>
      </c>
      <c r="BP66" s="123">
        <v>994.86720000000003</v>
      </c>
      <c r="BQ66" s="123">
        <v>596.92031999999995</v>
      </c>
      <c r="BS66" s="123">
        <v>0.113</v>
      </c>
      <c r="BT66" s="123">
        <v>212440</v>
      </c>
      <c r="BU66" s="123">
        <v>114664.6603491502</v>
      </c>
      <c r="BV66" s="123" t="s">
        <v>1448</v>
      </c>
      <c r="BW66" s="123" t="s">
        <v>1450</v>
      </c>
      <c r="BX66" s="123">
        <v>4.8552212389380527</v>
      </c>
      <c r="BY66" s="123">
        <v>2.6206095569704955</v>
      </c>
      <c r="BZ66" s="123">
        <v>355.89339629114994</v>
      </c>
      <c r="CA66" s="123">
        <v>192.09374602819722</v>
      </c>
      <c r="CB66" s="123">
        <v>5.2249999999999998E-2</v>
      </c>
      <c r="CC66" s="123">
        <v>98230</v>
      </c>
      <c r="CD66" s="123">
        <v>53019.721267638037</v>
      </c>
      <c r="CE66" s="123" t="s">
        <v>1448</v>
      </c>
      <c r="CF66" s="123" t="s">
        <v>968</v>
      </c>
      <c r="CG66" s="123">
        <v>10.500287081339712</v>
      </c>
      <c r="CH66" s="123">
        <v>5.6675383720127464</v>
      </c>
      <c r="CI66" s="123">
        <v>164.56132704612907</v>
      </c>
      <c r="CJ66" s="123">
        <v>88.822108229852262</v>
      </c>
      <c r="CK66" s="123" t="s">
        <v>1452</v>
      </c>
      <c r="CL66" s="203">
        <v>12.777777777777777</v>
      </c>
      <c r="CM66" s="203">
        <v>12.777777777777777</v>
      </c>
      <c r="CN66" s="132">
        <v>4.1900000000000004</v>
      </c>
      <c r="CO66" s="132">
        <v>1000</v>
      </c>
      <c r="CP66" s="272">
        <v>556722294.282812</v>
      </c>
      <c r="CQ66" s="296">
        <v>2332666413.0449824</v>
      </c>
      <c r="CR66" s="296">
        <v>480444926.86293936</v>
      </c>
      <c r="CS66" s="278">
        <v>890123600</v>
      </c>
      <c r="CT66" s="272">
        <v>222152632.11140338</v>
      </c>
      <c r="CU66" s="278">
        <v>390181347.59999996</v>
      </c>
      <c r="CX66" s="123" t="s">
        <v>1577</v>
      </c>
    </row>
    <row r="67" spans="1:102" ht="27" customHeight="1">
      <c r="A67" s="123" t="str">
        <f t="shared" si="4"/>
        <v>http://resources.usgin.org/uri-gin/ohdnr/AUMPoints:340798008002</v>
      </c>
      <c r="B67" s="123" t="s">
        <v>129</v>
      </c>
      <c r="C67" s="207" t="s">
        <v>355</v>
      </c>
      <c r="D67" s="123" t="s">
        <v>1473</v>
      </c>
      <c r="G67" s="123" t="s">
        <v>354</v>
      </c>
      <c r="H67" s="123" t="s">
        <v>354</v>
      </c>
      <c r="I67" s="123" t="s">
        <v>356</v>
      </c>
      <c r="N67" s="295">
        <v>2923</v>
      </c>
      <c r="O67" s="123" t="s">
        <v>165</v>
      </c>
      <c r="P67" s="123" t="s">
        <v>1444</v>
      </c>
      <c r="Q67" s="123" t="s">
        <v>194</v>
      </c>
      <c r="S67" s="54" t="s">
        <v>1362</v>
      </c>
      <c r="Y67" s="206" t="s">
        <v>35</v>
      </c>
      <c r="Z67" s="205" t="s">
        <v>1142</v>
      </c>
      <c r="AJ67" s="123">
        <v>39.11</v>
      </c>
      <c r="AK67" s="123">
        <v>-82.55</v>
      </c>
      <c r="AL67" s="204" t="s">
        <v>1143</v>
      </c>
      <c r="AM67" s="54" t="s">
        <v>1321</v>
      </c>
      <c r="AN67" s="54">
        <v>1</v>
      </c>
      <c r="AP67" s="123" t="s">
        <v>810</v>
      </c>
      <c r="AQ67" s="207" t="s">
        <v>809</v>
      </c>
      <c r="AR67" s="123" t="s">
        <v>811</v>
      </c>
      <c r="AS67" s="123">
        <v>0</v>
      </c>
      <c r="AT67" s="132">
        <v>3.0479999999999999E-3</v>
      </c>
      <c r="AU67" s="200" t="s">
        <v>223</v>
      </c>
      <c r="AV67" s="123" t="s">
        <v>85</v>
      </c>
      <c r="AW67" s="123" t="s">
        <v>1447</v>
      </c>
      <c r="AX67" s="123" t="s">
        <v>283</v>
      </c>
      <c r="AY67" s="123">
        <v>903250.08723567065</v>
      </c>
      <c r="AZ67" s="123" t="s">
        <v>1448</v>
      </c>
      <c r="BA67" s="123">
        <v>36</v>
      </c>
      <c r="BB67" s="123" t="s">
        <v>1323</v>
      </c>
      <c r="BE67" s="123">
        <v>825931.87976829719</v>
      </c>
      <c r="BF67" s="123">
        <f t="shared" si="5"/>
        <v>495559.1278609783</v>
      </c>
      <c r="BG67" s="123" t="s">
        <v>1448</v>
      </c>
      <c r="BI67" s="123">
        <v>1.44</v>
      </c>
      <c r="BJ67" s="123">
        <v>0.90325008723567068</v>
      </c>
      <c r="BK67" s="123" t="s">
        <v>1449</v>
      </c>
      <c r="BL67" s="123" t="s">
        <v>952</v>
      </c>
      <c r="BM67" s="123">
        <v>1114</v>
      </c>
      <c r="BO67" s="123">
        <v>0.91439999999999999</v>
      </c>
      <c r="BP67" s="123">
        <v>1018.6416</v>
      </c>
      <c r="BQ67" s="123">
        <v>611.18496000000005</v>
      </c>
      <c r="BS67" s="123">
        <v>0.11599999999999999</v>
      </c>
      <c r="BT67" s="123">
        <v>167040</v>
      </c>
      <c r="BU67" s="123">
        <v>104777.01011933779</v>
      </c>
      <c r="BV67" s="123" t="s">
        <v>1448</v>
      </c>
      <c r="BW67" s="123" t="s">
        <v>1450</v>
      </c>
      <c r="BX67" s="123">
        <v>4.7296551724137927</v>
      </c>
      <c r="BY67" s="123">
        <v>2.9667093382481937</v>
      </c>
      <c r="BZ67" s="123">
        <v>273.30515462945942</v>
      </c>
      <c r="CA67" s="123">
        <v>171.43257275070673</v>
      </c>
      <c r="CB67" s="123">
        <v>5.2200000000000003E-2</v>
      </c>
      <c r="CC67" s="123">
        <v>75168</v>
      </c>
      <c r="CD67" s="123">
        <v>47149.654553702014</v>
      </c>
      <c r="CE67" s="123" t="s">
        <v>1448</v>
      </c>
      <c r="CF67" s="123" t="s">
        <v>968</v>
      </c>
      <c r="CG67" s="123">
        <v>10.510344827586204</v>
      </c>
      <c r="CH67" s="123">
        <v>6.5926874183293194</v>
      </c>
      <c r="CI67" s="123">
        <v>122.98731958325675</v>
      </c>
      <c r="CJ67" s="123">
        <v>77.144657737818036</v>
      </c>
      <c r="CK67" s="123" t="s">
        <v>1452</v>
      </c>
      <c r="CL67" s="203">
        <v>12.777777777777777</v>
      </c>
      <c r="CM67" s="203">
        <v>12.838737777777776</v>
      </c>
      <c r="CN67" s="132">
        <v>4.1900000000000004</v>
      </c>
      <c r="CO67" s="132">
        <v>1000</v>
      </c>
      <c r="CP67" s="272">
        <v>495559127.86097831</v>
      </c>
      <c r="CQ67" s="296">
        <v>2076392745.7374992</v>
      </c>
      <c r="CR67" s="296">
        <v>439015672.40002537</v>
      </c>
      <c r="CS67" s="278">
        <v>699897600.00000012</v>
      </c>
      <c r="CT67" s="272">
        <v>197557052.58001146</v>
      </c>
      <c r="CU67" s="278">
        <v>298576316.16000003</v>
      </c>
      <c r="CX67" s="123" t="s">
        <v>1577</v>
      </c>
    </row>
    <row r="68" spans="1:102" ht="27" customHeight="1">
      <c r="A68" s="123" t="str">
        <f t="shared" si="4"/>
        <v>http://resources.usgin.org/uri-gin/ohdnr/AUMPoints:340798001402</v>
      </c>
      <c r="B68" s="123" t="s">
        <v>358</v>
      </c>
      <c r="C68" s="207" t="s">
        <v>359</v>
      </c>
      <c r="D68" s="123" t="s">
        <v>1473</v>
      </c>
      <c r="G68" s="123" t="s">
        <v>357</v>
      </c>
      <c r="H68" s="123" t="s">
        <v>357</v>
      </c>
      <c r="I68" s="123" t="s">
        <v>358</v>
      </c>
      <c r="N68" s="295">
        <v>4750</v>
      </c>
      <c r="O68" s="123" t="s">
        <v>84</v>
      </c>
      <c r="P68" s="123" t="s">
        <v>1444</v>
      </c>
      <c r="Q68" s="123" t="s">
        <v>194</v>
      </c>
      <c r="S68" s="54" t="s">
        <v>1362</v>
      </c>
      <c r="Y68" s="206" t="s">
        <v>35</v>
      </c>
      <c r="Z68" s="205" t="s">
        <v>1142</v>
      </c>
      <c r="AJ68" s="123">
        <v>39.1</v>
      </c>
      <c r="AK68" s="123">
        <v>-82.56</v>
      </c>
      <c r="AL68" s="204" t="s">
        <v>1143</v>
      </c>
      <c r="AM68" s="54" t="s">
        <v>1321</v>
      </c>
      <c r="AN68" s="54">
        <v>1</v>
      </c>
      <c r="AP68" s="123" t="s">
        <v>810</v>
      </c>
      <c r="AQ68" s="207" t="s">
        <v>809</v>
      </c>
      <c r="AR68" s="123" t="s">
        <v>811</v>
      </c>
      <c r="AS68" s="123">
        <v>0</v>
      </c>
      <c r="AT68" s="132">
        <v>3.0479999999999999E-3</v>
      </c>
      <c r="AU68" s="123">
        <v>738</v>
      </c>
      <c r="AV68" s="123" t="s">
        <v>85</v>
      </c>
      <c r="AW68" s="123" t="s">
        <v>1447</v>
      </c>
      <c r="AX68" s="123" t="s">
        <v>283</v>
      </c>
      <c r="AY68" s="123">
        <v>1339156.4642086828</v>
      </c>
      <c r="AZ68" s="123" t="s">
        <v>1448</v>
      </c>
      <c r="BA68" s="123">
        <v>36</v>
      </c>
      <c r="BB68" s="123" t="s">
        <v>1323</v>
      </c>
      <c r="BE68" s="123">
        <v>1224524.6708724196</v>
      </c>
      <c r="BF68" s="123">
        <f t="shared" si="5"/>
        <v>734714.80252345174</v>
      </c>
      <c r="BG68" s="123" t="s">
        <v>1448</v>
      </c>
      <c r="BI68" s="123">
        <v>1.81</v>
      </c>
      <c r="BJ68" s="123">
        <v>1.3391564642086828</v>
      </c>
      <c r="BK68" s="123" t="s">
        <v>1449</v>
      </c>
      <c r="BL68" s="123" t="s">
        <v>933</v>
      </c>
      <c r="BM68" s="123">
        <v>1601</v>
      </c>
      <c r="BO68" s="123">
        <v>0.91439999999999999</v>
      </c>
      <c r="BP68" s="123">
        <v>1463.9544000000001</v>
      </c>
      <c r="BQ68" s="123">
        <v>878.37264000000005</v>
      </c>
      <c r="BS68" s="123">
        <v>0.11800000000000001</v>
      </c>
      <c r="BT68" s="123">
        <v>213580</v>
      </c>
      <c r="BU68" s="123">
        <v>158020.46277662457</v>
      </c>
      <c r="BV68" s="123" t="s">
        <v>1448</v>
      </c>
      <c r="BW68" s="123" t="s">
        <v>1450</v>
      </c>
      <c r="BX68" s="123">
        <v>4.6494915254237288</v>
      </c>
      <c r="BY68" s="123">
        <v>3.4399981389804837</v>
      </c>
      <c r="BZ68" s="123">
        <v>243.15420389232523</v>
      </c>
      <c r="CA68" s="123">
        <v>179.9013944430516</v>
      </c>
      <c r="CB68" s="123">
        <v>5.2174999999999999E-2</v>
      </c>
      <c r="CC68" s="123">
        <v>94436.75</v>
      </c>
      <c r="CD68" s="123">
        <v>69870.488520088024</v>
      </c>
      <c r="CE68" s="123" t="s">
        <v>1448</v>
      </c>
      <c r="CF68" s="123" t="s">
        <v>968</v>
      </c>
      <c r="CG68" s="123">
        <v>10.515380929563968</v>
      </c>
      <c r="CH68" s="123">
        <v>7.779967041680826</v>
      </c>
      <c r="CI68" s="123">
        <v>107.5133100684921</v>
      </c>
      <c r="CJ68" s="123">
        <v>79.545383517510317</v>
      </c>
      <c r="CK68" s="123" t="s">
        <v>1452</v>
      </c>
      <c r="CL68" s="203">
        <v>12.777777777777777</v>
      </c>
      <c r="CM68" s="203">
        <v>12.838737777777776</v>
      </c>
      <c r="CN68" s="132">
        <v>4.1900000000000004</v>
      </c>
      <c r="CO68" s="132">
        <v>1000</v>
      </c>
      <c r="CP68" s="272">
        <v>734714802.52345169</v>
      </c>
      <c r="CQ68" s="296">
        <v>3078455022.5732627</v>
      </c>
      <c r="CR68" s="296">
        <v>662105739.0340569</v>
      </c>
      <c r="CS68" s="278">
        <v>894900200</v>
      </c>
      <c r="CT68" s="272">
        <v>292757346.89916879</v>
      </c>
      <c r="CU68" s="278">
        <v>375114103.40999997</v>
      </c>
      <c r="CX68" s="123" t="s">
        <v>1577</v>
      </c>
    </row>
    <row r="69" spans="1:102" ht="27" customHeight="1">
      <c r="A69" s="123" t="str">
        <f t="shared" si="4"/>
        <v>http://resources.usgin.org/uri-gin/ohdnr/AUMPoints:340798008502</v>
      </c>
      <c r="B69" s="123" t="s">
        <v>361</v>
      </c>
      <c r="C69" s="207" t="s">
        <v>362</v>
      </c>
      <c r="D69" s="123" t="s">
        <v>1473</v>
      </c>
      <c r="G69" s="123" t="s">
        <v>360</v>
      </c>
      <c r="H69" s="123" t="s">
        <v>360</v>
      </c>
      <c r="I69" s="123" t="s">
        <v>358</v>
      </c>
      <c r="N69" s="295">
        <v>4384</v>
      </c>
      <c r="O69" s="123" t="s">
        <v>165</v>
      </c>
      <c r="P69" s="123" t="s">
        <v>1444</v>
      </c>
      <c r="Q69" s="123" t="s">
        <v>194</v>
      </c>
      <c r="S69" s="54" t="s">
        <v>1362</v>
      </c>
      <c r="Y69" s="206" t="s">
        <v>35</v>
      </c>
      <c r="Z69" s="205" t="s">
        <v>1142</v>
      </c>
      <c r="AJ69" s="123">
        <v>39.119999999999997</v>
      </c>
      <c r="AK69" s="123">
        <v>-82.56</v>
      </c>
      <c r="AL69" s="204" t="s">
        <v>1143</v>
      </c>
      <c r="AM69" s="54" t="s">
        <v>1321</v>
      </c>
      <c r="AN69" s="54">
        <v>1</v>
      </c>
      <c r="AP69" s="123" t="s">
        <v>796</v>
      </c>
      <c r="AQ69" s="207" t="s">
        <v>797</v>
      </c>
      <c r="AR69" s="123" t="s">
        <v>796</v>
      </c>
      <c r="AS69" s="123">
        <v>0.9</v>
      </c>
      <c r="AT69" s="132">
        <v>0</v>
      </c>
      <c r="AU69" s="123">
        <v>656</v>
      </c>
      <c r="AV69" s="123" t="s">
        <v>85</v>
      </c>
      <c r="AW69" s="123" t="s">
        <v>1447</v>
      </c>
      <c r="AX69" s="123" t="s">
        <v>283</v>
      </c>
      <c r="AY69" s="123">
        <v>3278506.1304873996</v>
      </c>
      <c r="AZ69" s="123" t="s">
        <v>1448</v>
      </c>
      <c r="BA69" s="123">
        <v>36</v>
      </c>
      <c r="BB69" s="123" t="s">
        <v>1323</v>
      </c>
      <c r="BE69" s="123">
        <v>2997866.005717678</v>
      </c>
      <c r="BF69" s="123">
        <f t="shared" si="5"/>
        <v>1798719.6034306067</v>
      </c>
      <c r="BG69" s="123" t="s">
        <v>1448</v>
      </c>
      <c r="BI69" s="123">
        <v>3.56</v>
      </c>
      <c r="BJ69" s="123">
        <v>3.2785061304873997</v>
      </c>
      <c r="BK69" s="123" t="s">
        <v>1449</v>
      </c>
      <c r="BL69" s="123" t="s">
        <v>933</v>
      </c>
      <c r="BM69" s="123">
        <v>2120</v>
      </c>
      <c r="BO69" s="123">
        <v>0.91439999999999999</v>
      </c>
      <c r="BP69" s="123">
        <v>1938.528</v>
      </c>
      <c r="BQ69" s="123">
        <v>1163.1168</v>
      </c>
      <c r="BS69" s="123">
        <v>0.1133</v>
      </c>
      <c r="BT69" s="123">
        <v>403348</v>
      </c>
      <c r="BU69" s="123">
        <v>371454.74458422238</v>
      </c>
      <c r="BV69" s="123" t="s">
        <v>1448</v>
      </c>
      <c r="BW69" s="123" t="s">
        <v>1450</v>
      </c>
      <c r="BX69" s="123">
        <v>4.8423654015887019</v>
      </c>
      <c r="BY69" s="123">
        <v>4.4594732177439997</v>
      </c>
      <c r="BZ69" s="123">
        <v>346.78202567446363</v>
      </c>
      <c r="CA69" s="123">
        <v>319.36151604397975</v>
      </c>
      <c r="CB69" s="123">
        <v>5.2237500000000006E-2</v>
      </c>
      <c r="CC69" s="123">
        <v>185965.50000000003</v>
      </c>
      <c r="CD69" s="123">
        <v>171260.96399133556</v>
      </c>
      <c r="CE69" s="123" t="s">
        <v>1448</v>
      </c>
      <c r="CF69" s="123" t="s">
        <v>968</v>
      </c>
      <c r="CG69" s="123">
        <v>10.502799712849962</v>
      </c>
      <c r="CH69" s="123">
        <v>9.6723295634437907</v>
      </c>
      <c r="CI69" s="123">
        <v>159.88549043397879</v>
      </c>
      <c r="CJ69" s="123">
        <v>147.24313498982696</v>
      </c>
      <c r="CK69" s="123" t="s">
        <v>1452</v>
      </c>
      <c r="CL69" s="203">
        <v>12.777777777777777</v>
      </c>
      <c r="CM69" s="203">
        <v>12.777777777777777</v>
      </c>
      <c r="CN69" s="132">
        <v>4.1900000000000004</v>
      </c>
      <c r="CO69" s="132">
        <v>1000</v>
      </c>
      <c r="CP69" s="272">
        <v>1798719603.4306066</v>
      </c>
      <c r="CQ69" s="296">
        <v>7536635138.3742428</v>
      </c>
      <c r="CR69" s="296">
        <v>1556395379.8078918</v>
      </c>
      <c r="CS69" s="278">
        <v>1690028120</v>
      </c>
      <c r="CT69" s="272">
        <v>717583439.12369609</v>
      </c>
      <c r="CU69" s="278">
        <v>738677281.86000013</v>
      </c>
      <c r="CX69" s="123" t="s">
        <v>1577</v>
      </c>
    </row>
    <row r="70" spans="1:102" ht="27" customHeight="1">
      <c r="A70" s="123" t="str">
        <f t="shared" si="4"/>
        <v>http://resources.usgin.org/uri-gin/ohdnr/AUMPoints:340798009302</v>
      </c>
      <c r="B70" s="123" t="s">
        <v>364</v>
      </c>
      <c r="C70" s="207" t="s">
        <v>365</v>
      </c>
      <c r="D70" s="123" t="s">
        <v>1473</v>
      </c>
      <c r="G70" s="123" t="s">
        <v>363</v>
      </c>
      <c r="H70" s="123" t="s">
        <v>363</v>
      </c>
      <c r="I70" s="123" t="s">
        <v>366</v>
      </c>
      <c r="N70" s="295">
        <v>2923</v>
      </c>
      <c r="O70" s="123" t="s">
        <v>84</v>
      </c>
      <c r="P70" s="123" t="s">
        <v>1444</v>
      </c>
      <c r="Q70" s="123" t="s">
        <v>194</v>
      </c>
      <c r="S70" s="54" t="s">
        <v>1362</v>
      </c>
      <c r="Y70" s="206" t="s">
        <v>35</v>
      </c>
      <c r="Z70" s="205" t="s">
        <v>1142</v>
      </c>
      <c r="AJ70" s="123">
        <v>39.119999999999997</v>
      </c>
      <c r="AK70" s="123">
        <v>82.55</v>
      </c>
      <c r="AL70" s="204" t="s">
        <v>1143</v>
      </c>
      <c r="AM70" s="54" t="s">
        <v>1321</v>
      </c>
      <c r="AN70" s="54">
        <v>1</v>
      </c>
      <c r="AP70" s="123" t="s">
        <v>810</v>
      </c>
      <c r="AQ70" s="207" t="s">
        <v>809</v>
      </c>
      <c r="AR70" s="123" t="s">
        <v>811</v>
      </c>
      <c r="AS70" s="123">
        <v>0.3</v>
      </c>
      <c r="AT70" s="132">
        <v>0</v>
      </c>
      <c r="AU70" s="200" t="s">
        <v>1446</v>
      </c>
      <c r="AV70" s="123" t="s">
        <v>85</v>
      </c>
      <c r="AW70" s="123" t="s">
        <v>1447</v>
      </c>
      <c r="AX70" s="123" t="s">
        <v>283</v>
      </c>
      <c r="AY70" s="123">
        <v>757825.74978020473</v>
      </c>
      <c r="AZ70" s="123" t="s">
        <v>1448</v>
      </c>
      <c r="BA70" s="123">
        <v>36</v>
      </c>
      <c r="BB70" s="123" t="s">
        <v>1323</v>
      </c>
      <c r="BE70" s="123">
        <v>692955.86559901922</v>
      </c>
      <c r="BF70" s="123">
        <f t="shared" si="5"/>
        <v>415773.5193594115</v>
      </c>
      <c r="BG70" s="123" t="s">
        <v>1448</v>
      </c>
      <c r="BI70" s="123">
        <v>1.1200000000000001</v>
      </c>
      <c r="BJ70" s="123">
        <v>0.75782574978020478</v>
      </c>
      <c r="BK70" s="123" t="s">
        <v>1449</v>
      </c>
      <c r="BL70" s="123" t="s">
        <v>928</v>
      </c>
      <c r="BM70" s="123">
        <v>1628</v>
      </c>
      <c r="BO70" s="123">
        <v>0.91439999999999999</v>
      </c>
      <c r="BP70" s="123">
        <v>1488.6432</v>
      </c>
      <c r="BQ70" s="123">
        <v>893.18592000000001</v>
      </c>
      <c r="BS70" s="123">
        <v>0.113</v>
      </c>
      <c r="BT70" s="123">
        <v>126560</v>
      </c>
      <c r="BU70" s="123">
        <v>85634.309725163141</v>
      </c>
      <c r="BV70" s="123" t="s">
        <v>1448</v>
      </c>
      <c r="BW70" s="123" t="s">
        <v>1450</v>
      </c>
      <c r="BX70" s="123">
        <v>4.8552212389380527</v>
      </c>
      <c r="BY70" s="123">
        <v>3.2851889962026823</v>
      </c>
      <c r="BZ70" s="123">
        <v>141.69502358478735</v>
      </c>
      <c r="CA70" s="123">
        <v>95.875122757379714</v>
      </c>
      <c r="CB70" s="123">
        <v>5.2249999999999998E-2</v>
      </c>
      <c r="CC70" s="123">
        <v>58520</v>
      </c>
      <c r="CD70" s="123">
        <v>39596.395426015697</v>
      </c>
      <c r="CE70" s="123" t="s">
        <v>1448</v>
      </c>
      <c r="CF70" s="123" t="s">
        <v>968</v>
      </c>
      <c r="CG70" s="123">
        <v>10.500287081339712</v>
      </c>
      <c r="CH70" s="123">
        <v>7.1048106520747005</v>
      </c>
      <c r="CI70" s="123">
        <v>65.518274179691502</v>
      </c>
      <c r="CJ70" s="123">
        <v>44.331638620115839</v>
      </c>
      <c r="CK70" s="123" t="s">
        <v>1452</v>
      </c>
      <c r="CL70" s="203">
        <v>12.777777777777777</v>
      </c>
      <c r="CM70" s="203">
        <v>12.777777777777777</v>
      </c>
      <c r="CN70" s="132">
        <v>4.1900000000000004</v>
      </c>
      <c r="CO70" s="132">
        <v>1000</v>
      </c>
      <c r="CP70" s="272">
        <v>415773519.35941148</v>
      </c>
      <c r="CQ70" s="296">
        <v>1742091046.1159344</v>
      </c>
      <c r="CR70" s="296">
        <v>358807757.74843359</v>
      </c>
      <c r="CS70" s="278">
        <v>530286400.00000006</v>
      </c>
      <c r="CT70" s="272">
        <v>165908896.83500579</v>
      </c>
      <c r="CU70" s="278">
        <v>232448462.40000004</v>
      </c>
      <c r="CX70" s="123" t="s">
        <v>1577</v>
      </c>
    </row>
    <row r="71" spans="1:102" ht="27" customHeight="1">
      <c r="A71" s="123" t="str">
        <f t="shared" si="4"/>
        <v>http://resources.usgin.org/uri-gin/ohdnr/AUMPoints:340818007802</v>
      </c>
      <c r="B71" s="123" t="s">
        <v>368</v>
      </c>
      <c r="C71" s="207" t="s">
        <v>369</v>
      </c>
      <c r="D71" s="123" t="s">
        <v>1473</v>
      </c>
      <c r="G71" s="123" t="s">
        <v>367</v>
      </c>
      <c r="H71" s="123" t="s">
        <v>367</v>
      </c>
      <c r="I71" s="123" t="s">
        <v>213</v>
      </c>
      <c r="N71" s="295">
        <v>10594</v>
      </c>
      <c r="O71" s="123" t="s">
        <v>84</v>
      </c>
      <c r="P71" s="123" t="s">
        <v>1444</v>
      </c>
      <c r="Q71" s="123" t="s">
        <v>194</v>
      </c>
      <c r="S71" s="54" t="s">
        <v>1362</v>
      </c>
      <c r="W71" s="123">
        <v>511</v>
      </c>
      <c r="X71" s="123" t="s">
        <v>39</v>
      </c>
      <c r="Y71" s="206" t="s">
        <v>38</v>
      </c>
      <c r="Z71" s="205" t="s">
        <v>1142</v>
      </c>
      <c r="AJ71" s="123">
        <v>40.479999999999997</v>
      </c>
      <c r="AK71" s="123">
        <v>-80.92</v>
      </c>
      <c r="AL71" s="204" t="s">
        <v>1143</v>
      </c>
      <c r="AM71" s="54" t="s">
        <v>1321</v>
      </c>
      <c r="AN71" s="54">
        <v>1</v>
      </c>
      <c r="AP71" s="123" t="s">
        <v>817</v>
      </c>
      <c r="AQ71" s="207" t="s">
        <v>816</v>
      </c>
      <c r="AR71" s="123" t="s">
        <v>818</v>
      </c>
      <c r="AS71" s="123">
        <v>0.1</v>
      </c>
      <c r="AT71" s="132">
        <v>7.4371199999999998E-2</v>
      </c>
      <c r="AU71" s="123">
        <v>820</v>
      </c>
      <c r="AV71" s="123" t="s">
        <v>85</v>
      </c>
      <c r="AW71" s="123" t="s">
        <v>1447</v>
      </c>
      <c r="AX71" s="123" t="s">
        <v>270</v>
      </c>
      <c r="AY71" s="123">
        <v>2626657.5588839245</v>
      </c>
      <c r="AZ71" s="123" t="s">
        <v>1448</v>
      </c>
      <c r="BA71" s="123">
        <v>60</v>
      </c>
      <c r="BB71" s="123" t="s">
        <v>1323</v>
      </c>
      <c r="BE71" s="123">
        <v>4003026.1197391008</v>
      </c>
      <c r="BF71" s="123">
        <f t="shared" si="5"/>
        <v>2401815.6718434603</v>
      </c>
      <c r="BG71" s="123" t="s">
        <v>1448</v>
      </c>
      <c r="BI71" s="123">
        <v>5.09</v>
      </c>
      <c r="BJ71" s="123">
        <v>2.6266575588839247</v>
      </c>
      <c r="BK71" s="123" t="s">
        <v>1449</v>
      </c>
      <c r="BL71" s="123" t="s">
        <v>933</v>
      </c>
      <c r="BM71" s="123">
        <v>1436</v>
      </c>
      <c r="BO71" s="123">
        <v>1.524</v>
      </c>
      <c r="BP71" s="123">
        <v>2188.4639999999999</v>
      </c>
      <c r="BQ71" s="123">
        <v>1313.0783999999999</v>
      </c>
      <c r="BS71" s="123">
        <v>0.14699999999999999</v>
      </c>
      <c r="BT71" s="123">
        <v>748230</v>
      </c>
      <c r="BU71" s="123">
        <v>386118.66115593689</v>
      </c>
      <c r="BV71" s="123" t="s">
        <v>1448</v>
      </c>
      <c r="BW71" s="123" t="s">
        <v>1450</v>
      </c>
      <c r="BX71" s="123">
        <v>6.2204081632653052</v>
      </c>
      <c r="BY71" s="123">
        <v>3.2099964875017846</v>
      </c>
      <c r="BZ71" s="123">
        <v>569.82888455099112</v>
      </c>
      <c r="CA71" s="123">
        <v>294.05606029003059</v>
      </c>
      <c r="CB71" s="123">
        <v>5.0314999999999992E-2</v>
      </c>
      <c r="CC71" s="123">
        <v>256103.34999999995</v>
      </c>
      <c r="CD71" s="123">
        <v>132160.27507524463</v>
      </c>
      <c r="CE71" s="123" t="s">
        <v>1448</v>
      </c>
      <c r="CF71" s="123" t="s">
        <v>968</v>
      </c>
      <c r="CG71" s="123">
        <v>18.17350690648912</v>
      </c>
      <c r="CH71" s="123">
        <v>9.3783063432925058</v>
      </c>
      <c r="CI71" s="123">
        <v>195.04041038219802</v>
      </c>
      <c r="CJ71" s="123">
        <v>100.64918825505366</v>
      </c>
      <c r="CK71" s="123" t="s">
        <v>1452</v>
      </c>
      <c r="CL71" s="203">
        <v>10.666666666666668</v>
      </c>
      <c r="CM71" s="203">
        <v>12.154090666666669</v>
      </c>
      <c r="CN71" s="132">
        <v>4.1900000000000004</v>
      </c>
      <c r="CO71" s="132">
        <v>1000</v>
      </c>
      <c r="CP71" s="272">
        <v>2401815671.8434601</v>
      </c>
      <c r="CQ71" s="296">
        <v>10063607665.024099</v>
      </c>
      <c r="CR71" s="296">
        <v>1617837190.2433758</v>
      </c>
      <c r="CS71" s="278">
        <v>3135083700.0000005</v>
      </c>
      <c r="CT71" s="272">
        <v>553751552.56527507</v>
      </c>
      <c r="CU71" s="278">
        <v>1017273238.6019999</v>
      </c>
      <c r="CX71" s="123" t="s">
        <v>1577</v>
      </c>
    </row>
    <row r="72" spans="1:102" ht="27" customHeight="1">
      <c r="A72" s="123" t="str">
        <f t="shared" si="4"/>
        <v>http://resources.usgin.org/uri-gin/ohdnr/AUMPoints:340818009702</v>
      </c>
      <c r="B72" s="123" t="s">
        <v>39</v>
      </c>
      <c r="C72" s="207" t="s">
        <v>371</v>
      </c>
      <c r="D72" s="123" t="s">
        <v>1473</v>
      </c>
      <c r="G72" s="123" t="s">
        <v>370</v>
      </c>
      <c r="H72" s="123" t="s">
        <v>370</v>
      </c>
      <c r="I72" s="123" t="s">
        <v>372</v>
      </c>
      <c r="N72" s="295">
        <v>15342</v>
      </c>
      <c r="O72" s="123" t="s">
        <v>84</v>
      </c>
      <c r="P72" s="123" t="s">
        <v>1444</v>
      </c>
      <c r="Q72" s="123" t="s">
        <v>194</v>
      </c>
      <c r="S72" s="54" t="s">
        <v>1362</v>
      </c>
      <c r="Y72" s="206" t="s">
        <v>38</v>
      </c>
      <c r="Z72" s="205" t="s">
        <v>1142</v>
      </c>
      <c r="AJ72" s="123">
        <v>40.450000000000003</v>
      </c>
      <c r="AK72" s="123">
        <v>-80.930000000000007</v>
      </c>
      <c r="AL72" s="204" t="s">
        <v>1143</v>
      </c>
      <c r="AM72" s="54" t="s">
        <v>1321</v>
      </c>
      <c r="AN72" s="54">
        <v>1</v>
      </c>
      <c r="AP72" s="123" t="s">
        <v>817</v>
      </c>
      <c r="AQ72" s="207" t="s">
        <v>816</v>
      </c>
      <c r="AR72" s="123" t="s">
        <v>818</v>
      </c>
      <c r="AS72" s="123">
        <v>0.2</v>
      </c>
      <c r="AT72" s="132">
        <v>0.12374880000000001</v>
      </c>
      <c r="AU72" s="123">
        <v>743</v>
      </c>
      <c r="AV72" s="123" t="s">
        <v>85</v>
      </c>
      <c r="AW72" s="123" t="s">
        <v>1447</v>
      </c>
      <c r="AX72" s="123" t="s">
        <v>270</v>
      </c>
      <c r="AY72" s="123">
        <v>6989005.5181633309</v>
      </c>
      <c r="AZ72" s="123" t="s">
        <v>1448</v>
      </c>
      <c r="BA72" s="123">
        <v>57</v>
      </c>
      <c r="BB72" s="123" t="s">
        <v>1323</v>
      </c>
      <c r="BE72" s="123">
        <v>10118682.18919687</v>
      </c>
      <c r="BF72" s="123">
        <f t="shared" si="5"/>
        <v>6071209.3135181218</v>
      </c>
      <c r="BG72" s="123" t="s">
        <v>1448</v>
      </c>
      <c r="BI72" s="123">
        <v>9.76</v>
      </c>
      <c r="BJ72" s="123">
        <v>6.9890055181633306</v>
      </c>
      <c r="BK72" s="123" t="s">
        <v>1449</v>
      </c>
      <c r="BL72" s="123" t="s">
        <v>948</v>
      </c>
      <c r="BM72" s="123">
        <v>3996</v>
      </c>
      <c r="BO72" s="123">
        <v>1.4478</v>
      </c>
      <c r="BP72" s="123">
        <v>5785.4088000000002</v>
      </c>
      <c r="BQ72" s="123">
        <v>3471.2452800000001</v>
      </c>
      <c r="BS72" s="123">
        <v>0.14800000000000002</v>
      </c>
      <c r="BT72" s="123">
        <v>1444480.0000000002</v>
      </c>
      <c r="BU72" s="123">
        <v>1034372.8166881731</v>
      </c>
      <c r="BV72" s="123" t="s">
        <v>1448</v>
      </c>
      <c r="BW72" s="123" t="s">
        <v>1450</v>
      </c>
      <c r="BX72" s="123">
        <v>5.869459459459458</v>
      </c>
      <c r="BY72" s="123">
        <v>4.2030414498768556</v>
      </c>
      <c r="BZ72" s="123">
        <v>416.12732131680428</v>
      </c>
      <c r="CA72" s="123">
        <v>297.98321157189247</v>
      </c>
      <c r="CB72" s="123">
        <v>5.0550000000000005E-2</v>
      </c>
      <c r="CC72" s="123">
        <v>493368.00000000006</v>
      </c>
      <c r="CD72" s="123">
        <v>353294.22894315643</v>
      </c>
      <c r="CE72" s="123" t="s">
        <v>1448</v>
      </c>
      <c r="CF72" s="123" t="s">
        <v>968</v>
      </c>
      <c r="CG72" s="123">
        <v>17.184569732937682</v>
      </c>
      <c r="CH72" s="123">
        <v>12.305640644545493</v>
      </c>
      <c r="CI72" s="123">
        <v>142.12997359840847</v>
      </c>
      <c r="CJ72" s="123">
        <v>101.77737395242679</v>
      </c>
      <c r="CK72" s="123" t="s">
        <v>1452</v>
      </c>
      <c r="CL72" s="203">
        <v>10.666666666666668</v>
      </c>
      <c r="CM72" s="203">
        <v>13.141642666666668</v>
      </c>
      <c r="CN72" s="132">
        <v>4.1900000000000004</v>
      </c>
      <c r="CO72" s="132">
        <v>1000</v>
      </c>
      <c r="CP72" s="272">
        <v>6071209313.5181217</v>
      </c>
      <c r="CQ72" s="296">
        <v>25438367023.640934</v>
      </c>
      <c r="CR72" s="296">
        <v>4334022101.9234457</v>
      </c>
      <c r="CS72" s="278">
        <v>6052371200.0000019</v>
      </c>
      <c r="CT72" s="272">
        <v>1480302819.2718256</v>
      </c>
      <c r="CU72" s="278">
        <v>1959716900.1600006</v>
      </c>
      <c r="CX72" s="123" t="s">
        <v>1577</v>
      </c>
    </row>
    <row r="73" spans="1:102" ht="27" customHeight="1">
      <c r="A73" s="123" t="str">
        <f t="shared" si="4"/>
        <v>http://resources.usgin.org/uri-gin/ohdnr/AUMPoints:340818026002</v>
      </c>
      <c r="B73" s="123" t="s">
        <v>374</v>
      </c>
      <c r="C73" s="207" t="s">
        <v>375</v>
      </c>
      <c r="D73" s="123" t="s">
        <v>1473</v>
      </c>
      <c r="G73" s="123" t="s">
        <v>373</v>
      </c>
      <c r="H73" s="123" t="s">
        <v>373</v>
      </c>
      <c r="I73" s="123" t="s">
        <v>376</v>
      </c>
      <c r="N73" s="295">
        <v>28491</v>
      </c>
      <c r="O73" s="123" t="s">
        <v>135</v>
      </c>
      <c r="P73" s="123" t="s">
        <v>1444</v>
      </c>
      <c r="Q73" s="123" t="s">
        <v>194</v>
      </c>
      <c r="S73" s="54" t="s">
        <v>1362</v>
      </c>
      <c r="W73" s="200"/>
      <c r="X73" s="123" t="s">
        <v>40</v>
      </c>
      <c r="Y73" s="206" t="s">
        <v>38</v>
      </c>
      <c r="Z73" s="205" t="s">
        <v>1142</v>
      </c>
      <c r="AJ73" s="123">
        <v>40.47</v>
      </c>
      <c r="AK73" s="123">
        <v>-80.849999999999994</v>
      </c>
      <c r="AL73" s="204" t="s">
        <v>1143</v>
      </c>
      <c r="AM73" s="54" t="s">
        <v>1321</v>
      </c>
      <c r="AN73" s="54">
        <v>1</v>
      </c>
      <c r="AP73" s="123" t="s">
        <v>820</v>
      </c>
      <c r="AQ73" s="207" t="s">
        <v>819</v>
      </c>
      <c r="AR73" s="123" t="s">
        <v>820</v>
      </c>
      <c r="AS73" s="123">
        <v>0</v>
      </c>
      <c r="AT73" s="195">
        <v>0.1213104</v>
      </c>
      <c r="AU73" s="200" t="s">
        <v>1446</v>
      </c>
      <c r="AV73" s="123" t="s">
        <v>85</v>
      </c>
      <c r="AW73" s="123" t="s">
        <v>1447</v>
      </c>
      <c r="AX73" s="123" t="s">
        <v>270</v>
      </c>
      <c r="AY73" s="123">
        <v>15024278.866716363</v>
      </c>
      <c r="AZ73" s="123" t="s">
        <v>1448</v>
      </c>
      <c r="BA73" s="123">
        <v>63</v>
      </c>
      <c r="BB73" s="123" t="s">
        <v>1323</v>
      </c>
      <c r="BE73" s="123">
        <v>24041851.042519521</v>
      </c>
      <c r="BF73" s="123">
        <f t="shared" si="5"/>
        <v>14425110.625511711</v>
      </c>
      <c r="BG73" s="123" t="s">
        <v>1448</v>
      </c>
      <c r="BI73" s="123">
        <v>20.239999999999998</v>
      </c>
      <c r="BJ73" s="123">
        <v>15.024278866716363</v>
      </c>
      <c r="BK73" s="123" t="s">
        <v>1449</v>
      </c>
      <c r="BL73" s="123" t="s">
        <v>949</v>
      </c>
      <c r="BM73" s="123">
        <v>6775</v>
      </c>
      <c r="BO73" s="123">
        <v>1.6002000000000001</v>
      </c>
      <c r="BP73" s="123">
        <v>10841.355</v>
      </c>
      <c r="BQ73" s="123">
        <v>6504.8129999999992</v>
      </c>
      <c r="BS73" s="123">
        <v>0.1474</v>
      </c>
      <c r="BT73" s="123">
        <v>2983376</v>
      </c>
      <c r="BU73" s="123">
        <v>2214578.7049539923</v>
      </c>
      <c r="BV73" s="123" t="s">
        <v>1448</v>
      </c>
      <c r="BW73" s="123" t="s">
        <v>1450</v>
      </c>
      <c r="BX73" s="123">
        <v>6.5137042062415169</v>
      </c>
      <c r="BY73" s="123">
        <v>4.8351634609622494</v>
      </c>
      <c r="BZ73" s="123">
        <v>458.64131682186718</v>
      </c>
      <c r="CA73" s="123">
        <v>340.45232429494786</v>
      </c>
      <c r="CB73" s="123">
        <v>5.0285000000000003E-2</v>
      </c>
      <c r="CC73" s="123">
        <v>1017768.4</v>
      </c>
      <c r="CD73" s="123">
        <v>755495.86281283246</v>
      </c>
      <c r="CE73" s="123" t="s">
        <v>1448</v>
      </c>
      <c r="CF73" s="123" t="s">
        <v>968</v>
      </c>
      <c r="CG73" s="123">
        <v>19.093566669981101</v>
      </c>
      <c r="CH73" s="123">
        <v>14.173274219863488</v>
      </c>
      <c r="CI73" s="123">
        <v>156.46389834726995</v>
      </c>
      <c r="CJ73" s="123">
        <v>116.14413247741827</v>
      </c>
      <c r="CK73" s="123" t="s">
        <v>1452</v>
      </c>
      <c r="CL73" s="192">
        <v>10.666666666666668</v>
      </c>
      <c r="CM73" s="192">
        <v>13.092874666666667</v>
      </c>
      <c r="CN73" s="195">
        <v>4.1900000000000004</v>
      </c>
      <c r="CO73" s="195">
        <v>1000</v>
      </c>
      <c r="CP73" s="273">
        <v>14425110625.511711</v>
      </c>
      <c r="CQ73" s="293">
        <v>60441213520.894073</v>
      </c>
      <c r="CR73" s="293">
        <v>9279084773.7572289</v>
      </c>
      <c r="CS73" s="292">
        <v>12500345440</v>
      </c>
      <c r="CT73" s="273">
        <v>3165527665.1857681</v>
      </c>
      <c r="CU73" s="292">
        <v>4042698217.0080004</v>
      </c>
      <c r="CX73" s="123" t="s">
        <v>1577</v>
      </c>
    </row>
    <row r="74" spans="1:102" ht="27" customHeight="1">
      <c r="A74" s="123" t="str">
        <f t="shared" si="4"/>
        <v>http://resources.usgin.org/uri-gin/ohdnr/AUMPoints:340818002802</v>
      </c>
      <c r="B74" s="123" t="s">
        <v>378</v>
      </c>
      <c r="C74" s="207" t="s">
        <v>379</v>
      </c>
      <c r="D74" s="123" t="s">
        <v>1473</v>
      </c>
      <c r="G74" s="123" t="s">
        <v>377</v>
      </c>
      <c r="H74" s="123" t="s">
        <v>377</v>
      </c>
      <c r="I74" s="123" t="s">
        <v>380</v>
      </c>
      <c r="N74" s="295">
        <v>8037</v>
      </c>
      <c r="O74" s="123" t="s">
        <v>160</v>
      </c>
      <c r="P74" s="123" t="s">
        <v>1444</v>
      </c>
      <c r="Q74" s="123" t="s">
        <v>193</v>
      </c>
      <c r="S74" s="54" t="s">
        <v>1362</v>
      </c>
      <c r="W74" s="123">
        <v>387</v>
      </c>
      <c r="X74" s="123" t="s">
        <v>41</v>
      </c>
      <c r="Y74" s="206" t="s">
        <v>38</v>
      </c>
      <c r="Z74" s="205" t="s">
        <v>1142</v>
      </c>
      <c r="AJ74" s="123">
        <v>40.57</v>
      </c>
      <c r="AK74" s="123">
        <v>-80.73</v>
      </c>
      <c r="AL74" s="204" t="s">
        <v>1143</v>
      </c>
      <c r="AM74" s="54" t="s">
        <v>1321</v>
      </c>
      <c r="AN74" s="54">
        <v>1</v>
      </c>
      <c r="AP74" s="123" t="s">
        <v>729</v>
      </c>
      <c r="AQ74" s="207" t="s">
        <v>743</v>
      </c>
      <c r="AR74" s="123" t="s">
        <v>824</v>
      </c>
      <c r="AS74" s="123">
        <v>0.1</v>
      </c>
      <c r="AT74" s="132">
        <v>0</v>
      </c>
      <c r="AU74" s="123">
        <v>728</v>
      </c>
      <c r="AV74" s="123" t="s">
        <v>85</v>
      </c>
      <c r="AW74" s="123" t="s">
        <v>1447</v>
      </c>
      <c r="AX74" s="123" t="s">
        <v>381</v>
      </c>
      <c r="AY74" s="123">
        <v>138185.36338624306</v>
      </c>
      <c r="AZ74" s="123" t="s">
        <v>1448</v>
      </c>
      <c r="BA74" s="123">
        <v>42</v>
      </c>
      <c r="BB74" s="123" t="s">
        <v>1323</v>
      </c>
      <c r="BE74" s="123">
        <v>147416.1456604441</v>
      </c>
      <c r="BF74" s="123">
        <f t="shared" si="5"/>
        <v>88449.687396266454</v>
      </c>
      <c r="BG74" s="123" t="s">
        <v>1448</v>
      </c>
      <c r="BI74" s="123">
        <v>1.19</v>
      </c>
      <c r="BJ74" s="123">
        <v>0.13818536338624307</v>
      </c>
      <c r="BK74" s="123" t="s">
        <v>1449</v>
      </c>
      <c r="BL74" s="123" t="s">
        <v>947</v>
      </c>
      <c r="BM74" s="123">
        <v>1762</v>
      </c>
      <c r="BO74" s="123">
        <v>1.0668</v>
      </c>
      <c r="BP74" s="123">
        <v>1879.7015999999999</v>
      </c>
      <c r="BQ74" s="123">
        <v>1127.8209599999998</v>
      </c>
      <c r="BS74" s="123">
        <v>0.13400000000000001</v>
      </c>
      <c r="BT74" s="123">
        <v>159460</v>
      </c>
      <c r="BU74" s="123">
        <v>18516.83869375657</v>
      </c>
      <c r="BV74" s="123" t="s">
        <v>1448</v>
      </c>
      <c r="BW74" s="123" t="s">
        <v>1450</v>
      </c>
      <c r="BX74" s="123">
        <v>4.7767164179104471</v>
      </c>
      <c r="BY74" s="123">
        <v>0.55468260000167102</v>
      </c>
      <c r="BZ74" s="123">
        <v>141.38768976238927</v>
      </c>
      <c r="CA74" s="123">
        <v>16.418243099291729</v>
      </c>
      <c r="CB74" s="123">
        <v>4.87E-2</v>
      </c>
      <c r="CC74" s="123">
        <v>57953</v>
      </c>
      <c r="CD74" s="123">
        <v>6729.6271969100371</v>
      </c>
      <c r="CE74" s="123" t="s">
        <v>1448</v>
      </c>
      <c r="CF74" s="123" t="s">
        <v>968</v>
      </c>
      <c r="CG74" s="123">
        <v>13.143326488706364</v>
      </c>
      <c r="CH74" s="123">
        <v>1.5262313839881707</v>
      </c>
      <c r="CI74" s="123">
        <v>51.38492904051013</v>
      </c>
      <c r="CJ74" s="123">
        <v>5.9669286487724422</v>
      </c>
      <c r="CK74" s="123" t="s">
        <v>1452</v>
      </c>
      <c r="CL74" s="203">
        <v>10.666666666666668</v>
      </c>
      <c r="CM74" s="203">
        <v>10.666666666666668</v>
      </c>
      <c r="CN74" s="132">
        <v>4.1900000000000004</v>
      </c>
      <c r="CO74" s="132">
        <v>1000</v>
      </c>
      <c r="CP74" s="272">
        <v>88449687.39626646</v>
      </c>
      <c r="CQ74" s="296">
        <v>370604190.19035649</v>
      </c>
      <c r="CR74" s="296">
        <v>77585554.12684004</v>
      </c>
      <c r="CS74" s="278">
        <v>668137400</v>
      </c>
      <c r="CT74" s="272">
        <v>28197137.955053061</v>
      </c>
      <c r="CU74" s="278">
        <v>230196270.36000001</v>
      </c>
      <c r="CX74" s="123" t="s">
        <v>1577</v>
      </c>
    </row>
    <row r="75" spans="1:102" ht="27" customHeight="1">
      <c r="A75" s="123" t="str">
        <f t="shared" si="4"/>
        <v>http://resources.usgin.org/uri-gin/ohdnr/AUMPoints:340818027902</v>
      </c>
      <c r="B75" s="202" t="s">
        <v>383</v>
      </c>
      <c r="C75" s="201" t="s">
        <v>384</v>
      </c>
      <c r="D75" s="123" t="s">
        <v>1473</v>
      </c>
      <c r="G75" s="202" t="s">
        <v>382</v>
      </c>
      <c r="H75" s="202" t="s">
        <v>382</v>
      </c>
      <c r="I75" s="202" t="s">
        <v>385</v>
      </c>
      <c r="N75" s="295">
        <v>5480</v>
      </c>
      <c r="O75" s="202" t="s">
        <v>114</v>
      </c>
      <c r="P75" s="123" t="s">
        <v>1444</v>
      </c>
      <c r="Q75" s="202" t="s">
        <v>194</v>
      </c>
      <c r="S75" s="54" t="s">
        <v>1362</v>
      </c>
      <c r="W75" s="202"/>
      <c r="X75" s="202"/>
      <c r="Y75" s="206" t="s">
        <v>38</v>
      </c>
      <c r="Z75" s="205" t="s">
        <v>1142</v>
      </c>
      <c r="AJ75" s="123">
        <v>40.57</v>
      </c>
      <c r="AK75" s="123">
        <v>-80.73</v>
      </c>
      <c r="AL75" s="204" t="s">
        <v>1143</v>
      </c>
      <c r="AM75" s="54" t="s">
        <v>1321</v>
      </c>
      <c r="AN75" s="54">
        <v>1</v>
      </c>
      <c r="AP75" s="202" t="s">
        <v>729</v>
      </c>
      <c r="AQ75" s="201" t="s">
        <v>743</v>
      </c>
      <c r="AR75" s="202" t="s">
        <v>824</v>
      </c>
      <c r="AS75" s="202">
        <v>0.1</v>
      </c>
      <c r="AT75" s="132">
        <v>0</v>
      </c>
      <c r="AU75" s="202">
        <v>800</v>
      </c>
      <c r="AV75" s="202" t="s">
        <v>100</v>
      </c>
      <c r="AW75" s="123" t="s">
        <v>1447</v>
      </c>
      <c r="AX75" s="200" t="s">
        <v>223</v>
      </c>
      <c r="AY75" s="202">
        <v>15925.797796020706</v>
      </c>
      <c r="AZ75" s="123" t="s">
        <v>1448</v>
      </c>
      <c r="BA75" s="202">
        <v>42</v>
      </c>
      <c r="BB75" s="123" t="s">
        <v>1323</v>
      </c>
      <c r="BE75" s="202">
        <v>16989.641088794888</v>
      </c>
      <c r="BF75" s="202">
        <f t="shared" si="5"/>
        <v>10193.784653276933</v>
      </c>
      <c r="BG75" s="123" t="s">
        <v>1448</v>
      </c>
      <c r="BI75" s="202">
        <v>0.05</v>
      </c>
      <c r="BJ75" s="202">
        <v>1.5925797796020706E-2</v>
      </c>
      <c r="BK75" s="123" t="s">
        <v>1449</v>
      </c>
      <c r="BL75" s="202" t="s">
        <v>950</v>
      </c>
      <c r="BM75" s="202">
        <v>239</v>
      </c>
      <c r="BN75" s="202"/>
      <c r="BO75" s="123">
        <v>1.0668</v>
      </c>
      <c r="BP75" s="123">
        <v>254.96519999999998</v>
      </c>
      <c r="BQ75" s="123">
        <v>152.97911999999999</v>
      </c>
      <c r="BS75" s="202">
        <v>0.13400000000000001</v>
      </c>
      <c r="BT75" s="202">
        <v>6700</v>
      </c>
      <c r="BU75" s="202">
        <v>2134.0569046667747</v>
      </c>
      <c r="BV75" s="123" t="s">
        <v>1448</v>
      </c>
      <c r="BW75" s="123" t="s">
        <v>1450</v>
      </c>
      <c r="BX75" s="202">
        <v>4.7767164179104471</v>
      </c>
      <c r="BY75" s="202">
        <v>1.5214603960114825</v>
      </c>
      <c r="BZ75" s="202">
        <v>43.796826651898641</v>
      </c>
      <c r="CA75" s="202">
        <v>13.949988107310165</v>
      </c>
      <c r="CB75" s="123">
        <v>4.87E-2</v>
      </c>
      <c r="CC75" s="123">
        <v>2435</v>
      </c>
      <c r="CD75" s="123">
        <v>775.58635266620843</v>
      </c>
      <c r="CE75" s="123" t="s">
        <v>1448</v>
      </c>
      <c r="CF75" s="123" t="s">
        <v>968</v>
      </c>
      <c r="CG75" s="202">
        <v>13.143326488706364</v>
      </c>
      <c r="CH75" s="202">
        <v>4.1863592005244072</v>
      </c>
      <c r="CI75" s="202">
        <v>15.9172049100557</v>
      </c>
      <c r="CJ75" s="202">
        <v>5.0698837375075003</v>
      </c>
      <c r="CK75" s="123" t="s">
        <v>1452</v>
      </c>
      <c r="CL75" s="203">
        <v>10.666666666666668</v>
      </c>
      <c r="CM75" s="203">
        <v>10.666666666666668</v>
      </c>
      <c r="CN75" s="132">
        <v>4.1900000000000004</v>
      </c>
      <c r="CO75" s="132">
        <v>1000</v>
      </c>
      <c r="CP75" s="272">
        <v>10193784.653276933</v>
      </c>
      <c r="CQ75" s="296">
        <v>42711957.697230354</v>
      </c>
      <c r="CR75" s="296">
        <v>8941698.4305537865</v>
      </c>
      <c r="CS75" s="278">
        <v>28073000.000000004</v>
      </c>
      <c r="CT75" s="272">
        <v>3249706.8176714135</v>
      </c>
      <c r="CU75" s="278">
        <v>9672112.2000000011</v>
      </c>
      <c r="CX75" s="123" t="s">
        <v>1577</v>
      </c>
    </row>
    <row r="76" spans="1:102" ht="27" customHeight="1">
      <c r="A76" s="123" t="str">
        <f t="shared" si="4"/>
        <v>http://resources.usgin.org/uri-gin/ohdnr/AUMPoints:340818027802</v>
      </c>
      <c r="B76" s="123" t="s">
        <v>387</v>
      </c>
      <c r="C76" s="207" t="s">
        <v>388</v>
      </c>
      <c r="D76" s="123" t="s">
        <v>1473</v>
      </c>
      <c r="G76" s="123" t="s">
        <v>386</v>
      </c>
      <c r="H76" s="123" t="s">
        <v>386</v>
      </c>
      <c r="I76" s="123" t="s">
        <v>385</v>
      </c>
      <c r="N76" s="295">
        <v>7672</v>
      </c>
      <c r="O76" s="123" t="s">
        <v>84</v>
      </c>
      <c r="P76" s="123" t="s">
        <v>1444</v>
      </c>
      <c r="Q76" s="123" t="s">
        <v>390</v>
      </c>
      <c r="S76" s="54" t="s">
        <v>1362</v>
      </c>
      <c r="Y76" s="206" t="s">
        <v>38</v>
      </c>
      <c r="Z76" s="205" t="s">
        <v>1142</v>
      </c>
      <c r="AJ76" s="123">
        <v>40.57</v>
      </c>
      <c r="AK76" s="123">
        <v>-80.73</v>
      </c>
      <c r="AL76" s="204" t="s">
        <v>1143</v>
      </c>
      <c r="AM76" s="54" t="s">
        <v>1321</v>
      </c>
      <c r="AN76" s="54">
        <v>1</v>
      </c>
      <c r="AP76" s="123" t="s">
        <v>729</v>
      </c>
      <c r="AQ76" s="207" t="s">
        <v>743</v>
      </c>
      <c r="AR76" s="123" t="s">
        <v>824</v>
      </c>
      <c r="AS76" s="123">
        <v>0.1</v>
      </c>
      <c r="AT76" s="132">
        <v>0</v>
      </c>
      <c r="AU76" s="200" t="s">
        <v>1446</v>
      </c>
      <c r="AV76" s="123" t="s">
        <v>85</v>
      </c>
      <c r="AW76" s="123" t="s">
        <v>1447</v>
      </c>
      <c r="AX76" s="123" t="s">
        <v>389</v>
      </c>
      <c r="AY76" s="123">
        <v>31328.031607780507</v>
      </c>
      <c r="AZ76" s="123" t="s">
        <v>1448</v>
      </c>
      <c r="BA76" s="123">
        <v>42</v>
      </c>
      <c r="BB76" s="123" t="s">
        <v>1323</v>
      </c>
      <c r="BE76" s="123">
        <v>33420.744119180243</v>
      </c>
      <c r="BF76" s="123">
        <f t="shared" si="5"/>
        <v>20052.446471508145</v>
      </c>
      <c r="BG76" s="123" t="s">
        <v>1448</v>
      </c>
      <c r="BI76" s="123">
        <v>7.0000000000000007E-2</v>
      </c>
      <c r="BJ76" s="123">
        <v>3.1328031607780506E-2</v>
      </c>
      <c r="BK76" s="123" t="s">
        <v>1449</v>
      </c>
      <c r="BL76" s="123" t="s">
        <v>958</v>
      </c>
      <c r="BM76" s="123">
        <v>208</v>
      </c>
      <c r="BO76" s="123">
        <v>1.0668</v>
      </c>
      <c r="BP76" s="123">
        <v>221.89439999999999</v>
      </c>
      <c r="BQ76" s="123">
        <v>133.13664</v>
      </c>
      <c r="BS76" s="123">
        <v>0.13400000000000001</v>
      </c>
      <c r="BT76" s="123">
        <v>9380</v>
      </c>
      <c r="BU76" s="123">
        <v>4197.956235442588</v>
      </c>
      <c r="BV76" s="123" t="s">
        <v>1448</v>
      </c>
      <c r="BW76" s="123" t="s">
        <v>1450</v>
      </c>
      <c r="BX76" s="123">
        <v>4.7767164179104471</v>
      </c>
      <c r="BY76" s="123">
        <v>2.1377874703100366</v>
      </c>
      <c r="BZ76" s="123">
        <v>70.453933642910016</v>
      </c>
      <c r="CA76" s="123">
        <v>31.531186572250792</v>
      </c>
      <c r="CB76" s="123">
        <v>4.87E-2</v>
      </c>
      <c r="CC76" s="123">
        <v>3409</v>
      </c>
      <c r="CD76" s="123">
        <v>1525.6751392989106</v>
      </c>
      <c r="CE76" s="123" t="s">
        <v>1448</v>
      </c>
      <c r="CF76" s="123" t="s">
        <v>968</v>
      </c>
      <c r="CG76" s="123">
        <v>13.143326488706364</v>
      </c>
      <c r="CH76" s="123">
        <v>5.8822078238510249</v>
      </c>
      <c r="CI76" s="123">
        <v>25.605272898579987</v>
      </c>
      <c r="CJ76" s="123">
        <v>11.459468552750847</v>
      </c>
      <c r="CK76" s="123" t="s">
        <v>1452</v>
      </c>
      <c r="CL76" s="203">
        <v>10.666666666666668</v>
      </c>
      <c r="CM76" s="203">
        <v>10.666666666666668</v>
      </c>
      <c r="CN76" s="132">
        <v>4.1900000000000004</v>
      </c>
      <c r="CO76" s="132">
        <v>1000</v>
      </c>
      <c r="CP76" s="272">
        <v>20052446.471508145</v>
      </c>
      <c r="CQ76" s="296">
        <v>84019750.715619132</v>
      </c>
      <c r="CR76" s="296">
        <v>17589436.626504444</v>
      </c>
      <c r="CS76" s="278">
        <v>39302200.000000007</v>
      </c>
      <c r="CT76" s="272">
        <v>6392578.8336624363</v>
      </c>
      <c r="CU76" s="278">
        <v>13540957.080000002</v>
      </c>
      <c r="CX76" s="123" t="s">
        <v>1577</v>
      </c>
    </row>
    <row r="77" spans="1:102" ht="27" customHeight="1">
      <c r="A77" s="123" t="str">
        <f t="shared" si="4"/>
        <v>http://resources.usgin.org/uri-gin/ohdnr/AUMPoints:340818014602</v>
      </c>
      <c r="B77" s="123" t="s">
        <v>392</v>
      </c>
      <c r="C77" s="207" t="s">
        <v>393</v>
      </c>
      <c r="D77" s="123" t="s">
        <v>1473</v>
      </c>
      <c r="G77" s="123" t="s">
        <v>391</v>
      </c>
      <c r="H77" s="123" t="s">
        <v>391</v>
      </c>
      <c r="I77" s="123" t="s">
        <v>385</v>
      </c>
      <c r="N77" s="295">
        <v>11324</v>
      </c>
      <c r="O77" s="123" t="s">
        <v>135</v>
      </c>
      <c r="P77" s="123" t="s">
        <v>1444</v>
      </c>
      <c r="Q77" s="123" t="s">
        <v>390</v>
      </c>
      <c r="S77" s="54" t="s">
        <v>1362</v>
      </c>
      <c r="Y77" s="206" t="s">
        <v>38</v>
      </c>
      <c r="Z77" s="205" t="s">
        <v>1142</v>
      </c>
      <c r="AJ77" s="123">
        <v>40.56</v>
      </c>
      <c r="AK77" s="123">
        <v>-80.73</v>
      </c>
      <c r="AL77" s="204" t="s">
        <v>1143</v>
      </c>
      <c r="AM77" s="54" t="s">
        <v>1321</v>
      </c>
      <c r="AN77" s="54">
        <v>1</v>
      </c>
      <c r="AP77" s="123" t="s">
        <v>729</v>
      </c>
      <c r="AQ77" s="207" t="s">
        <v>743</v>
      </c>
      <c r="AR77" s="123" t="s">
        <v>824</v>
      </c>
      <c r="AS77" s="123">
        <v>0.1</v>
      </c>
      <c r="AT77" s="132">
        <v>6.8884799999999996E-2</v>
      </c>
      <c r="AU77" s="200" t="s">
        <v>1446</v>
      </c>
      <c r="AV77" s="123" t="s">
        <v>85</v>
      </c>
      <c r="AW77" s="123" t="s">
        <v>1447</v>
      </c>
      <c r="AX77" s="123" t="s">
        <v>394</v>
      </c>
      <c r="AY77" s="123">
        <v>113415.6036485455</v>
      </c>
      <c r="AZ77" s="123" t="s">
        <v>1448</v>
      </c>
      <c r="BA77" s="123">
        <v>35</v>
      </c>
      <c r="BB77" s="123" t="s">
        <v>1323</v>
      </c>
      <c r="BE77" s="123">
        <v>100826.47164355694</v>
      </c>
      <c r="BF77" s="123">
        <f t="shared" si="5"/>
        <v>60495.882986134166</v>
      </c>
      <c r="BG77" s="123" t="s">
        <v>1448</v>
      </c>
      <c r="BI77" s="123">
        <v>0.17</v>
      </c>
      <c r="BJ77" s="123">
        <v>0.1134156036485455</v>
      </c>
      <c r="BK77" s="123" t="s">
        <v>1449</v>
      </c>
      <c r="BL77" s="123" t="s">
        <v>950</v>
      </c>
      <c r="BM77" s="123">
        <v>486</v>
      </c>
      <c r="BO77" s="123">
        <v>0.88900000000000001</v>
      </c>
      <c r="BP77" s="123">
        <v>432.05400000000003</v>
      </c>
      <c r="BQ77" s="123">
        <v>259.23239999999998</v>
      </c>
      <c r="BS77" s="123">
        <v>0.13400000000000001</v>
      </c>
      <c r="BT77" s="123">
        <v>22780</v>
      </c>
      <c r="BU77" s="123">
        <v>15197.690888905097</v>
      </c>
      <c r="BV77" s="123" t="s">
        <v>1448</v>
      </c>
      <c r="BW77" s="123" t="s">
        <v>1450</v>
      </c>
      <c r="BX77" s="123">
        <v>3.9805970149253729</v>
      </c>
      <c r="BY77" s="123">
        <v>2.6556577254668201</v>
      </c>
      <c r="BZ77" s="123">
        <v>87.874818116871197</v>
      </c>
      <c r="CA77" s="123">
        <v>58.62573848371229</v>
      </c>
      <c r="CB77" s="123">
        <v>4.87E-2</v>
      </c>
      <c r="CC77" s="123">
        <v>8279</v>
      </c>
      <c r="CD77" s="123">
        <v>5523.3398976841654</v>
      </c>
      <c r="CE77" s="123" t="s">
        <v>1448</v>
      </c>
      <c r="CF77" s="123" t="s">
        <v>968</v>
      </c>
      <c r="CG77" s="123">
        <v>10.952772073921972</v>
      </c>
      <c r="CH77" s="123">
        <v>7.3071485669928933</v>
      </c>
      <c r="CI77" s="123">
        <v>31.936594345459905</v>
      </c>
      <c r="CJ77" s="123">
        <v>21.306518389229762</v>
      </c>
      <c r="CK77" s="123" t="s">
        <v>1452</v>
      </c>
      <c r="CL77" s="203">
        <v>10.666666666666668</v>
      </c>
      <c r="CM77" s="203">
        <v>12.044362666666668</v>
      </c>
      <c r="CN77" s="132">
        <v>4.1900000000000004</v>
      </c>
      <c r="CO77" s="132">
        <v>1000</v>
      </c>
      <c r="CP77" s="272">
        <v>60495882.986134164</v>
      </c>
      <c r="CQ77" s="296">
        <v>253477749.71190217</v>
      </c>
      <c r="CR77" s="296">
        <v>63678324.824512362</v>
      </c>
      <c r="CS77" s="278">
        <v>95448200.000000015</v>
      </c>
      <c r="CT77" s="272">
        <v>23142794.171296652</v>
      </c>
      <c r="CU77" s="278">
        <v>32885181.48</v>
      </c>
      <c r="CX77" s="123" t="s">
        <v>1577</v>
      </c>
    </row>
    <row r="78" spans="1:102" ht="27" customHeight="1">
      <c r="A78" s="123" t="str">
        <f t="shared" si="4"/>
        <v>http://resources.usgin.org/uri-gin/ohdnr/AUMPoints:340818026902</v>
      </c>
      <c r="B78" s="202" t="s">
        <v>396</v>
      </c>
      <c r="C78" s="201" t="s">
        <v>397</v>
      </c>
      <c r="D78" s="123" t="s">
        <v>1473</v>
      </c>
      <c r="G78" s="202" t="s">
        <v>395</v>
      </c>
      <c r="H78" s="202" t="s">
        <v>395</v>
      </c>
      <c r="I78" s="202" t="s">
        <v>398</v>
      </c>
      <c r="N78" s="295">
        <v>4019</v>
      </c>
      <c r="O78" s="202" t="s">
        <v>107</v>
      </c>
      <c r="P78" s="123" t="s">
        <v>1444</v>
      </c>
      <c r="Q78" s="202" t="s">
        <v>390</v>
      </c>
      <c r="S78" s="54" t="s">
        <v>1362</v>
      </c>
      <c r="W78" s="202"/>
      <c r="X78" s="202"/>
      <c r="Y78" s="206" t="s">
        <v>38</v>
      </c>
      <c r="Z78" s="205" t="s">
        <v>1142</v>
      </c>
      <c r="AJ78" s="123">
        <v>40.57</v>
      </c>
      <c r="AK78" s="123">
        <v>-80.7</v>
      </c>
      <c r="AL78" s="204" t="s">
        <v>1143</v>
      </c>
      <c r="AM78" s="54" t="s">
        <v>1321</v>
      </c>
      <c r="AN78" s="54">
        <v>1</v>
      </c>
      <c r="AP78" s="202" t="s">
        <v>729</v>
      </c>
      <c r="AQ78" s="201" t="s">
        <v>743</v>
      </c>
      <c r="AR78" s="202" t="s">
        <v>824</v>
      </c>
      <c r="AS78" s="202">
        <v>0.5</v>
      </c>
      <c r="AT78" s="132">
        <v>0</v>
      </c>
      <c r="AU78" s="200" t="s">
        <v>1446</v>
      </c>
      <c r="AV78" s="202" t="s">
        <v>100</v>
      </c>
      <c r="AW78" s="123" t="s">
        <v>1447</v>
      </c>
      <c r="AX78" s="200" t="s">
        <v>223</v>
      </c>
      <c r="AY78" s="202">
        <v>30406.508425220232</v>
      </c>
      <c r="AZ78" s="123" t="s">
        <v>1448</v>
      </c>
      <c r="BA78" s="202">
        <v>42</v>
      </c>
      <c r="BB78" s="123" t="s">
        <v>1323</v>
      </c>
      <c r="BE78" s="202">
        <v>32437.663188024944</v>
      </c>
      <c r="BF78" s="202">
        <f t="shared" si="5"/>
        <v>19462.597912814967</v>
      </c>
      <c r="BG78" s="123" t="s">
        <v>1448</v>
      </c>
      <c r="BI78" s="202">
        <v>0.14000000000000001</v>
      </c>
      <c r="BJ78" s="202">
        <v>3.0406508425220233E-2</v>
      </c>
      <c r="BK78" s="123" t="s">
        <v>1449</v>
      </c>
      <c r="BL78" s="202" t="s">
        <v>933</v>
      </c>
      <c r="BM78" s="202">
        <v>317</v>
      </c>
      <c r="BN78" s="202"/>
      <c r="BO78" s="123">
        <v>1.0668</v>
      </c>
      <c r="BP78" s="123">
        <v>338.17559999999997</v>
      </c>
      <c r="BQ78" s="123">
        <v>202.90535999999997</v>
      </c>
      <c r="BS78" s="202">
        <v>0.13400000000000001</v>
      </c>
      <c r="BT78" s="202">
        <v>18760</v>
      </c>
      <c r="BU78" s="202">
        <v>4074.4721289795116</v>
      </c>
      <c r="BV78" s="123" t="s">
        <v>1448</v>
      </c>
      <c r="BW78" s="123" t="s">
        <v>1450</v>
      </c>
      <c r="BX78" s="202">
        <v>4.7767164179104471</v>
      </c>
      <c r="BY78" s="202">
        <v>1.0374519143291561</v>
      </c>
      <c r="BZ78" s="202">
        <v>92.456897146531773</v>
      </c>
      <c r="CA78" s="202">
        <v>20.08065301468385</v>
      </c>
      <c r="CB78" s="123">
        <v>4.8550000000000003E-2</v>
      </c>
      <c r="CC78" s="123">
        <v>6797</v>
      </c>
      <c r="CD78" s="123">
        <v>1476.2359840444424</v>
      </c>
      <c r="CE78" s="123" t="s">
        <v>1448</v>
      </c>
      <c r="CF78" s="123" t="s">
        <v>968</v>
      </c>
      <c r="CG78" s="202">
        <v>13.183934088568485</v>
      </c>
      <c r="CH78" s="202">
        <v>2.8634100210114708</v>
      </c>
      <c r="CI78" s="202">
        <v>33.498375794508341</v>
      </c>
      <c r="CJ78" s="202">
        <v>7.2754903273350813</v>
      </c>
      <c r="CK78" s="123" t="s">
        <v>1452</v>
      </c>
      <c r="CL78" s="203">
        <v>10.666666666666668</v>
      </c>
      <c r="CM78" s="203">
        <v>10.666666666666668</v>
      </c>
      <c r="CN78" s="132">
        <v>4.1900000000000004</v>
      </c>
      <c r="CO78" s="132">
        <v>1000</v>
      </c>
      <c r="CP78" s="272">
        <v>19462597.912814967</v>
      </c>
      <c r="CQ78" s="296">
        <v>81548285.254694715</v>
      </c>
      <c r="CR78" s="296">
        <v>17072038.220424157</v>
      </c>
      <c r="CS78" s="278">
        <v>78604400</v>
      </c>
      <c r="CT78" s="272">
        <v>6185428.773146214</v>
      </c>
      <c r="CU78" s="278">
        <v>26998499.640000001</v>
      </c>
      <c r="CX78" s="123" t="s">
        <v>1577</v>
      </c>
    </row>
    <row r="79" spans="1:102" ht="27" customHeight="1">
      <c r="A79" s="123" t="str">
        <f t="shared" si="4"/>
        <v>http://resources.usgin.org/uri-gin/ohdnr/AUMPoints:340818028102</v>
      </c>
      <c r="B79" s="123" t="s">
        <v>400</v>
      </c>
      <c r="C79" s="207" t="s">
        <v>401</v>
      </c>
      <c r="D79" s="123" t="s">
        <v>1473</v>
      </c>
      <c r="G79" s="123" t="s">
        <v>399</v>
      </c>
      <c r="H79" s="123" t="s">
        <v>399</v>
      </c>
      <c r="I79" s="123" t="s">
        <v>402</v>
      </c>
      <c r="N79" s="295"/>
      <c r="O79" s="123" t="s">
        <v>135</v>
      </c>
      <c r="P79" s="123" t="s">
        <v>1444</v>
      </c>
      <c r="Q79" s="123" t="s">
        <v>390</v>
      </c>
      <c r="S79" s="54" t="s">
        <v>1362</v>
      </c>
      <c r="Y79" s="206" t="s">
        <v>38</v>
      </c>
      <c r="Z79" s="205" t="s">
        <v>1142</v>
      </c>
      <c r="AJ79" s="123">
        <v>40.58</v>
      </c>
      <c r="AK79" s="123">
        <v>-80.709999999999994</v>
      </c>
      <c r="AL79" s="204" t="s">
        <v>1143</v>
      </c>
      <c r="AM79" s="54" t="s">
        <v>1321</v>
      </c>
      <c r="AN79" s="54">
        <v>1</v>
      </c>
      <c r="AP79" s="123" t="s">
        <v>729</v>
      </c>
      <c r="AQ79" s="207" t="s">
        <v>743</v>
      </c>
      <c r="AR79" s="123" t="s">
        <v>824</v>
      </c>
      <c r="AS79" s="123">
        <v>0.5</v>
      </c>
      <c r="AT79" s="132">
        <v>5.0596800000000004E-2</v>
      </c>
      <c r="AU79" s="123">
        <v>608</v>
      </c>
      <c r="AV79" s="123" t="s">
        <v>85</v>
      </c>
      <c r="AW79" s="123" t="s">
        <v>1447</v>
      </c>
      <c r="AX79" s="123" t="s">
        <v>116</v>
      </c>
      <c r="AY79" s="123">
        <v>1340636.8950728474</v>
      </c>
      <c r="AZ79" s="123" t="s">
        <v>1448</v>
      </c>
      <c r="BA79" s="123">
        <v>42</v>
      </c>
      <c r="BB79" s="123" t="s">
        <v>1323</v>
      </c>
      <c r="BE79" s="123">
        <v>1430191.4396637136</v>
      </c>
      <c r="BF79" s="123">
        <f t="shared" si="5"/>
        <v>858114.86379822809</v>
      </c>
      <c r="BG79" s="123" t="s">
        <v>1448</v>
      </c>
      <c r="BI79" s="123">
        <v>2.7</v>
      </c>
      <c r="BJ79" s="123">
        <v>1.3406368950728473</v>
      </c>
      <c r="BK79" s="123" t="s">
        <v>1449</v>
      </c>
      <c r="BL79" s="123" t="s">
        <v>947</v>
      </c>
      <c r="BM79" s="123">
        <v>3040</v>
      </c>
      <c r="BO79" s="123">
        <v>1.0668</v>
      </c>
      <c r="BP79" s="123">
        <v>3243.0720000000001</v>
      </c>
      <c r="BQ79" s="123">
        <v>1945.8432</v>
      </c>
      <c r="BS79" s="123">
        <v>0.13400000000000001</v>
      </c>
      <c r="BT79" s="123">
        <v>361800</v>
      </c>
      <c r="BU79" s="123">
        <v>179645.34393976157</v>
      </c>
      <c r="BV79" s="123" t="s">
        <v>1448</v>
      </c>
      <c r="BW79" s="123" t="s">
        <v>1450</v>
      </c>
      <c r="BX79" s="123">
        <v>4.7767164179104471</v>
      </c>
      <c r="BY79" s="123">
        <v>2.3717934322781318</v>
      </c>
      <c r="BZ79" s="123">
        <v>185.93481735835653</v>
      </c>
      <c r="CA79" s="123">
        <v>92.322620825645956</v>
      </c>
      <c r="CB79" s="123">
        <v>4.8550000000000003E-2</v>
      </c>
      <c r="CC79" s="123">
        <v>131085</v>
      </c>
      <c r="CD79" s="123">
        <v>65087.921255786743</v>
      </c>
      <c r="CE79" s="123" t="s">
        <v>1448</v>
      </c>
      <c r="CF79" s="123" t="s">
        <v>968</v>
      </c>
      <c r="CG79" s="123">
        <v>13.183934088568485</v>
      </c>
      <c r="CH79" s="123">
        <v>6.5462475782753788</v>
      </c>
      <c r="CI79" s="123">
        <v>67.366681960807526</v>
      </c>
      <c r="CJ79" s="123">
        <v>33.449725679739636</v>
      </c>
      <c r="CK79" s="123" t="s">
        <v>1452</v>
      </c>
      <c r="CL79" s="203">
        <v>10.666666666666668</v>
      </c>
      <c r="CM79" s="203">
        <v>11.678602666666668</v>
      </c>
      <c r="CN79" s="132">
        <v>4.1900000000000004</v>
      </c>
      <c r="CO79" s="132">
        <v>1000</v>
      </c>
      <c r="CP79" s="272">
        <v>858114863.79822814</v>
      </c>
      <c r="CQ79" s="296">
        <v>3595501279.3145761</v>
      </c>
      <c r="CR79" s="296">
        <v>752713991.10760105</v>
      </c>
      <c r="CS79" s="278">
        <v>1515942000.0000002</v>
      </c>
      <c r="CT79" s="272">
        <v>272718390.06174648</v>
      </c>
      <c r="CU79" s="278">
        <v>520685350.20000005</v>
      </c>
      <c r="CX79" s="123" t="s">
        <v>1577</v>
      </c>
    </row>
    <row r="80" spans="1:102" ht="27" customHeight="1">
      <c r="A80" s="123" t="str">
        <f t="shared" si="4"/>
        <v>http://resources.usgin.org/uri-gin/ohdnr/AUMPoints:340818008302</v>
      </c>
      <c r="B80" s="202" t="s">
        <v>404</v>
      </c>
      <c r="C80" s="201" t="s">
        <v>405</v>
      </c>
      <c r="D80" s="123" t="s">
        <v>1473</v>
      </c>
      <c r="G80" s="202" t="s">
        <v>403</v>
      </c>
      <c r="H80" s="202" t="s">
        <v>403</v>
      </c>
      <c r="I80" s="202" t="s">
        <v>406</v>
      </c>
      <c r="N80" s="295">
        <v>12055</v>
      </c>
      <c r="O80" s="202" t="s">
        <v>84</v>
      </c>
      <c r="P80" s="123" t="s">
        <v>1444</v>
      </c>
      <c r="Q80" s="202" t="s">
        <v>194</v>
      </c>
      <c r="S80" s="54" t="s">
        <v>1362</v>
      </c>
      <c r="W80" s="202">
        <v>3454</v>
      </c>
      <c r="X80" s="202" t="s">
        <v>43</v>
      </c>
      <c r="Y80" s="206" t="s">
        <v>38</v>
      </c>
      <c r="Z80" s="205" t="s">
        <v>1142</v>
      </c>
      <c r="AJ80" s="123">
        <v>40.36</v>
      </c>
      <c r="AK80" s="123">
        <v>-80.63</v>
      </c>
      <c r="AL80" s="204" t="s">
        <v>1143</v>
      </c>
      <c r="AM80" s="54" t="s">
        <v>1321</v>
      </c>
      <c r="AN80" s="54">
        <v>1</v>
      </c>
      <c r="AP80" s="202" t="s">
        <v>826</v>
      </c>
      <c r="AQ80" s="201" t="s">
        <v>827</v>
      </c>
      <c r="AR80" s="202" t="s">
        <v>828</v>
      </c>
      <c r="AS80" s="202">
        <v>0</v>
      </c>
      <c r="AT80" s="132">
        <v>0.15483840000000001</v>
      </c>
      <c r="AU80" s="202">
        <v>500</v>
      </c>
      <c r="AV80" s="202" t="s">
        <v>100</v>
      </c>
      <c r="AW80" s="123" t="s">
        <v>1447</v>
      </c>
      <c r="AX80" s="202" t="s">
        <v>270</v>
      </c>
      <c r="AY80" s="202">
        <v>3172327.712361048</v>
      </c>
      <c r="AZ80" s="123" t="s">
        <v>1448</v>
      </c>
      <c r="BA80" s="202">
        <v>42</v>
      </c>
      <c r="BB80" s="123" t="s">
        <v>1323</v>
      </c>
      <c r="BE80" s="202">
        <v>3384239.2035467657</v>
      </c>
      <c r="BF80" s="202">
        <f t="shared" si="5"/>
        <v>2030543.5221280593</v>
      </c>
      <c r="BG80" s="123" t="s">
        <v>1448</v>
      </c>
      <c r="BI80" s="202">
        <v>5.99</v>
      </c>
      <c r="BJ80" s="202">
        <v>3.172327712361048</v>
      </c>
      <c r="BK80" s="123" t="s">
        <v>1449</v>
      </c>
      <c r="BL80" s="202" t="s">
        <v>928</v>
      </c>
      <c r="BM80" s="202">
        <v>1995</v>
      </c>
      <c r="BN80" s="202"/>
      <c r="BO80" s="123">
        <v>1.0668</v>
      </c>
      <c r="BP80" s="123">
        <v>2128.2660000000001</v>
      </c>
      <c r="BQ80" s="123">
        <v>1276.9595999999999</v>
      </c>
      <c r="BS80" s="202">
        <v>0.151</v>
      </c>
      <c r="BT80" s="202">
        <v>904490</v>
      </c>
      <c r="BU80" s="202">
        <v>479021.48456651828</v>
      </c>
      <c r="BV80" s="123" t="s">
        <v>1448</v>
      </c>
      <c r="BW80" s="123" t="s">
        <v>1450</v>
      </c>
      <c r="BX80" s="202">
        <v>4.2389403973509925</v>
      </c>
      <c r="BY80" s="202">
        <v>2.2449596149521378</v>
      </c>
      <c r="BZ80" s="202">
        <v>708.31528264480733</v>
      </c>
      <c r="CA80" s="202">
        <v>375.12657766660612</v>
      </c>
      <c r="CB80" s="123">
        <v>5.0735000000000009E-2</v>
      </c>
      <c r="CC80" s="123">
        <v>303902.65000000008</v>
      </c>
      <c r="CD80" s="123">
        <v>160948.04648663782</v>
      </c>
      <c r="CE80" s="123" t="s">
        <v>1448</v>
      </c>
      <c r="CF80" s="123" t="s">
        <v>968</v>
      </c>
      <c r="CG80" s="202">
        <v>12.61614270227653</v>
      </c>
      <c r="CH80" s="202">
        <v>6.6815591181191039</v>
      </c>
      <c r="CI80" s="202">
        <v>237.98924413896893</v>
      </c>
      <c r="CJ80" s="202">
        <v>126.04004581400839</v>
      </c>
      <c r="CK80" s="123" t="s">
        <v>1452</v>
      </c>
      <c r="CL80" s="203">
        <v>10.666666666666668</v>
      </c>
      <c r="CM80" s="203">
        <v>13.763434666666669</v>
      </c>
      <c r="CN80" s="132">
        <v>4.1900000000000004</v>
      </c>
      <c r="CO80" s="132">
        <v>1000</v>
      </c>
      <c r="CP80" s="272">
        <v>2030543522.1280594</v>
      </c>
      <c r="CQ80" s="296">
        <v>8507977357.7165699</v>
      </c>
      <c r="CR80" s="296">
        <v>2007100020.3337119</v>
      </c>
      <c r="CS80" s="278">
        <v>3789813100.000001</v>
      </c>
      <c r="CT80" s="272">
        <v>674372314.77901256</v>
      </c>
      <c r="CU80" s="278">
        <v>1207137794.1180005</v>
      </c>
      <c r="CX80" s="123" t="s">
        <v>1577</v>
      </c>
    </row>
    <row r="81" spans="1:102" ht="27" customHeight="1">
      <c r="A81" s="123" t="str">
        <f t="shared" si="4"/>
        <v>http://resources.usgin.org/uri-gin/ohdnr/AUMPoints:340818008202</v>
      </c>
      <c r="B81" s="202" t="s">
        <v>408</v>
      </c>
      <c r="C81" s="201" t="s">
        <v>409</v>
      </c>
      <c r="D81" s="123" t="s">
        <v>1473</v>
      </c>
      <c r="G81" s="202" t="s">
        <v>407</v>
      </c>
      <c r="H81" s="202" t="s">
        <v>407</v>
      </c>
      <c r="I81" s="202" t="s">
        <v>410</v>
      </c>
      <c r="N81" s="132" t="s">
        <v>1559</v>
      </c>
      <c r="O81" s="202" t="s">
        <v>114</v>
      </c>
      <c r="P81" s="123" t="s">
        <v>1444</v>
      </c>
      <c r="Q81" s="202" t="s">
        <v>194</v>
      </c>
      <c r="S81" s="54" t="s">
        <v>1362</v>
      </c>
      <c r="W81" s="202"/>
      <c r="X81" s="202"/>
      <c r="Y81" s="206" t="s">
        <v>38</v>
      </c>
      <c r="Z81" s="205" t="s">
        <v>1142</v>
      </c>
      <c r="AJ81" s="123">
        <v>40.35</v>
      </c>
      <c r="AK81" s="123">
        <v>-80.62</v>
      </c>
      <c r="AL81" s="204" t="s">
        <v>1143</v>
      </c>
      <c r="AM81" s="54" t="s">
        <v>1321</v>
      </c>
      <c r="AN81" s="54">
        <v>1</v>
      </c>
      <c r="AP81" s="202" t="s">
        <v>826</v>
      </c>
      <c r="AQ81" s="201" t="s">
        <v>827</v>
      </c>
      <c r="AR81" s="202" t="s">
        <v>828</v>
      </c>
      <c r="AS81" s="202">
        <v>0</v>
      </c>
      <c r="AT81" s="132">
        <v>0</v>
      </c>
      <c r="AU81" s="200" t="s">
        <v>1446</v>
      </c>
      <c r="AV81" s="202" t="s">
        <v>100</v>
      </c>
      <c r="AW81" s="123" t="s">
        <v>1447</v>
      </c>
      <c r="AX81" s="200" t="s">
        <v>223</v>
      </c>
      <c r="AY81" s="202">
        <v>485152.5623516186</v>
      </c>
      <c r="AZ81" s="123" t="s">
        <v>1448</v>
      </c>
      <c r="BA81" s="202">
        <v>42</v>
      </c>
      <c r="BB81" s="123" t="s">
        <v>1323</v>
      </c>
      <c r="BE81" s="202">
        <v>517560.7535167067</v>
      </c>
      <c r="BF81" s="202">
        <f t="shared" si="5"/>
        <v>310536.45211002399</v>
      </c>
      <c r="BG81" s="123" t="s">
        <v>1448</v>
      </c>
      <c r="BI81" s="202">
        <v>0.78</v>
      </c>
      <c r="BJ81" s="202">
        <v>0.48515256235161858</v>
      </c>
      <c r="BK81" s="123" t="s">
        <v>1449</v>
      </c>
      <c r="BL81" s="202" t="s">
        <v>928</v>
      </c>
      <c r="BM81" s="202">
        <v>842</v>
      </c>
      <c r="BN81" s="202"/>
      <c r="BO81" s="123">
        <v>1.0668</v>
      </c>
      <c r="BP81" s="123">
        <v>898.24559999999997</v>
      </c>
      <c r="BQ81" s="123">
        <v>538.94736</v>
      </c>
      <c r="BS81" s="202">
        <v>0.151</v>
      </c>
      <c r="BT81" s="202">
        <v>117780</v>
      </c>
      <c r="BU81" s="202">
        <v>73258.036915094403</v>
      </c>
      <c r="BV81" s="123" t="s">
        <v>1448</v>
      </c>
      <c r="BW81" s="123" t="s">
        <v>1450</v>
      </c>
      <c r="BX81" s="202">
        <v>4.2389403973509934</v>
      </c>
      <c r="BY81" s="202">
        <v>2.6365805069623365</v>
      </c>
      <c r="BZ81" s="202">
        <v>218.53711278964238</v>
      </c>
      <c r="CA81" s="202">
        <v>135.92800030617906</v>
      </c>
      <c r="CB81" s="123">
        <v>5.0724999999999999E-2</v>
      </c>
      <c r="CC81" s="123">
        <v>39565.5</v>
      </c>
      <c r="CD81" s="123">
        <v>24609.363725285853</v>
      </c>
      <c r="CE81" s="123" t="s">
        <v>1448</v>
      </c>
      <c r="CF81" s="123" t="s">
        <v>968</v>
      </c>
      <c r="CG81" s="202">
        <v>12.61862986692952</v>
      </c>
      <c r="CH81" s="202">
        <v>7.8486674529583604</v>
      </c>
      <c r="CI81" s="202">
        <v>73.412549975196086</v>
      </c>
      <c r="CJ81" s="202">
        <v>45.661906063118771</v>
      </c>
      <c r="CK81" s="123" t="s">
        <v>1452</v>
      </c>
      <c r="CL81" s="203">
        <v>10.666666666666668</v>
      </c>
      <c r="CM81" s="203">
        <v>10.666666666666668</v>
      </c>
      <c r="CN81" s="132">
        <v>4.1900000000000004</v>
      </c>
      <c r="CO81" s="132">
        <v>1000</v>
      </c>
      <c r="CP81" s="272">
        <v>310536452.11002398</v>
      </c>
      <c r="CQ81" s="296">
        <v>1301147734.3410006</v>
      </c>
      <c r="CR81" s="296">
        <v>306951174.67424554</v>
      </c>
      <c r="CS81" s="278">
        <v>493498200</v>
      </c>
      <c r="CT81" s="272">
        <v>103113234.00894773</v>
      </c>
      <c r="CU81" s="278">
        <v>157158913.85999998</v>
      </c>
      <c r="CX81" s="123" t="s">
        <v>1577</v>
      </c>
    </row>
    <row r="82" spans="1:102" ht="27" customHeight="1">
      <c r="A82" s="123" t="str">
        <f t="shared" si="4"/>
        <v>http://resources.usgin.org/uri-gin/ohdnr/AUMPoints:340818011602</v>
      </c>
      <c r="B82" s="123" t="s">
        <v>412</v>
      </c>
      <c r="C82" s="207" t="s">
        <v>413</v>
      </c>
      <c r="D82" s="123" t="s">
        <v>1473</v>
      </c>
      <c r="G82" s="123" t="s">
        <v>411</v>
      </c>
      <c r="H82" s="123" t="s">
        <v>411</v>
      </c>
      <c r="I82" s="123" t="s">
        <v>414</v>
      </c>
      <c r="N82" s="295">
        <v>18994</v>
      </c>
      <c r="O82" s="123" t="s">
        <v>84</v>
      </c>
      <c r="P82" s="123" t="s">
        <v>1444</v>
      </c>
      <c r="Q82" s="123" t="s">
        <v>194</v>
      </c>
      <c r="S82" s="54" t="s">
        <v>1362</v>
      </c>
      <c r="W82" s="123">
        <v>18659</v>
      </c>
      <c r="X82" s="123" t="s">
        <v>42</v>
      </c>
      <c r="Y82" s="206" t="s">
        <v>38</v>
      </c>
      <c r="Z82" s="205" t="s">
        <v>1142</v>
      </c>
      <c r="AJ82" s="123">
        <v>40.380000000000003</v>
      </c>
      <c r="AK82" s="123">
        <v>-80.64</v>
      </c>
      <c r="AL82" s="204" t="s">
        <v>1143</v>
      </c>
      <c r="AM82" s="54" t="s">
        <v>1321</v>
      </c>
      <c r="AN82" s="54">
        <v>1</v>
      </c>
      <c r="AP82" s="123" t="s">
        <v>826</v>
      </c>
      <c r="AQ82" s="207" t="s">
        <v>827</v>
      </c>
      <c r="AR82" s="123" t="s">
        <v>828</v>
      </c>
      <c r="AS82" s="123">
        <v>0</v>
      </c>
      <c r="AT82" s="132">
        <v>0.16764000000000001</v>
      </c>
      <c r="AU82" s="123">
        <v>558</v>
      </c>
      <c r="AV82" s="123" t="s">
        <v>85</v>
      </c>
      <c r="AW82" s="123" t="s">
        <v>1447</v>
      </c>
      <c r="AX82" s="123" t="s">
        <v>270</v>
      </c>
      <c r="AY82" s="123">
        <v>6919061.2454173164</v>
      </c>
      <c r="AZ82" s="123" t="s">
        <v>1448</v>
      </c>
      <c r="BA82" s="123">
        <v>49</v>
      </c>
      <c r="BB82" s="123" t="s">
        <v>1323</v>
      </c>
      <c r="BE82" s="123">
        <v>8611463.6260463912</v>
      </c>
      <c r="BF82" s="123">
        <f t="shared" si="5"/>
        <v>5166878.1756278342</v>
      </c>
      <c r="BG82" s="123" t="s">
        <v>1448</v>
      </c>
      <c r="BI82" s="123">
        <v>8.64</v>
      </c>
      <c r="BJ82" s="123">
        <v>6.9190612454173168</v>
      </c>
      <c r="BK82" s="123" t="s">
        <v>1449</v>
      </c>
      <c r="BL82" s="123" t="s">
        <v>928</v>
      </c>
      <c r="BM82" s="123">
        <v>2724</v>
      </c>
      <c r="BO82" s="123">
        <v>1.2446000000000002</v>
      </c>
      <c r="BP82" s="123">
        <v>3390.2904000000003</v>
      </c>
      <c r="BQ82" s="123">
        <v>2034.1742400000001</v>
      </c>
      <c r="BS82" s="123">
        <v>0.15090000000000001</v>
      </c>
      <c r="BT82" s="123">
        <v>1303776</v>
      </c>
      <c r="BU82" s="123">
        <v>1044086.3419334732</v>
      </c>
      <c r="BV82" s="123" t="s">
        <v>1448</v>
      </c>
      <c r="BW82" s="123" t="s">
        <v>1450</v>
      </c>
      <c r="BX82" s="123">
        <v>4.9487077534791233</v>
      </c>
      <c r="BY82" s="123">
        <v>3.963010651851111</v>
      </c>
      <c r="BZ82" s="123">
        <v>640.93624546145077</v>
      </c>
      <c r="CA82" s="123">
        <v>513.27281675412098</v>
      </c>
      <c r="CB82" s="123">
        <v>5.0814999999999999E-2</v>
      </c>
      <c r="CC82" s="123">
        <v>439041.6</v>
      </c>
      <c r="CD82" s="123">
        <v>351592.09718588099</v>
      </c>
      <c r="CE82" s="123" t="s">
        <v>1448</v>
      </c>
      <c r="CF82" s="123" t="s">
        <v>968</v>
      </c>
      <c r="CG82" s="123">
        <v>14.695660730099375</v>
      </c>
      <c r="CH82" s="123">
        <v>11.768538962202749</v>
      </c>
      <c r="CI82" s="123">
        <v>215.83283839048121</v>
      </c>
      <c r="CJ82" s="123">
        <v>172.84266523101826</v>
      </c>
      <c r="CK82" s="123" t="s">
        <v>1452</v>
      </c>
      <c r="CL82" s="203">
        <v>10.666666666666668</v>
      </c>
      <c r="CM82" s="203">
        <v>14.019466666666668</v>
      </c>
      <c r="CN82" s="132">
        <v>4.1900000000000004</v>
      </c>
      <c r="CO82" s="132">
        <v>1000</v>
      </c>
      <c r="CP82" s="272">
        <v>5166878175.6278343</v>
      </c>
      <c r="CQ82" s="296">
        <v>21649219555.880627</v>
      </c>
      <c r="CR82" s="296">
        <v>4374721772.7012529</v>
      </c>
      <c r="CS82" s="278">
        <v>5462821440</v>
      </c>
      <c r="CT82" s="272">
        <v>1473170887.2088413</v>
      </c>
      <c r="CU82" s="278">
        <v>1743925920.1920002</v>
      </c>
      <c r="CX82" s="123" t="s">
        <v>1577</v>
      </c>
    </row>
    <row r="83" spans="1:102" ht="27" customHeight="1">
      <c r="A83" s="123" t="str">
        <f t="shared" si="4"/>
        <v>http://resources.usgin.org/uri-gin/ohdnr/AUMPoints:340818008302</v>
      </c>
      <c r="B83" s="202" t="s">
        <v>404</v>
      </c>
      <c r="C83" s="201" t="s">
        <v>405</v>
      </c>
      <c r="D83" s="123" t="s">
        <v>1473</v>
      </c>
      <c r="G83" s="202" t="s">
        <v>403</v>
      </c>
      <c r="H83" s="202" t="s">
        <v>403</v>
      </c>
      <c r="I83" s="202" t="s">
        <v>406</v>
      </c>
      <c r="N83" s="295">
        <v>12055</v>
      </c>
      <c r="O83" s="202" t="s">
        <v>84</v>
      </c>
      <c r="P83" s="123" t="s">
        <v>1444</v>
      </c>
      <c r="Q83" s="202" t="s">
        <v>194</v>
      </c>
      <c r="S83" s="54" t="s">
        <v>1362</v>
      </c>
      <c r="W83" s="202"/>
      <c r="X83" s="202"/>
      <c r="Y83" s="206" t="s">
        <v>38</v>
      </c>
      <c r="Z83" s="205" t="s">
        <v>1142</v>
      </c>
      <c r="AJ83" s="123">
        <v>40.340000000000003</v>
      </c>
      <c r="AK83" s="123">
        <v>-80.62</v>
      </c>
      <c r="AL83" s="204" t="s">
        <v>1143</v>
      </c>
      <c r="AM83" s="54" t="s">
        <v>1321</v>
      </c>
      <c r="AN83" s="54">
        <v>1</v>
      </c>
      <c r="AP83" s="202" t="s">
        <v>826</v>
      </c>
      <c r="AQ83" s="201" t="s">
        <v>827</v>
      </c>
      <c r="AR83" s="202" t="s">
        <v>828</v>
      </c>
      <c r="AS83" s="202">
        <v>0</v>
      </c>
      <c r="AT83" s="132">
        <v>4.2672000000000002E-2</v>
      </c>
      <c r="AU83" s="202">
        <v>500</v>
      </c>
      <c r="AV83" s="202" t="s">
        <v>100</v>
      </c>
      <c r="AW83" s="123" t="s">
        <v>1447</v>
      </c>
      <c r="AX83" s="202" t="s">
        <v>270</v>
      </c>
      <c r="AY83" s="202">
        <v>3172327.712361048</v>
      </c>
      <c r="AZ83" s="123" t="s">
        <v>1448</v>
      </c>
      <c r="BA83" s="202">
        <v>42</v>
      </c>
      <c r="BB83" s="123" t="s">
        <v>1323</v>
      </c>
      <c r="BE83" s="202">
        <v>3384239.2035467657</v>
      </c>
      <c r="BF83" s="202">
        <f t="shared" si="5"/>
        <v>2030543.5221280593</v>
      </c>
      <c r="BG83" s="123" t="s">
        <v>1448</v>
      </c>
      <c r="BI83" s="202">
        <v>5.99</v>
      </c>
      <c r="BJ83" s="202">
        <v>3.172327712361048</v>
      </c>
      <c r="BK83" s="123" t="s">
        <v>1449</v>
      </c>
      <c r="BL83" s="202" t="s">
        <v>928</v>
      </c>
      <c r="BM83" s="202">
        <v>1995</v>
      </c>
      <c r="BN83" s="202"/>
      <c r="BO83" s="123">
        <v>1.0668</v>
      </c>
      <c r="BP83" s="123">
        <v>2128.2660000000001</v>
      </c>
      <c r="BQ83" s="123">
        <v>1276.9595999999999</v>
      </c>
      <c r="BS83" s="202">
        <v>0.151</v>
      </c>
      <c r="BT83" s="202">
        <v>904490</v>
      </c>
      <c r="BU83" s="202">
        <v>479021.48456651828</v>
      </c>
      <c r="BV83" s="123" t="s">
        <v>1448</v>
      </c>
      <c r="BW83" s="123" t="s">
        <v>1450</v>
      </c>
      <c r="BX83" s="202">
        <v>4.2389403973509925</v>
      </c>
      <c r="BY83" s="202">
        <v>2.2449596149521378</v>
      </c>
      <c r="BZ83" s="202">
        <v>708.31528264480733</v>
      </c>
      <c r="CA83" s="202">
        <v>375.12657766660612</v>
      </c>
      <c r="CB83" s="123">
        <v>5.0735000000000009E-2</v>
      </c>
      <c r="CC83" s="123">
        <v>303902.65000000008</v>
      </c>
      <c r="CD83" s="123">
        <v>160948.04648663782</v>
      </c>
      <c r="CE83" s="123" t="s">
        <v>1448</v>
      </c>
      <c r="CF83" s="123" t="s">
        <v>968</v>
      </c>
      <c r="CG83" s="202">
        <v>12.61614270227653</v>
      </c>
      <c r="CH83" s="202">
        <v>6.6815591181191039</v>
      </c>
      <c r="CI83" s="202">
        <v>237.98924413896893</v>
      </c>
      <c r="CJ83" s="202">
        <v>126.04004581400839</v>
      </c>
      <c r="CK83" s="123" t="s">
        <v>1452</v>
      </c>
      <c r="CL83" s="203">
        <v>10.666666666666668</v>
      </c>
      <c r="CM83" s="203">
        <v>11.520106666666667</v>
      </c>
      <c r="CN83" s="132">
        <v>4.1900000000000004</v>
      </c>
      <c r="CO83" s="132">
        <v>1000</v>
      </c>
      <c r="CP83" s="272">
        <v>2030543522.1280594</v>
      </c>
      <c r="CQ83" s="296">
        <v>8507977357.7165699</v>
      </c>
      <c r="CR83" s="296">
        <v>2007100020.3337119</v>
      </c>
      <c r="CS83" s="278">
        <v>3789813100.000001</v>
      </c>
      <c r="CT83" s="272">
        <v>674372314.77901256</v>
      </c>
      <c r="CU83" s="278">
        <v>1207137794.1180005</v>
      </c>
      <c r="CX83" s="123" t="s">
        <v>1577</v>
      </c>
    </row>
    <row r="84" spans="1:102" ht="27" customHeight="1">
      <c r="A84" s="123" t="str">
        <f t="shared" si="4"/>
        <v>http://resources.usgin.org/uri-gin/ohdnr/AUMPoints:340818008302</v>
      </c>
      <c r="B84" s="123" t="s">
        <v>416</v>
      </c>
      <c r="C84" s="207" t="s">
        <v>405</v>
      </c>
      <c r="D84" s="123" t="s">
        <v>1473</v>
      </c>
      <c r="G84" s="123" t="s">
        <v>415</v>
      </c>
      <c r="H84" s="123" t="s">
        <v>415</v>
      </c>
      <c r="I84" s="123" t="s">
        <v>417</v>
      </c>
      <c r="N84" s="132" t="s">
        <v>1560</v>
      </c>
      <c r="O84" s="123" t="s">
        <v>84</v>
      </c>
      <c r="P84" s="123" t="s">
        <v>1444</v>
      </c>
      <c r="Q84" s="123" t="s">
        <v>194</v>
      </c>
      <c r="S84" s="54" t="s">
        <v>1362</v>
      </c>
      <c r="Y84" s="206" t="s">
        <v>38</v>
      </c>
      <c r="Z84" s="205" t="s">
        <v>1142</v>
      </c>
      <c r="AJ84" s="123">
        <v>40.380000000000003</v>
      </c>
      <c r="AK84" s="123">
        <v>-80.62</v>
      </c>
      <c r="AL84" s="204" t="s">
        <v>1143</v>
      </c>
      <c r="AM84" s="54" t="s">
        <v>1321</v>
      </c>
      <c r="AN84" s="54">
        <v>1</v>
      </c>
      <c r="AP84" s="123" t="s">
        <v>826</v>
      </c>
      <c r="AQ84" s="207" t="s">
        <v>827</v>
      </c>
      <c r="AR84" s="123" t="s">
        <v>828</v>
      </c>
      <c r="AS84" s="123">
        <v>0</v>
      </c>
      <c r="AT84" s="132">
        <v>7.71144E-2</v>
      </c>
      <c r="AU84" s="200" t="s">
        <v>1446</v>
      </c>
      <c r="AV84" s="123" t="s">
        <v>85</v>
      </c>
      <c r="AW84" s="123" t="s">
        <v>1447</v>
      </c>
      <c r="AX84" s="123" t="s">
        <v>270</v>
      </c>
      <c r="AY84" s="123">
        <v>319026.71076388302</v>
      </c>
      <c r="AZ84" s="123" t="s">
        <v>1448</v>
      </c>
      <c r="BA84" s="123">
        <v>49</v>
      </c>
      <c r="BB84" s="123" t="s">
        <v>1323</v>
      </c>
      <c r="BE84" s="123">
        <v>397060.6442167288</v>
      </c>
      <c r="BF84" s="123">
        <f t="shared" si="5"/>
        <v>238236.38653003727</v>
      </c>
      <c r="BG84" s="123" t="s">
        <v>1448</v>
      </c>
      <c r="BI84" s="123">
        <v>0.38700000000000001</v>
      </c>
      <c r="BJ84" s="123">
        <v>0.319026710763883</v>
      </c>
      <c r="BK84" s="123" t="s">
        <v>1449</v>
      </c>
      <c r="BL84" s="123" t="s">
        <v>950</v>
      </c>
      <c r="BM84" s="123">
        <v>937</v>
      </c>
      <c r="BO84" s="123">
        <v>1.2446000000000002</v>
      </c>
      <c r="BP84" s="123">
        <v>1166.1902000000002</v>
      </c>
      <c r="BQ84" s="123">
        <v>699.71412000000009</v>
      </c>
      <c r="BS84" s="123">
        <v>0.151</v>
      </c>
      <c r="BT84" s="123">
        <v>58437</v>
      </c>
      <c r="BU84" s="123">
        <v>48173.033325346325</v>
      </c>
      <c r="BV84" s="123" t="s">
        <v>1448</v>
      </c>
      <c r="BW84" s="123" t="s">
        <v>1450</v>
      </c>
      <c r="BX84" s="123">
        <v>4.9454304635761597</v>
      </c>
      <c r="BY84" s="123">
        <v>4.0768072715922665</v>
      </c>
      <c r="BZ84" s="123">
        <v>83.515536316460199</v>
      </c>
      <c r="CA84" s="123">
        <v>68.846736043209077</v>
      </c>
      <c r="CB84" s="123">
        <v>5.0650000000000001E-2</v>
      </c>
      <c r="CC84" s="123">
        <v>19601.55</v>
      </c>
      <c r="CD84" s="123">
        <v>16158.702900190672</v>
      </c>
      <c r="CE84" s="123" t="s">
        <v>1448</v>
      </c>
      <c r="CF84" s="123" t="s">
        <v>968</v>
      </c>
      <c r="CG84" s="123">
        <v>14.743534057255678</v>
      </c>
      <c r="CH84" s="123">
        <v>12.153956525378721</v>
      </c>
      <c r="CI84" s="123">
        <v>28.013655062441781</v>
      </c>
      <c r="CJ84" s="123">
        <v>23.09329258667907</v>
      </c>
      <c r="CK84" s="123" t="s">
        <v>1452</v>
      </c>
      <c r="CL84" s="203">
        <v>10.666666666666668</v>
      </c>
      <c r="CM84" s="203">
        <v>12.208954666666667</v>
      </c>
      <c r="CN84" s="132">
        <v>4.1900000000000004</v>
      </c>
      <c r="CO84" s="132">
        <v>1000</v>
      </c>
      <c r="CP84" s="272">
        <v>238236386.53003728</v>
      </c>
      <c r="CQ84" s="296">
        <v>998210459.56085634</v>
      </c>
      <c r="CR84" s="296">
        <v>201845009.63320115</v>
      </c>
      <c r="CS84" s="278">
        <v>244851030.00000003</v>
      </c>
      <c r="CT84" s="272">
        <v>67704965.151798934</v>
      </c>
      <c r="CU84" s="278">
        <v>77859708.786000013</v>
      </c>
      <c r="CX84" s="123" t="s">
        <v>1577</v>
      </c>
    </row>
    <row r="85" spans="1:102" ht="27" customHeight="1">
      <c r="A85" s="123" t="str">
        <f t="shared" si="4"/>
        <v>http://resources.usgin.org/uri-gin/ohdnr/AUMPoints:340818000902</v>
      </c>
      <c r="B85" s="123" t="s">
        <v>419</v>
      </c>
      <c r="C85" s="207" t="s">
        <v>420</v>
      </c>
      <c r="D85" s="123" t="s">
        <v>1473</v>
      </c>
      <c r="G85" s="123" t="s">
        <v>418</v>
      </c>
      <c r="H85" s="123" t="s">
        <v>418</v>
      </c>
      <c r="I85" s="123" t="s">
        <v>421</v>
      </c>
      <c r="N85" s="132" t="s">
        <v>1560</v>
      </c>
      <c r="O85" s="123" t="s">
        <v>84</v>
      </c>
      <c r="P85" s="123" t="s">
        <v>1444</v>
      </c>
      <c r="Q85" s="123" t="s">
        <v>194</v>
      </c>
      <c r="S85" s="54" t="s">
        <v>1362</v>
      </c>
      <c r="Y85" s="206" t="s">
        <v>38</v>
      </c>
      <c r="Z85" s="205" t="s">
        <v>1142</v>
      </c>
      <c r="AJ85" s="123">
        <v>40.58</v>
      </c>
      <c r="AK85" s="123">
        <v>-80.709999999999994</v>
      </c>
      <c r="AL85" s="204" t="s">
        <v>1143</v>
      </c>
      <c r="AM85" s="54" t="s">
        <v>1321</v>
      </c>
      <c r="AN85" s="54">
        <v>1</v>
      </c>
      <c r="AP85" s="123" t="s">
        <v>826</v>
      </c>
      <c r="AQ85" s="207" t="s">
        <v>827</v>
      </c>
      <c r="AR85" s="123" t="s">
        <v>828</v>
      </c>
      <c r="AS85" s="123">
        <v>0</v>
      </c>
      <c r="AT85" s="132">
        <v>0</v>
      </c>
      <c r="AU85" s="200" t="s">
        <v>1446</v>
      </c>
      <c r="AV85" s="123" t="s">
        <v>85</v>
      </c>
      <c r="AW85" s="123" t="s">
        <v>1447</v>
      </c>
      <c r="AX85" s="200" t="s">
        <v>223</v>
      </c>
      <c r="AY85" s="123">
        <v>261006.85489528492</v>
      </c>
      <c r="AZ85" s="123" t="s">
        <v>1448</v>
      </c>
      <c r="BA85" s="123">
        <v>42</v>
      </c>
      <c r="BB85" s="123" t="s">
        <v>1323</v>
      </c>
      <c r="BE85" s="123">
        <v>278442.11280228995</v>
      </c>
      <c r="BF85" s="123">
        <f t="shared" si="5"/>
        <v>167065.26768137395</v>
      </c>
      <c r="BG85" s="123" t="s">
        <v>1448</v>
      </c>
      <c r="BI85" s="123">
        <v>0.46</v>
      </c>
      <c r="BJ85" s="123">
        <v>0.26100685489528491</v>
      </c>
      <c r="BK85" s="123" t="s">
        <v>1449</v>
      </c>
      <c r="BL85" s="123" t="s">
        <v>958</v>
      </c>
      <c r="BM85" s="123">
        <v>1077</v>
      </c>
      <c r="BO85" s="123">
        <v>1.0668</v>
      </c>
      <c r="BP85" s="123">
        <v>1148.9436000000001</v>
      </c>
      <c r="BQ85" s="123">
        <v>689.36616000000004</v>
      </c>
      <c r="BS85" s="123">
        <v>0.15</v>
      </c>
      <c r="BT85" s="123">
        <v>69000</v>
      </c>
      <c r="BU85" s="123">
        <v>39151.028234292731</v>
      </c>
      <c r="BV85" s="123" t="s">
        <v>1448</v>
      </c>
      <c r="BW85" s="123" t="s">
        <v>1450</v>
      </c>
      <c r="BX85" s="123">
        <v>4.2671999999999999</v>
      </c>
      <c r="BY85" s="123">
        <v>2.4212357634981734</v>
      </c>
      <c r="BZ85" s="123">
        <v>100.09194533134611</v>
      </c>
      <c r="CA85" s="123">
        <v>56.792790981055305</v>
      </c>
      <c r="CB85" s="123">
        <v>5.0700000000000002E-2</v>
      </c>
      <c r="CC85" s="123">
        <v>23322</v>
      </c>
      <c r="CD85" s="123">
        <v>13233.047543190945</v>
      </c>
      <c r="CE85" s="123" t="s">
        <v>1448</v>
      </c>
      <c r="CF85" s="123" t="s">
        <v>968</v>
      </c>
      <c r="CG85" s="123">
        <v>12.624852071005916</v>
      </c>
      <c r="CH85" s="123">
        <v>7.1634194186336488</v>
      </c>
      <c r="CI85" s="123">
        <v>33.831077521994985</v>
      </c>
      <c r="CJ85" s="123">
        <v>19.195963351596696</v>
      </c>
      <c r="CK85" s="123" t="s">
        <v>1452</v>
      </c>
      <c r="CL85" s="203">
        <v>10.666666666666668</v>
      </c>
      <c r="CM85" s="203">
        <v>10.666666666666668</v>
      </c>
      <c r="CN85" s="132">
        <v>4.1900000000000004</v>
      </c>
      <c r="CO85" s="132">
        <v>1000</v>
      </c>
      <c r="CP85" s="272">
        <v>167065267.68137395</v>
      </c>
      <c r="CQ85" s="296">
        <v>700003471.58495688</v>
      </c>
      <c r="CR85" s="296">
        <v>164042808.30168656</v>
      </c>
      <c r="CS85" s="278">
        <v>289110000</v>
      </c>
      <c r="CT85" s="272">
        <v>55446469.205970056</v>
      </c>
      <c r="CU85" s="278">
        <v>92637782.640000001</v>
      </c>
      <c r="CX85" s="123" t="s">
        <v>1577</v>
      </c>
    </row>
    <row r="86" spans="1:102" ht="27" customHeight="1">
      <c r="A86" s="167" t="str">
        <f t="shared" si="4"/>
        <v>http://resources.usgin.org/uri-gin/ohdnr/AUMPoints:340858000602</v>
      </c>
      <c r="B86" s="291" t="s">
        <v>45</v>
      </c>
      <c r="C86" s="280" t="s">
        <v>423</v>
      </c>
      <c r="D86" s="167" t="s">
        <v>1473</v>
      </c>
      <c r="E86" s="167"/>
      <c r="F86" s="167"/>
      <c r="G86" s="291" t="s">
        <v>422</v>
      </c>
      <c r="H86" s="291" t="s">
        <v>422</v>
      </c>
      <c r="I86" s="291" t="s">
        <v>424</v>
      </c>
      <c r="J86" s="167"/>
      <c r="K86" s="167"/>
      <c r="L86" s="167"/>
      <c r="M86" s="167"/>
      <c r="N86" s="286"/>
      <c r="O86" s="291" t="s">
        <v>84</v>
      </c>
      <c r="P86" s="167" t="s">
        <v>1444</v>
      </c>
      <c r="Q86" s="291" t="s">
        <v>219</v>
      </c>
      <c r="R86" s="167"/>
      <c r="S86" s="54" t="s">
        <v>1362</v>
      </c>
      <c r="T86" s="167"/>
      <c r="U86" s="167"/>
      <c r="V86" s="167"/>
      <c r="W86" s="291">
        <v>3109</v>
      </c>
      <c r="X86" s="291" t="s">
        <v>45</v>
      </c>
      <c r="Y86" s="290" t="s">
        <v>44</v>
      </c>
      <c r="Z86" s="287" t="s">
        <v>1142</v>
      </c>
      <c r="AA86" s="167"/>
      <c r="AB86" s="167"/>
      <c r="AC86" s="167"/>
      <c r="AD86" s="167"/>
      <c r="AE86" s="167"/>
      <c r="AF86" s="167"/>
      <c r="AG86" s="167"/>
      <c r="AH86" s="167"/>
      <c r="AI86" s="167"/>
      <c r="AJ86" s="167">
        <v>41.77</v>
      </c>
      <c r="AK86" s="167">
        <v>-81.3</v>
      </c>
      <c r="AL86" s="289" t="s">
        <v>1143</v>
      </c>
      <c r="AM86" s="54" t="s">
        <v>1321</v>
      </c>
      <c r="AN86" s="54">
        <v>1</v>
      </c>
      <c r="AO86" s="167"/>
      <c r="AP86" s="288" t="s">
        <v>831</v>
      </c>
      <c r="AQ86" s="281" t="s">
        <v>830</v>
      </c>
      <c r="AR86" s="288" t="s">
        <v>832</v>
      </c>
      <c r="AS86" s="288">
        <v>0</v>
      </c>
      <c r="AT86" s="275">
        <v>0</v>
      </c>
      <c r="AU86" s="282" t="s">
        <v>1446</v>
      </c>
      <c r="AV86" s="291" t="s">
        <v>85</v>
      </c>
      <c r="AW86" s="167" t="s">
        <v>1447</v>
      </c>
      <c r="AX86" s="291" t="s">
        <v>389</v>
      </c>
      <c r="AY86" s="288">
        <v>7747589.2499012202</v>
      </c>
      <c r="AZ86" s="167" t="s">
        <v>1448</v>
      </c>
      <c r="BA86" s="288">
        <v>42</v>
      </c>
      <c r="BB86" s="167" t="s">
        <v>1323</v>
      </c>
      <c r="BC86" s="167"/>
      <c r="BD86" s="167"/>
      <c r="BE86" s="288">
        <v>8265128.2117946213</v>
      </c>
      <c r="BF86" s="288">
        <f t="shared" si="5"/>
        <v>4959076.9270767728</v>
      </c>
      <c r="BG86" s="167" t="s">
        <v>1448</v>
      </c>
      <c r="BH86" s="167"/>
      <c r="BI86" s="288">
        <v>9.92</v>
      </c>
      <c r="BJ86" s="288">
        <v>7.7475892499012202</v>
      </c>
      <c r="BK86" s="167" t="s">
        <v>1449</v>
      </c>
      <c r="BL86" s="288" t="s">
        <v>953</v>
      </c>
      <c r="BM86" s="288">
        <v>2009</v>
      </c>
      <c r="BN86" s="288"/>
      <c r="BO86" s="167">
        <v>1.0668</v>
      </c>
      <c r="BP86" s="167">
        <v>2143.2012</v>
      </c>
      <c r="BQ86" s="167">
        <v>1285.9207199999998</v>
      </c>
      <c r="BR86" s="167"/>
      <c r="BS86" s="288">
        <v>0.13059999999999999</v>
      </c>
      <c r="BT86" s="283">
        <v>1295552</v>
      </c>
      <c r="BU86" s="283">
        <v>1011835.1560370993</v>
      </c>
      <c r="BV86" s="167" t="s">
        <v>1448</v>
      </c>
      <c r="BW86" s="167" t="s">
        <v>1450</v>
      </c>
      <c r="BX86" s="283">
        <v>4.901071975497703</v>
      </c>
      <c r="BY86" s="283">
        <v>3.8277714264473928</v>
      </c>
      <c r="BZ86" s="283">
        <v>1007.4897929943925</v>
      </c>
      <c r="CA86" s="288">
        <v>786.85656145045971</v>
      </c>
      <c r="CB86" s="167">
        <v>4.7934999999999998E-2</v>
      </c>
      <c r="CC86" s="167">
        <v>475515.2</v>
      </c>
      <c r="CD86" s="167">
        <v>371380.69069401495</v>
      </c>
      <c r="CE86" s="167" t="s">
        <v>1448</v>
      </c>
      <c r="CF86" s="167" t="s">
        <v>968</v>
      </c>
      <c r="CG86" s="288">
        <v>13.353082298946491</v>
      </c>
      <c r="CH86" s="288">
        <v>10.428850491165734</v>
      </c>
      <c r="CI86" s="283">
        <v>369.78578275027724</v>
      </c>
      <c r="CJ86" s="283">
        <v>288.80527774217296</v>
      </c>
      <c r="CK86" s="167" t="s">
        <v>1452</v>
      </c>
      <c r="CL86" s="276">
        <v>10.138888888888889</v>
      </c>
      <c r="CM86" s="276">
        <v>10.138888888888889</v>
      </c>
      <c r="CN86" s="275">
        <v>4.1900000000000004</v>
      </c>
      <c r="CO86" s="275">
        <v>1000</v>
      </c>
      <c r="CP86" s="296">
        <v>4959076927.0767727</v>
      </c>
      <c r="CQ86" s="296">
        <v>20778532324.451679</v>
      </c>
      <c r="CR86" s="296">
        <v>4239589303.7954464</v>
      </c>
      <c r="CS86" s="279">
        <v>5428362880.000001</v>
      </c>
      <c r="CT86" s="296">
        <v>1556085094.0079226</v>
      </c>
      <c r="CU86" s="279">
        <v>1888803436.2240002</v>
      </c>
      <c r="CV86" s="167"/>
      <c r="CW86" s="167"/>
      <c r="CX86" s="167" t="s">
        <v>1577</v>
      </c>
    </row>
    <row r="87" spans="1:102" ht="27" customHeight="1">
      <c r="A87" s="123" t="str">
        <f t="shared" si="4"/>
        <v>http://resources.usgin.org/uri-gin/ohdnr/AUMPoints:340878001102</v>
      </c>
      <c r="B87" s="191" t="s">
        <v>426</v>
      </c>
      <c r="C87" s="190" t="s">
        <v>427</v>
      </c>
      <c r="D87" s="123" t="s">
        <v>1473</v>
      </c>
      <c r="G87" s="191" t="s">
        <v>425</v>
      </c>
      <c r="H87" s="191" t="s">
        <v>425</v>
      </c>
      <c r="I87" s="191" t="s">
        <v>428</v>
      </c>
      <c r="N87" s="295">
        <v>4750</v>
      </c>
      <c r="O87" s="191" t="s">
        <v>114</v>
      </c>
      <c r="P87" s="123" t="s">
        <v>1444</v>
      </c>
      <c r="Q87" s="191" t="s">
        <v>426</v>
      </c>
      <c r="S87" s="54" t="s">
        <v>1362</v>
      </c>
      <c r="W87" s="191">
        <v>11129</v>
      </c>
      <c r="X87" s="191" t="s">
        <v>47</v>
      </c>
      <c r="Y87" s="206" t="s">
        <v>46</v>
      </c>
      <c r="Z87" s="205" t="s">
        <v>1142</v>
      </c>
      <c r="AJ87" s="123">
        <v>38.619999999999997</v>
      </c>
      <c r="AK87" s="123">
        <v>-82.67</v>
      </c>
      <c r="AL87" s="204" t="s">
        <v>1143</v>
      </c>
      <c r="AM87" s="54" t="s">
        <v>1321</v>
      </c>
      <c r="AN87" s="54">
        <v>1</v>
      </c>
      <c r="AP87" s="188" t="s">
        <v>835</v>
      </c>
      <c r="AQ87" s="189" t="s">
        <v>834</v>
      </c>
      <c r="AR87" s="188" t="s">
        <v>835</v>
      </c>
      <c r="AS87" s="188">
        <v>0</v>
      </c>
      <c r="AT87" s="132">
        <v>0</v>
      </c>
      <c r="AU87" s="191">
        <v>645</v>
      </c>
      <c r="AV87" s="191" t="s">
        <v>100</v>
      </c>
      <c r="AW87" s="123" t="s">
        <v>1447</v>
      </c>
      <c r="AX87" s="191" t="s">
        <v>389</v>
      </c>
      <c r="AY87" s="188">
        <v>178197.35780431353</v>
      </c>
      <c r="AZ87" s="123" t="s">
        <v>1448</v>
      </c>
      <c r="BA87" s="188">
        <v>60</v>
      </c>
      <c r="BB87" s="123" t="s">
        <v>1323</v>
      </c>
      <c r="BE87" s="188">
        <v>271572.77329377382</v>
      </c>
      <c r="BF87" s="188">
        <f t="shared" si="5"/>
        <v>162943.66397626427</v>
      </c>
      <c r="BG87" s="123" t="s">
        <v>1448</v>
      </c>
      <c r="BI87" s="188">
        <v>0.255</v>
      </c>
      <c r="BJ87" s="188">
        <v>0.17819735780431353</v>
      </c>
      <c r="BK87" s="123" t="s">
        <v>1449</v>
      </c>
      <c r="BL87" s="188" t="s">
        <v>951</v>
      </c>
      <c r="BM87" s="188">
        <v>725</v>
      </c>
      <c r="BN87" s="188"/>
      <c r="BO87" s="123">
        <v>1.524</v>
      </c>
      <c r="BP87" s="123">
        <v>1104.9000000000001</v>
      </c>
      <c r="BQ87" s="123">
        <v>662.94</v>
      </c>
      <c r="BS87" s="188">
        <v>0.10300000000000001</v>
      </c>
      <c r="BT87" s="187">
        <v>26265.000000000004</v>
      </c>
      <c r="BU87" s="187">
        <v>18354.327853844297</v>
      </c>
      <c r="BV87" s="123" t="s">
        <v>1448</v>
      </c>
      <c r="BW87" s="123" t="s">
        <v>1450</v>
      </c>
      <c r="BX87" s="187">
        <v>8.8776699029126185</v>
      </c>
      <c r="BY87" s="187">
        <v>6.2038326280702174</v>
      </c>
      <c r="BZ87" s="187">
        <v>39.618970042537789</v>
      </c>
      <c r="CA87" s="188">
        <v>27.686257962778374</v>
      </c>
      <c r="CB87" s="123">
        <v>5.4100000000000002E-2</v>
      </c>
      <c r="CC87" s="123">
        <v>13795.5</v>
      </c>
      <c r="CD87" s="123">
        <v>9640.4770572133621</v>
      </c>
      <c r="CE87" s="123" t="s">
        <v>1448</v>
      </c>
      <c r="CF87" s="123" t="s">
        <v>968</v>
      </c>
      <c r="CG87" s="188">
        <v>16.902033271719038</v>
      </c>
      <c r="CH87" s="188">
        <v>11.811363413885998</v>
      </c>
      <c r="CI87" s="187">
        <v>20.80957552719703</v>
      </c>
      <c r="CJ87" s="187">
        <v>14.54200539598359</v>
      </c>
      <c r="CK87" s="123" t="s">
        <v>1452</v>
      </c>
      <c r="CL87" s="203">
        <v>13.305555555555557</v>
      </c>
      <c r="CM87" s="203">
        <v>13.305555555555557</v>
      </c>
      <c r="CN87" s="132">
        <v>4.1900000000000004</v>
      </c>
      <c r="CO87" s="132">
        <v>1000</v>
      </c>
      <c r="CP87" s="272">
        <v>162943663.97626427</v>
      </c>
      <c r="CQ87" s="296">
        <v>682733952.06054735</v>
      </c>
      <c r="CR87" s="296">
        <v>76904633.707607612</v>
      </c>
      <c r="CS87" s="278">
        <v>110050350.00000001</v>
      </c>
      <c r="CT87" s="272">
        <v>40393598.869723991</v>
      </c>
      <c r="CU87" s="278">
        <v>54797381.460000001</v>
      </c>
      <c r="CX87" s="123" t="s">
        <v>1577</v>
      </c>
    </row>
    <row r="88" spans="1:102" ht="27" customHeight="1">
      <c r="A88" s="123" t="str">
        <f t="shared" si="4"/>
        <v>http://resources.usgin.org/uri-gin/ohdnr/AUMPoints:340878008602</v>
      </c>
      <c r="B88" s="191" t="s">
        <v>430</v>
      </c>
      <c r="C88" s="190" t="s">
        <v>431</v>
      </c>
      <c r="D88" s="123" t="s">
        <v>1473</v>
      </c>
      <c r="G88" s="191" t="s">
        <v>429</v>
      </c>
      <c r="H88" s="191" t="s">
        <v>429</v>
      </c>
      <c r="I88" s="191" t="s">
        <v>432</v>
      </c>
      <c r="N88" s="295">
        <v>25569</v>
      </c>
      <c r="O88" s="191" t="s">
        <v>84</v>
      </c>
      <c r="P88" s="123" t="s">
        <v>1444</v>
      </c>
      <c r="Q88" s="191" t="s">
        <v>426</v>
      </c>
      <c r="S88" s="54" t="s">
        <v>1362</v>
      </c>
      <c r="W88" s="191"/>
      <c r="X88" s="191"/>
      <c r="Y88" s="206" t="s">
        <v>46</v>
      </c>
      <c r="Z88" s="205" t="s">
        <v>1142</v>
      </c>
      <c r="AJ88" s="123">
        <v>38.54</v>
      </c>
      <c r="AK88" s="123">
        <v>-82.68</v>
      </c>
      <c r="AL88" s="204" t="s">
        <v>1143</v>
      </c>
      <c r="AM88" s="54" t="s">
        <v>1321</v>
      </c>
      <c r="AN88" s="54">
        <v>1</v>
      </c>
      <c r="AP88" s="188" t="s">
        <v>835</v>
      </c>
      <c r="AQ88" s="189" t="s">
        <v>834</v>
      </c>
      <c r="AR88" s="188" t="s">
        <v>835</v>
      </c>
      <c r="AS88" s="188">
        <v>0</v>
      </c>
      <c r="AT88" s="132">
        <v>0</v>
      </c>
      <c r="AU88" s="200" t="s">
        <v>1446</v>
      </c>
      <c r="AV88" s="191" t="s">
        <v>100</v>
      </c>
      <c r="AW88" s="123" t="s">
        <v>1447</v>
      </c>
      <c r="AX88" s="191" t="s">
        <v>433</v>
      </c>
      <c r="AY88" s="188">
        <v>677577.92955038545</v>
      </c>
      <c r="AZ88" s="123" t="s">
        <v>1448</v>
      </c>
      <c r="BA88" s="188">
        <v>96</v>
      </c>
      <c r="BB88" s="123" t="s">
        <v>1323</v>
      </c>
      <c r="BE88" s="188">
        <v>1652206.0234156596</v>
      </c>
      <c r="BF88" s="188">
        <f t="shared" si="5"/>
        <v>991323.61404939566</v>
      </c>
      <c r="BG88" s="123" t="s">
        <v>1448</v>
      </c>
      <c r="BI88" s="188">
        <v>0.79</v>
      </c>
      <c r="BJ88" s="188">
        <v>0.67757792955038543</v>
      </c>
      <c r="BK88" s="123" t="s">
        <v>1449</v>
      </c>
      <c r="BL88" s="188" t="s">
        <v>951</v>
      </c>
      <c r="BM88" s="188">
        <v>930</v>
      </c>
      <c r="BN88" s="188"/>
      <c r="BO88" s="123">
        <v>2.4384000000000001</v>
      </c>
      <c r="BP88" s="123">
        <v>2267.712</v>
      </c>
      <c r="BQ88" s="123">
        <v>1360.6271999999999</v>
      </c>
      <c r="BS88" s="188">
        <v>0.10300000000000001</v>
      </c>
      <c r="BT88" s="187">
        <v>81370</v>
      </c>
      <c r="BU88" s="187">
        <v>69790.526743689712</v>
      </c>
      <c r="BV88" s="123" t="s">
        <v>1448</v>
      </c>
      <c r="BW88" s="123" t="s">
        <v>1450</v>
      </c>
      <c r="BX88" s="187">
        <v>14.204271844660187</v>
      </c>
      <c r="BY88" s="187">
        <v>12.182912794019856</v>
      </c>
      <c r="BZ88" s="187">
        <v>59.803302476975325</v>
      </c>
      <c r="CA88" s="188">
        <v>51.292908699524538</v>
      </c>
      <c r="CB88" s="123">
        <v>5.4100000000000002E-2</v>
      </c>
      <c r="CC88" s="123">
        <v>42739</v>
      </c>
      <c r="CD88" s="123">
        <v>36656.965988675853</v>
      </c>
      <c r="CE88" s="123" t="s">
        <v>1448</v>
      </c>
      <c r="CF88" s="123" t="s">
        <v>968</v>
      </c>
      <c r="CG88" s="188">
        <v>27.043253234750456</v>
      </c>
      <c r="CH88" s="188">
        <v>23.194824727986045</v>
      </c>
      <c r="CI88" s="187">
        <v>31.411249165090926</v>
      </c>
      <c r="CJ88" s="187">
        <v>26.941226802371624</v>
      </c>
      <c r="CK88" s="123" t="s">
        <v>1452</v>
      </c>
      <c r="CL88" s="203">
        <v>13.305555555555557</v>
      </c>
      <c r="CM88" s="203">
        <v>13.305555555555557</v>
      </c>
      <c r="CN88" s="132">
        <v>4.1900000000000004</v>
      </c>
      <c r="CO88" s="132">
        <v>1000</v>
      </c>
      <c r="CP88" s="272">
        <v>991323614.04939568</v>
      </c>
      <c r="CQ88" s="296">
        <v>4153645942.8669682</v>
      </c>
      <c r="CR88" s="296">
        <v>292422307.05605996</v>
      </c>
      <c r="CS88" s="278">
        <v>340940300</v>
      </c>
      <c r="CT88" s="272">
        <v>153592687.49255183</v>
      </c>
      <c r="CU88" s="278">
        <v>169764436.68000004</v>
      </c>
      <c r="CX88" s="123" t="s">
        <v>1577</v>
      </c>
    </row>
    <row r="89" spans="1:102" ht="27" customHeight="1">
      <c r="A89" s="123" t="str">
        <f t="shared" si="4"/>
        <v>http://resources.usgin.org/uri-gin/ohdnr/AUMPoints:340998007502</v>
      </c>
      <c r="B89" s="123" t="s">
        <v>435</v>
      </c>
      <c r="C89" s="207" t="s">
        <v>436</v>
      </c>
      <c r="D89" s="123" t="s">
        <v>1473</v>
      </c>
      <c r="G89" s="123" t="s">
        <v>434</v>
      </c>
      <c r="H89" s="123" t="s">
        <v>434</v>
      </c>
      <c r="I89" s="123" t="s">
        <v>437</v>
      </c>
      <c r="N89" s="132" t="s">
        <v>1566</v>
      </c>
      <c r="O89" s="123" t="s">
        <v>107</v>
      </c>
      <c r="P89" s="123" t="s">
        <v>1444</v>
      </c>
      <c r="Q89" s="123" t="s">
        <v>194</v>
      </c>
      <c r="S89" s="54" t="s">
        <v>1362</v>
      </c>
      <c r="W89" s="123">
        <v>66971</v>
      </c>
      <c r="X89" s="123" t="s">
        <v>49</v>
      </c>
      <c r="Y89" s="206" t="s">
        <v>48</v>
      </c>
      <c r="Z89" s="205" t="s">
        <v>1142</v>
      </c>
      <c r="AJ89" s="123">
        <v>41.12</v>
      </c>
      <c r="AK89" s="123">
        <v>-80.61</v>
      </c>
      <c r="AL89" s="204" t="s">
        <v>1143</v>
      </c>
      <c r="AM89" s="54" t="s">
        <v>1321</v>
      </c>
      <c r="AN89" s="54">
        <v>1</v>
      </c>
      <c r="AP89" s="123" t="s">
        <v>837</v>
      </c>
      <c r="AQ89" s="207" t="s">
        <v>836</v>
      </c>
      <c r="AR89" s="123" t="s">
        <v>837</v>
      </c>
      <c r="AS89" s="123">
        <v>0</v>
      </c>
      <c r="AT89" s="132">
        <v>0</v>
      </c>
      <c r="AU89" s="200" t="s">
        <v>1446</v>
      </c>
      <c r="AV89" s="123" t="s">
        <v>85</v>
      </c>
      <c r="AW89" s="123" t="s">
        <v>1447</v>
      </c>
      <c r="AX89" s="123" t="s">
        <v>288</v>
      </c>
      <c r="AY89" s="123">
        <v>118576.52638474389</v>
      </c>
      <c r="AZ89" s="123" t="s">
        <v>1448</v>
      </c>
      <c r="BA89" s="123">
        <v>36</v>
      </c>
      <c r="BB89" s="123" t="s">
        <v>1323</v>
      </c>
      <c r="BE89" s="123">
        <v>108426.37572620981</v>
      </c>
      <c r="BF89" s="123">
        <f t="shared" si="5"/>
        <v>65055.825435725885</v>
      </c>
      <c r="BG89" s="123" t="s">
        <v>1448</v>
      </c>
      <c r="BI89" s="123">
        <v>0.23</v>
      </c>
      <c r="BJ89" s="123">
        <v>0.11857652638474389</v>
      </c>
      <c r="BK89" s="123" t="s">
        <v>1449</v>
      </c>
      <c r="BL89" s="123" t="s">
        <v>951</v>
      </c>
      <c r="BM89" s="123">
        <v>311</v>
      </c>
      <c r="BO89" s="123">
        <v>0.91439999999999999</v>
      </c>
      <c r="BP89" s="123">
        <v>284.3784</v>
      </c>
      <c r="BQ89" s="123">
        <v>170.62703999999999</v>
      </c>
      <c r="BS89" s="123">
        <v>0.151</v>
      </c>
      <c r="BT89" s="123">
        <v>34730</v>
      </c>
      <c r="BU89" s="123">
        <v>17905.055484096327</v>
      </c>
      <c r="BV89" s="123" t="s">
        <v>1448</v>
      </c>
      <c r="BW89" s="123" t="s">
        <v>1450</v>
      </c>
      <c r="BX89" s="132">
        <v>3.6333774834437085</v>
      </c>
      <c r="BY89" s="123">
        <v>1.8731881783969446</v>
      </c>
      <c r="BZ89" s="123">
        <v>203.54335397250048</v>
      </c>
      <c r="CA89" s="123">
        <v>104.93679949025857</v>
      </c>
      <c r="CB89" s="123">
        <v>4.87E-2</v>
      </c>
      <c r="CC89" s="123">
        <v>11201</v>
      </c>
      <c r="CD89" s="123">
        <v>5774.6768349370277</v>
      </c>
      <c r="CE89" s="123" t="s">
        <v>1448</v>
      </c>
      <c r="CF89" s="123" t="s">
        <v>968</v>
      </c>
      <c r="CG89" s="123">
        <v>11.265708418891169</v>
      </c>
      <c r="CH89" s="123">
        <v>5.8080372677194791</v>
      </c>
      <c r="CI89" s="123">
        <v>65.646101579210423</v>
      </c>
      <c r="CJ89" s="123">
        <v>33.843855199838359</v>
      </c>
      <c r="CK89" s="123" t="s">
        <v>1452</v>
      </c>
      <c r="CL89" s="203">
        <v>10.666666666666668</v>
      </c>
      <c r="CM89" s="203">
        <v>10.666666666666668</v>
      </c>
      <c r="CN89" s="132">
        <v>4.1900000000000004</v>
      </c>
      <c r="CO89" s="132">
        <v>1000</v>
      </c>
      <c r="CP89" s="272">
        <v>65055825.435725883</v>
      </c>
      <c r="CQ89" s="296">
        <v>272583908.57569146</v>
      </c>
      <c r="CR89" s="296">
        <v>75022182.478363618</v>
      </c>
      <c r="CS89" s="278">
        <v>145518700</v>
      </c>
      <c r="CT89" s="272">
        <v>24195895.938386146</v>
      </c>
      <c r="CU89" s="278">
        <v>44491716.119999997</v>
      </c>
      <c r="CX89" s="123" t="s">
        <v>1577</v>
      </c>
    </row>
    <row r="90" spans="1:102" ht="27" customHeight="1">
      <c r="A90" s="123" t="str">
        <f t="shared" si="4"/>
        <v>http://resources.usgin.org/uri-gin/ohdnr/AUMPoints:340998004602</v>
      </c>
      <c r="B90" s="123" t="s">
        <v>439</v>
      </c>
      <c r="C90" s="207" t="s">
        <v>440</v>
      </c>
      <c r="D90" s="123" t="s">
        <v>1473</v>
      </c>
      <c r="G90" s="123" t="s">
        <v>438</v>
      </c>
      <c r="H90" s="123" t="s">
        <v>438</v>
      </c>
      <c r="I90" s="123" t="s">
        <v>441</v>
      </c>
      <c r="N90" s="132" t="s">
        <v>1567</v>
      </c>
      <c r="O90" s="123" t="s">
        <v>107</v>
      </c>
      <c r="P90" s="123" t="s">
        <v>1444</v>
      </c>
      <c r="Q90" s="123" t="s">
        <v>194</v>
      </c>
      <c r="S90" s="54" t="s">
        <v>1362</v>
      </c>
      <c r="Y90" s="206" t="s">
        <v>48</v>
      </c>
      <c r="Z90" s="205" t="s">
        <v>1142</v>
      </c>
      <c r="AJ90" s="123">
        <v>41.12</v>
      </c>
      <c r="AK90" s="123">
        <v>-80.709999999999994</v>
      </c>
      <c r="AL90" s="204" t="s">
        <v>1143</v>
      </c>
      <c r="AM90" s="54" t="s">
        <v>1321</v>
      </c>
      <c r="AN90" s="54">
        <v>1</v>
      </c>
      <c r="AP90" s="123" t="s">
        <v>839</v>
      </c>
      <c r="AQ90" s="207" t="s">
        <v>838</v>
      </c>
      <c r="AR90" s="123" t="s">
        <v>840</v>
      </c>
      <c r="AS90" s="123">
        <v>0</v>
      </c>
      <c r="AT90" s="132">
        <v>0</v>
      </c>
      <c r="AU90" s="200" t="s">
        <v>1446</v>
      </c>
      <c r="AV90" s="123" t="s">
        <v>85</v>
      </c>
      <c r="AW90" s="123" t="s">
        <v>1447</v>
      </c>
      <c r="AX90" s="123" t="s">
        <v>288</v>
      </c>
      <c r="AY90" s="123">
        <v>64835.181283339385</v>
      </c>
      <c r="AZ90" s="123" t="s">
        <v>1448</v>
      </c>
      <c r="BA90" s="123">
        <v>42</v>
      </c>
      <c r="BB90" s="123" t="s">
        <v>1323</v>
      </c>
      <c r="BE90" s="123">
        <v>69166.171393066455</v>
      </c>
      <c r="BF90" s="123">
        <f t="shared" si="5"/>
        <v>41499.702835839875</v>
      </c>
      <c r="BG90" s="123" t="s">
        <v>1448</v>
      </c>
      <c r="BI90" s="123">
        <v>0.28000000000000003</v>
      </c>
      <c r="BJ90" s="123">
        <v>6.4835181283339385E-2</v>
      </c>
      <c r="BK90" s="123" t="s">
        <v>1449</v>
      </c>
      <c r="BL90" s="123" t="s">
        <v>952</v>
      </c>
      <c r="BM90" s="123">
        <v>728</v>
      </c>
      <c r="BO90" s="123">
        <v>1.0668</v>
      </c>
      <c r="BP90" s="123">
        <v>776.63040000000001</v>
      </c>
      <c r="BQ90" s="123">
        <v>465.97823999999997</v>
      </c>
      <c r="BS90" s="123">
        <v>0.14400000000000002</v>
      </c>
      <c r="BT90" s="123">
        <v>40320.000000000007</v>
      </c>
      <c r="BU90" s="123">
        <v>9336.2661048008722</v>
      </c>
      <c r="BV90" s="123" t="s">
        <v>1448</v>
      </c>
      <c r="BW90" s="123" t="s">
        <v>1450</v>
      </c>
      <c r="BX90" s="123">
        <v>4.4449999999999994</v>
      </c>
      <c r="BY90" s="123">
        <v>1.0292585028730126</v>
      </c>
      <c r="BZ90" s="123">
        <v>86.527645582763711</v>
      </c>
      <c r="CA90" s="123">
        <v>20.035841383496518</v>
      </c>
      <c r="CB90" s="123">
        <v>4.8450000000000007E-2</v>
      </c>
      <c r="CC90" s="123">
        <v>13566.000000000002</v>
      </c>
      <c r="CD90" s="123">
        <v>3141.2645331777935</v>
      </c>
      <c r="CE90" s="123" t="s">
        <v>1448</v>
      </c>
      <c r="CF90" s="123" t="s">
        <v>968</v>
      </c>
      <c r="CG90" s="123">
        <v>13.211145510835912</v>
      </c>
      <c r="CH90" s="123">
        <v>3.0590964791272204</v>
      </c>
      <c r="CI90" s="123">
        <v>29.11294742003404</v>
      </c>
      <c r="CJ90" s="123">
        <v>6.7412257988222661</v>
      </c>
      <c r="CK90" s="123" t="s">
        <v>1452</v>
      </c>
      <c r="CL90" s="203">
        <v>10.666666666666668</v>
      </c>
      <c r="CM90" s="203">
        <v>10.666666666666668</v>
      </c>
      <c r="CN90" s="132">
        <v>4.1900000000000004</v>
      </c>
      <c r="CO90" s="132">
        <v>1000</v>
      </c>
      <c r="CP90" s="272">
        <v>41499702.835839875</v>
      </c>
      <c r="CQ90" s="296">
        <v>173883754.8821691</v>
      </c>
      <c r="CR90" s="296">
        <v>39118954.979115665</v>
      </c>
      <c r="CS90" s="278">
        <v>168940800.00000006</v>
      </c>
      <c r="CT90" s="272">
        <v>13161898.394014956</v>
      </c>
      <c r="CU90" s="278">
        <v>53885779.920000002</v>
      </c>
      <c r="CX90" s="123" t="s">
        <v>1577</v>
      </c>
    </row>
    <row r="91" spans="1:102" ht="27" customHeight="1">
      <c r="A91" s="123" t="str">
        <f t="shared" si="4"/>
        <v>http://resources.usgin.org/uri-gin/ohdnr/AUMPoints:340998002402</v>
      </c>
      <c r="B91" s="123" t="s">
        <v>443</v>
      </c>
      <c r="C91" s="207" t="s">
        <v>444</v>
      </c>
      <c r="D91" s="123" t="s">
        <v>1473</v>
      </c>
      <c r="G91" s="123" t="s">
        <v>442</v>
      </c>
      <c r="H91" s="123" t="s">
        <v>442</v>
      </c>
      <c r="I91" s="123" t="s">
        <v>445</v>
      </c>
      <c r="N91" s="132" t="s">
        <v>1570</v>
      </c>
      <c r="O91" s="123" t="s">
        <v>84</v>
      </c>
      <c r="P91" s="123" t="s">
        <v>1444</v>
      </c>
      <c r="Q91" s="123" t="s">
        <v>194</v>
      </c>
      <c r="S91" s="54" t="s">
        <v>1362</v>
      </c>
      <c r="Y91" s="206" t="s">
        <v>48</v>
      </c>
      <c r="Z91" s="205" t="s">
        <v>1142</v>
      </c>
      <c r="AJ91" s="123">
        <v>41.06</v>
      </c>
      <c r="AK91" s="123">
        <v>-80.7</v>
      </c>
      <c r="AL91" s="204" t="s">
        <v>1143</v>
      </c>
      <c r="AM91" s="54" t="s">
        <v>1321</v>
      </c>
      <c r="AN91" s="54">
        <v>1</v>
      </c>
      <c r="AP91" s="123" t="s">
        <v>842</v>
      </c>
      <c r="AQ91" s="207" t="s">
        <v>841</v>
      </c>
      <c r="AR91" s="123" t="s">
        <v>843</v>
      </c>
      <c r="AS91" s="123">
        <v>0</v>
      </c>
      <c r="AT91" s="132">
        <v>0</v>
      </c>
      <c r="AU91" s="123">
        <v>845</v>
      </c>
      <c r="AV91" s="123" t="s">
        <v>85</v>
      </c>
      <c r="AW91" s="123" t="s">
        <v>1447</v>
      </c>
      <c r="AX91" s="123" t="s">
        <v>288</v>
      </c>
      <c r="AY91" s="123">
        <v>149195.55812606763</v>
      </c>
      <c r="AZ91" s="123" t="s">
        <v>1448</v>
      </c>
      <c r="BA91" s="123">
        <v>42</v>
      </c>
      <c r="BB91" s="123" t="s">
        <v>1323</v>
      </c>
      <c r="BE91" s="123">
        <v>159161.82140888894</v>
      </c>
      <c r="BF91" s="123">
        <f t="shared" si="5"/>
        <v>95497.092845333362</v>
      </c>
      <c r="BG91" s="123" t="s">
        <v>1448</v>
      </c>
      <c r="BI91" s="123">
        <v>0.46</v>
      </c>
      <c r="BJ91" s="123">
        <v>0.14919555812606763</v>
      </c>
      <c r="BK91" s="123" t="s">
        <v>1449</v>
      </c>
      <c r="BL91" s="123" t="s">
        <v>957</v>
      </c>
      <c r="BM91" s="123">
        <v>1000</v>
      </c>
      <c r="BO91" s="123">
        <v>1.0668</v>
      </c>
      <c r="BP91" s="123">
        <v>1066.8</v>
      </c>
      <c r="BQ91" s="123">
        <v>640.07999999999993</v>
      </c>
      <c r="BS91" s="123">
        <v>0.124</v>
      </c>
      <c r="BT91" s="123">
        <v>57040</v>
      </c>
      <c r="BU91" s="123">
        <v>18500.249207632387</v>
      </c>
      <c r="BV91" s="123" t="s">
        <v>1448</v>
      </c>
      <c r="BW91" s="123" t="s">
        <v>1450</v>
      </c>
      <c r="BX91" s="123">
        <v>5.161935483870967</v>
      </c>
      <c r="BY91" s="123">
        <v>1.6742127076671347</v>
      </c>
      <c r="BZ91" s="123">
        <v>89.113860767404091</v>
      </c>
      <c r="CA91" s="123">
        <v>28.903026508612033</v>
      </c>
      <c r="CB91" s="123">
        <v>4.8499999999999995E-2</v>
      </c>
      <c r="CC91" s="123">
        <v>22309.999999999996</v>
      </c>
      <c r="CD91" s="123">
        <v>7235.9845691142791</v>
      </c>
      <c r="CE91" s="123" t="s">
        <v>1448</v>
      </c>
      <c r="CF91" s="123" t="s">
        <v>968</v>
      </c>
      <c r="CG91" s="123">
        <v>13.197525773195878</v>
      </c>
      <c r="CH91" s="123">
        <v>4.2804613556850457</v>
      </c>
      <c r="CI91" s="123">
        <v>34.855018122734656</v>
      </c>
      <c r="CJ91" s="123">
        <v>11.304812787642607</v>
      </c>
      <c r="CK91" s="123" t="s">
        <v>1452</v>
      </c>
      <c r="CL91" s="203">
        <v>10.666666666666668</v>
      </c>
      <c r="CM91" s="203">
        <v>10.666666666666668</v>
      </c>
      <c r="CN91" s="132">
        <v>4.1900000000000004</v>
      </c>
      <c r="CO91" s="132">
        <v>1000</v>
      </c>
      <c r="CP91" s="272">
        <v>95497092.845333368</v>
      </c>
      <c r="CQ91" s="296">
        <v>400132819.02194685</v>
      </c>
      <c r="CR91" s="296">
        <v>77516044.179979712</v>
      </c>
      <c r="CS91" s="278">
        <v>238997600.00000003</v>
      </c>
      <c r="CT91" s="272">
        <v>30318775.344588831</v>
      </c>
      <c r="CU91" s="278">
        <v>88617997.200000003</v>
      </c>
      <c r="CX91" s="123" t="s">
        <v>1577</v>
      </c>
    </row>
    <row r="92" spans="1:102" ht="27" customHeight="1">
      <c r="A92" s="123" t="str">
        <f t="shared" si="4"/>
        <v>http://resources.usgin.org/uri-gin/ohdnr/AUMPoints:340998000502</v>
      </c>
      <c r="B92" s="123" t="s">
        <v>447</v>
      </c>
      <c r="C92" s="207" t="s">
        <v>448</v>
      </c>
      <c r="D92" s="123" t="s">
        <v>1473</v>
      </c>
      <c r="G92" s="123" t="s">
        <v>446</v>
      </c>
      <c r="H92" s="123" t="s">
        <v>446</v>
      </c>
      <c r="I92" s="123" t="s">
        <v>449</v>
      </c>
      <c r="N92" s="132" t="s">
        <v>1568</v>
      </c>
      <c r="O92" s="123" t="s">
        <v>84</v>
      </c>
      <c r="P92" s="123" t="s">
        <v>1444</v>
      </c>
      <c r="Q92" s="123" t="s">
        <v>194</v>
      </c>
      <c r="S92" s="54" t="s">
        <v>1362</v>
      </c>
      <c r="Y92" s="206" t="s">
        <v>48</v>
      </c>
      <c r="Z92" s="205" t="s">
        <v>1142</v>
      </c>
      <c r="AJ92" s="123">
        <v>41.05</v>
      </c>
      <c r="AK92" s="123">
        <v>-80.64</v>
      </c>
      <c r="AL92" s="204" t="s">
        <v>1143</v>
      </c>
      <c r="AM92" s="54" t="s">
        <v>1321</v>
      </c>
      <c r="AN92" s="54">
        <v>1</v>
      </c>
      <c r="AP92" s="123" t="s">
        <v>845</v>
      </c>
      <c r="AQ92" s="207" t="s">
        <v>844</v>
      </c>
      <c r="AR92" s="123" t="s">
        <v>846</v>
      </c>
      <c r="AS92" s="123">
        <v>0</v>
      </c>
      <c r="AT92" s="132">
        <v>0</v>
      </c>
      <c r="AU92" s="123">
        <v>710</v>
      </c>
      <c r="AV92" s="123" t="s">
        <v>85</v>
      </c>
      <c r="AW92" s="123" t="s">
        <v>1447</v>
      </c>
      <c r="AX92" s="123" t="s">
        <v>288</v>
      </c>
      <c r="AY92" s="123">
        <v>117326.39307268003</v>
      </c>
      <c r="AZ92" s="123" t="s">
        <v>1448</v>
      </c>
      <c r="BA92" s="123">
        <v>42</v>
      </c>
      <c r="BB92" s="123" t="s">
        <v>1323</v>
      </c>
      <c r="BE92" s="123">
        <v>125163.79612993506</v>
      </c>
      <c r="BF92" s="123">
        <f t="shared" si="5"/>
        <v>75098.277677961029</v>
      </c>
      <c r="BG92" s="123" t="s">
        <v>1448</v>
      </c>
      <c r="BI92" s="123">
        <v>0.311</v>
      </c>
      <c r="BJ92" s="123">
        <v>0.11732639307268003</v>
      </c>
      <c r="BK92" s="123" t="s">
        <v>1449</v>
      </c>
      <c r="BL92" s="123" t="s">
        <v>958</v>
      </c>
      <c r="BM92" s="123">
        <v>1047</v>
      </c>
      <c r="BO92" s="123">
        <v>1.0668</v>
      </c>
      <c r="BP92" s="123">
        <v>1116.9395999999999</v>
      </c>
      <c r="BQ92" s="123">
        <v>670.16375999999991</v>
      </c>
      <c r="BS92" s="123">
        <v>0.14699999999999999</v>
      </c>
      <c r="BT92" s="123">
        <v>45717</v>
      </c>
      <c r="BU92" s="123">
        <v>17246.979781683964</v>
      </c>
      <c r="BV92" s="123" t="s">
        <v>1448</v>
      </c>
      <c r="BW92" s="123" t="s">
        <v>1450</v>
      </c>
      <c r="BX92" s="123">
        <v>4.3542857142857141</v>
      </c>
      <c r="BY92" s="123">
        <v>1.6426772902412894</v>
      </c>
      <c r="BZ92" s="123">
        <v>68.217654741581384</v>
      </c>
      <c r="CA92" s="123">
        <v>25.735470658222351</v>
      </c>
      <c r="CB92" s="123">
        <v>4.8600000000000004E-2</v>
      </c>
      <c r="CC92" s="123">
        <v>15114.600000000002</v>
      </c>
      <c r="CD92" s="123">
        <v>5702.0627033322498</v>
      </c>
      <c r="CE92" s="123" t="s">
        <v>1448</v>
      </c>
      <c r="CF92" s="123" t="s">
        <v>968</v>
      </c>
      <c r="CG92" s="123">
        <v>13.170370370370369</v>
      </c>
      <c r="CH92" s="123">
        <v>4.9685918038162447</v>
      </c>
      <c r="CI92" s="123">
        <v>22.553591975788134</v>
      </c>
      <c r="CJ92" s="123">
        <v>8.5084617278204515</v>
      </c>
      <c r="CK92" s="123" t="s">
        <v>1452</v>
      </c>
      <c r="CL92" s="203">
        <v>10.666666666666668</v>
      </c>
      <c r="CM92" s="203">
        <v>10.666666666666668</v>
      </c>
      <c r="CN92" s="132">
        <v>4.1900000000000004</v>
      </c>
      <c r="CO92" s="132">
        <v>1000</v>
      </c>
      <c r="CP92" s="272">
        <v>75098277.677961022</v>
      </c>
      <c r="CQ92" s="296">
        <v>314661783.47065669</v>
      </c>
      <c r="CR92" s="296">
        <v>72264845.285255805</v>
      </c>
      <c r="CS92" s="278">
        <v>191554230</v>
      </c>
      <c r="CT92" s="272">
        <v>23891642.726962123</v>
      </c>
      <c r="CU92" s="278">
        <v>60037004.952000007</v>
      </c>
      <c r="CX92" s="123" t="s">
        <v>1577</v>
      </c>
    </row>
    <row r="93" spans="1:102" ht="27" customHeight="1">
      <c r="A93" s="123" t="str">
        <f t="shared" si="4"/>
        <v>http://resources.usgin.org/uri-gin/ohdnr/AUMPoints:340998000802</v>
      </c>
      <c r="B93" s="123" t="s">
        <v>451</v>
      </c>
      <c r="C93" s="207" t="s">
        <v>452</v>
      </c>
      <c r="D93" s="123" t="s">
        <v>1473</v>
      </c>
      <c r="G93" s="123" t="s">
        <v>450</v>
      </c>
      <c r="H93" s="123" t="s">
        <v>450</v>
      </c>
      <c r="I93" s="123" t="s">
        <v>453</v>
      </c>
      <c r="N93" s="132" t="s">
        <v>1573</v>
      </c>
      <c r="O93" s="123" t="s">
        <v>84</v>
      </c>
      <c r="P93" s="123" t="s">
        <v>1444</v>
      </c>
      <c r="Q93" s="123" t="s">
        <v>194</v>
      </c>
      <c r="S93" s="54" t="s">
        <v>1362</v>
      </c>
      <c r="Y93" s="206" t="s">
        <v>48</v>
      </c>
      <c r="Z93" s="205" t="s">
        <v>1142</v>
      </c>
      <c r="AJ93" s="123">
        <v>41.04</v>
      </c>
      <c r="AK93" s="123">
        <v>-80.62</v>
      </c>
      <c r="AL93" s="204" t="s">
        <v>1143</v>
      </c>
      <c r="AM93" s="54" t="s">
        <v>1321</v>
      </c>
      <c r="AN93" s="54">
        <v>1</v>
      </c>
      <c r="AP93" s="123" t="s">
        <v>845</v>
      </c>
      <c r="AQ93" s="207" t="s">
        <v>844</v>
      </c>
      <c r="AR93" s="123" t="s">
        <v>846</v>
      </c>
      <c r="AS93" s="123">
        <v>0</v>
      </c>
      <c r="AT93" s="132">
        <v>0</v>
      </c>
      <c r="AU93" s="123">
        <v>882</v>
      </c>
      <c r="AV93" s="123" t="s">
        <v>85</v>
      </c>
      <c r="AW93" s="123" t="s">
        <v>1447</v>
      </c>
      <c r="AX93" s="123" t="s">
        <v>288</v>
      </c>
      <c r="AY93" s="123">
        <v>102668.56827834956</v>
      </c>
      <c r="AZ93" s="123" t="s">
        <v>1448</v>
      </c>
      <c r="BA93" s="123">
        <v>42</v>
      </c>
      <c r="BB93" s="123" t="s">
        <v>1323</v>
      </c>
      <c r="BE93" s="123">
        <v>109526.82863934331</v>
      </c>
      <c r="BF93" s="123">
        <f t="shared" si="5"/>
        <v>65716.097183605976</v>
      </c>
      <c r="BG93" s="123" t="s">
        <v>1448</v>
      </c>
      <c r="BI93" s="123">
        <v>0.2</v>
      </c>
      <c r="BJ93" s="123">
        <v>0.10266856827834955</v>
      </c>
      <c r="BK93" s="123" t="s">
        <v>1449</v>
      </c>
      <c r="BL93" s="123" t="s">
        <v>928</v>
      </c>
      <c r="BM93" s="123">
        <v>469</v>
      </c>
      <c r="BO93" s="123">
        <v>1.0668</v>
      </c>
      <c r="BP93" s="123">
        <v>500.32920000000001</v>
      </c>
      <c r="BQ93" s="123">
        <v>300.19752</v>
      </c>
      <c r="BS93" s="123">
        <v>0.14699999999999999</v>
      </c>
      <c r="BT93" s="123">
        <v>29400</v>
      </c>
      <c r="BU93" s="123">
        <v>15092.279536917384</v>
      </c>
      <c r="BV93" s="123" t="s">
        <v>1448</v>
      </c>
      <c r="BW93" s="123" t="s">
        <v>1450</v>
      </c>
      <c r="BX93" s="123">
        <v>4.3542857142857141</v>
      </c>
      <c r="BY93" s="123">
        <v>2.2352414008029244</v>
      </c>
      <c r="BZ93" s="123">
        <v>97.935519254123079</v>
      </c>
      <c r="CA93" s="123">
        <v>50.274497727087763</v>
      </c>
      <c r="CB93" s="123">
        <v>4.8675000000000003E-2</v>
      </c>
      <c r="CC93" s="123">
        <v>9735</v>
      </c>
      <c r="CD93" s="123">
        <v>4997.3925609486651</v>
      </c>
      <c r="CE93" s="123" t="s">
        <v>1448</v>
      </c>
      <c r="CF93" s="123" t="s">
        <v>968</v>
      </c>
      <c r="CG93" s="123">
        <v>13.150077041602463</v>
      </c>
      <c r="CH93" s="123">
        <v>6.7504979130565976</v>
      </c>
      <c r="CI93" s="123">
        <v>32.428648977513205</v>
      </c>
      <c r="CJ93" s="123">
        <v>16.647014808612226</v>
      </c>
      <c r="CK93" s="123" t="s">
        <v>1452</v>
      </c>
      <c r="CL93" s="203">
        <v>10.666666666666668</v>
      </c>
      <c r="CM93" s="203">
        <v>10.666666666666668</v>
      </c>
      <c r="CN93" s="132">
        <v>4.1900000000000004</v>
      </c>
      <c r="CO93" s="132">
        <v>1000</v>
      </c>
      <c r="CP93" s="272">
        <v>65716097.183605976</v>
      </c>
      <c r="CQ93" s="296">
        <v>275350447.19930905</v>
      </c>
      <c r="CR93" s="296">
        <v>63236651.25968384</v>
      </c>
      <c r="CS93" s="278">
        <v>123186000</v>
      </c>
      <c r="CT93" s="272">
        <v>20939074.830374908</v>
      </c>
      <c r="CU93" s="278">
        <v>38668588.200000003</v>
      </c>
      <c r="CX93" s="123" t="s">
        <v>1577</v>
      </c>
    </row>
    <row r="94" spans="1:102" ht="27" customHeight="1">
      <c r="A94" s="123" t="str">
        <f t="shared" si="4"/>
        <v>http://resources.usgin.org/uri-gin/ohdnr/AUMPoints:340998000702</v>
      </c>
      <c r="B94" s="123" t="s">
        <v>455</v>
      </c>
      <c r="C94" s="207" t="s">
        <v>456</v>
      </c>
      <c r="D94" s="123" t="s">
        <v>1473</v>
      </c>
      <c r="G94" s="123" t="s">
        <v>454</v>
      </c>
      <c r="H94" s="123" t="s">
        <v>454</v>
      </c>
      <c r="I94" s="123" t="s">
        <v>457</v>
      </c>
      <c r="N94" s="132" t="s">
        <v>1574</v>
      </c>
      <c r="O94" s="123" t="s">
        <v>84</v>
      </c>
      <c r="P94" s="123" t="s">
        <v>1444</v>
      </c>
      <c r="Q94" s="123" t="s">
        <v>194</v>
      </c>
      <c r="S94" s="54" t="s">
        <v>1362</v>
      </c>
      <c r="Y94" s="206" t="s">
        <v>48</v>
      </c>
      <c r="Z94" s="205" t="s">
        <v>1142</v>
      </c>
      <c r="AJ94" s="123">
        <v>41.05</v>
      </c>
      <c r="AK94" s="123">
        <v>-80.62</v>
      </c>
      <c r="AL94" s="204" t="s">
        <v>1143</v>
      </c>
      <c r="AM94" s="54" t="s">
        <v>1321</v>
      </c>
      <c r="AN94" s="54">
        <v>1</v>
      </c>
      <c r="AP94" s="123" t="s">
        <v>845</v>
      </c>
      <c r="AQ94" s="207" t="s">
        <v>844</v>
      </c>
      <c r="AR94" s="123" t="s">
        <v>846</v>
      </c>
      <c r="AS94" s="123">
        <v>0</v>
      </c>
      <c r="AT94" s="132">
        <v>0</v>
      </c>
      <c r="AU94" s="123">
        <v>873</v>
      </c>
      <c r="AV94" s="123" t="s">
        <v>85</v>
      </c>
      <c r="AW94" s="123" t="s">
        <v>1447</v>
      </c>
      <c r="AX94" s="123" t="s">
        <v>288</v>
      </c>
      <c r="AY94" s="123">
        <v>83525.820844653892</v>
      </c>
      <c r="AZ94" s="123" t="s">
        <v>1448</v>
      </c>
      <c r="BA94" s="123">
        <v>42</v>
      </c>
      <c r="BB94" s="123" t="s">
        <v>1323</v>
      </c>
      <c r="BE94" s="123">
        <v>89105.345677076766</v>
      </c>
      <c r="BF94" s="123">
        <f t="shared" si="5"/>
        <v>53463.20740624606</v>
      </c>
      <c r="BG94" s="123" t="s">
        <v>1448</v>
      </c>
      <c r="BI94" s="123">
        <v>0.14000000000000001</v>
      </c>
      <c r="BJ94" s="123">
        <v>8.3525820844653889E-2</v>
      </c>
      <c r="BK94" s="123" t="s">
        <v>1449</v>
      </c>
      <c r="BL94" s="123" t="s">
        <v>952</v>
      </c>
      <c r="BM94" s="123">
        <v>695</v>
      </c>
      <c r="BO94" s="123">
        <v>1.0668</v>
      </c>
      <c r="BP94" s="123">
        <v>741.42599999999993</v>
      </c>
      <c r="BQ94" s="123">
        <v>444.85559999999992</v>
      </c>
      <c r="BS94" s="123">
        <v>0.13900000000000001</v>
      </c>
      <c r="BT94" s="123">
        <v>19460</v>
      </c>
      <c r="BU94" s="123">
        <v>11610.089097406892</v>
      </c>
      <c r="BV94" s="123" t="s">
        <v>1448</v>
      </c>
      <c r="BW94" s="123" t="s">
        <v>1450</v>
      </c>
      <c r="BX94" s="123">
        <v>4.6048920863309348</v>
      </c>
      <c r="BY94" s="123">
        <v>2.7473385100845866</v>
      </c>
      <c r="BZ94" s="123">
        <v>43.74453193350832</v>
      </c>
      <c r="CA94" s="123">
        <v>26.098556694367552</v>
      </c>
      <c r="CB94" s="123">
        <v>4.8725000000000004E-2</v>
      </c>
      <c r="CC94" s="123">
        <v>6821.5000000000009</v>
      </c>
      <c r="CD94" s="123">
        <v>4069.7956206557615</v>
      </c>
      <c r="CE94" s="123" t="s">
        <v>1448</v>
      </c>
      <c r="CF94" s="123" t="s">
        <v>968</v>
      </c>
      <c r="CG94" s="123">
        <v>13.136582863006668</v>
      </c>
      <c r="CH94" s="123">
        <v>7.8374561909031817</v>
      </c>
      <c r="CI94" s="123">
        <v>15.334189341440238</v>
      </c>
      <c r="CJ94" s="123">
        <v>9.1485767980795618</v>
      </c>
      <c r="CK94" s="123" t="s">
        <v>1452</v>
      </c>
      <c r="CL94" s="203">
        <v>10.666666666666668</v>
      </c>
      <c r="CM94" s="203">
        <v>10.666666666666668</v>
      </c>
      <c r="CN94" s="132">
        <v>4.1900000000000004</v>
      </c>
      <c r="CO94" s="132">
        <v>1000</v>
      </c>
      <c r="CP94" s="272">
        <v>53463207.406246059</v>
      </c>
      <c r="CQ94" s="296">
        <v>224010839.03217101</v>
      </c>
      <c r="CR94" s="296">
        <v>48646273.318134882</v>
      </c>
      <c r="CS94" s="278">
        <v>81537400.000000015</v>
      </c>
      <c r="CT94" s="272">
        <v>17052443.650547642</v>
      </c>
      <c r="CU94" s="278">
        <v>27095816.580000002</v>
      </c>
      <c r="CX94" s="123" t="s">
        <v>1577</v>
      </c>
    </row>
    <row r="95" spans="1:102" ht="27" customHeight="1">
      <c r="A95" s="123" t="str">
        <f t="shared" si="4"/>
        <v>http://resources.usgin.org/uri-gin/ohdnr/AUMPoints:340998000302</v>
      </c>
      <c r="B95" s="123" t="s">
        <v>459</v>
      </c>
      <c r="C95" s="207" t="s">
        <v>460</v>
      </c>
      <c r="D95" s="123" t="s">
        <v>1473</v>
      </c>
      <c r="G95" s="123" t="s">
        <v>458</v>
      </c>
      <c r="H95" s="123" t="s">
        <v>458</v>
      </c>
      <c r="I95" s="123" t="s">
        <v>461</v>
      </c>
      <c r="N95" s="132" t="s">
        <v>1573</v>
      </c>
      <c r="O95" s="123" t="s">
        <v>84</v>
      </c>
      <c r="P95" s="123" t="s">
        <v>1444</v>
      </c>
      <c r="Q95" s="123" t="s">
        <v>194</v>
      </c>
      <c r="S95" s="54" t="s">
        <v>1362</v>
      </c>
      <c r="Y95" s="206" t="s">
        <v>48</v>
      </c>
      <c r="Z95" s="205" t="s">
        <v>1142</v>
      </c>
      <c r="AJ95" s="123">
        <v>41.04</v>
      </c>
      <c r="AK95" s="123">
        <v>-80.599999999999994</v>
      </c>
      <c r="AL95" s="204" t="s">
        <v>1143</v>
      </c>
      <c r="AM95" s="54" t="s">
        <v>1321</v>
      </c>
      <c r="AN95" s="54">
        <v>1</v>
      </c>
      <c r="AP95" s="186" t="s">
        <v>845</v>
      </c>
      <c r="AQ95" s="207" t="s">
        <v>844</v>
      </c>
      <c r="AR95" s="123" t="s">
        <v>846</v>
      </c>
      <c r="AS95" s="123">
        <v>0</v>
      </c>
      <c r="AT95" s="132">
        <v>0</v>
      </c>
      <c r="AU95" s="200" t="s">
        <v>1446</v>
      </c>
      <c r="AV95" s="123" t="s">
        <v>85</v>
      </c>
      <c r="AW95" s="123" t="s">
        <v>1447</v>
      </c>
      <c r="AX95" s="123" t="s">
        <v>288</v>
      </c>
      <c r="AY95" s="123">
        <v>260293.42029180858</v>
      </c>
      <c r="AZ95" s="123" t="s">
        <v>1448</v>
      </c>
      <c r="BA95" s="123">
        <v>42</v>
      </c>
      <c r="BB95" s="123" t="s">
        <v>1323</v>
      </c>
      <c r="BE95" s="123">
        <v>277681.02076730138</v>
      </c>
      <c r="BF95" s="123">
        <f t="shared" si="5"/>
        <v>166608.61246038083</v>
      </c>
      <c r="BG95" s="123" t="s">
        <v>1448</v>
      </c>
      <c r="BI95" s="123">
        <v>0.48</v>
      </c>
      <c r="BJ95" s="123">
        <v>0.26029342029180857</v>
      </c>
      <c r="BK95" s="123" t="s">
        <v>1449</v>
      </c>
      <c r="BL95" s="123" t="s">
        <v>957</v>
      </c>
      <c r="BM95" s="123">
        <v>1168</v>
      </c>
      <c r="BO95" s="123">
        <v>1.0668</v>
      </c>
      <c r="BP95" s="123">
        <v>1246.0224000000001</v>
      </c>
      <c r="BQ95" s="123">
        <v>747.61343999999997</v>
      </c>
      <c r="BS95" s="123">
        <v>0.13200000000000001</v>
      </c>
      <c r="BT95" s="123">
        <v>63360</v>
      </c>
      <c r="BU95" s="123">
        <v>34358.731478518734</v>
      </c>
      <c r="BV95" s="123" t="s">
        <v>1448</v>
      </c>
      <c r="BW95" s="123" t="s">
        <v>1450</v>
      </c>
      <c r="BX95" s="123">
        <v>4.8490909090909087</v>
      </c>
      <c r="BY95" s="123">
        <v>2.629555120902475</v>
      </c>
      <c r="BZ95" s="123">
        <v>84.749680262569925</v>
      </c>
      <c r="CA95" s="123">
        <v>45.957883633711475</v>
      </c>
      <c r="CB95" s="123">
        <v>4.8900000000000006E-2</v>
      </c>
      <c r="CC95" s="123">
        <v>23472.000000000004</v>
      </c>
      <c r="CD95" s="123">
        <v>12728.348252269439</v>
      </c>
      <c r="CE95" s="123" t="s">
        <v>1448</v>
      </c>
      <c r="CF95" s="123" t="s">
        <v>968</v>
      </c>
      <c r="CG95" s="123">
        <v>13.089570552147238</v>
      </c>
      <c r="CH95" s="123">
        <v>7.0981856024361285</v>
      </c>
      <c r="CI95" s="123">
        <v>31.395904279088409</v>
      </c>
      <c r="CJ95" s="123">
        <v>17.025306891579476</v>
      </c>
      <c r="CK95" s="123" t="s">
        <v>1452</v>
      </c>
      <c r="CL95" s="203">
        <v>10.666666666666668</v>
      </c>
      <c r="CM95" s="203">
        <v>10.666666666666668</v>
      </c>
      <c r="CN95" s="132">
        <v>4.1900000000000004</v>
      </c>
      <c r="CO95" s="132">
        <v>1000</v>
      </c>
      <c r="CP95" s="272">
        <v>166608612.46038082</v>
      </c>
      <c r="CQ95" s="296">
        <v>698090086.2089957</v>
      </c>
      <c r="CR95" s="296">
        <v>143963084.89499351</v>
      </c>
      <c r="CS95" s="278">
        <v>265478400.00000003</v>
      </c>
      <c r="CT95" s="272">
        <v>53331779.177008957</v>
      </c>
      <c r="CU95" s="278">
        <v>93233600.640000001</v>
      </c>
      <c r="CX95" s="123" t="s">
        <v>1577</v>
      </c>
    </row>
    <row r="96" spans="1:102" ht="27" customHeight="1">
      <c r="A96" s="123" t="str">
        <f t="shared" si="4"/>
        <v>http://resources.usgin.org/uri-gin/ohdnr/AUMPoints:340998004302</v>
      </c>
      <c r="B96" s="123" t="s">
        <v>463</v>
      </c>
      <c r="C96" s="207" t="s">
        <v>464</v>
      </c>
      <c r="D96" s="123" t="s">
        <v>1473</v>
      </c>
      <c r="G96" s="123" t="s">
        <v>462</v>
      </c>
      <c r="H96" s="123" t="s">
        <v>462</v>
      </c>
      <c r="I96" s="123" t="s">
        <v>465</v>
      </c>
      <c r="N96" s="295">
        <v>732</v>
      </c>
      <c r="O96" s="123" t="s">
        <v>84</v>
      </c>
      <c r="P96" s="123" t="s">
        <v>1444</v>
      </c>
      <c r="Q96" s="123" t="s">
        <v>194</v>
      </c>
      <c r="S96" s="54" t="s">
        <v>1362</v>
      </c>
      <c r="Y96" s="206" t="s">
        <v>48</v>
      </c>
      <c r="Z96" s="205" t="s">
        <v>1142</v>
      </c>
      <c r="AJ96" s="123">
        <v>41.06</v>
      </c>
      <c r="AK96" s="123">
        <v>-80.69</v>
      </c>
      <c r="AL96" s="204" t="s">
        <v>1143</v>
      </c>
      <c r="AM96" s="54" t="s">
        <v>1321</v>
      </c>
      <c r="AN96" s="54">
        <v>1</v>
      </c>
      <c r="AP96" s="123" t="s">
        <v>842</v>
      </c>
      <c r="AQ96" s="207" t="s">
        <v>841</v>
      </c>
      <c r="AR96" s="123" t="s">
        <v>843</v>
      </c>
      <c r="AS96" s="123">
        <v>0</v>
      </c>
      <c r="AT96" s="132">
        <v>0</v>
      </c>
      <c r="AU96" s="123">
        <v>820</v>
      </c>
      <c r="AV96" s="123" t="s">
        <v>85</v>
      </c>
      <c r="AW96" s="123" t="s">
        <v>1447</v>
      </c>
      <c r="AX96" s="123" t="s">
        <v>288</v>
      </c>
      <c r="AY96" s="123">
        <v>5658.6275991712</v>
      </c>
      <c r="AZ96" s="123" t="s">
        <v>1448</v>
      </c>
      <c r="BA96" s="123">
        <v>42</v>
      </c>
      <c r="BB96" s="123" t="s">
        <v>1323</v>
      </c>
      <c r="BE96" s="123">
        <v>6036.6239227958358</v>
      </c>
      <c r="BF96" s="123">
        <f t="shared" si="5"/>
        <v>3621.9743536775013</v>
      </c>
      <c r="BG96" s="123" t="s">
        <v>1448</v>
      </c>
      <c r="BI96" s="123">
        <v>0.04</v>
      </c>
      <c r="BJ96" s="123">
        <v>5.6586275991711999E-3</v>
      </c>
      <c r="BK96" s="123" t="s">
        <v>1449</v>
      </c>
      <c r="BL96" s="123" t="s">
        <v>956</v>
      </c>
      <c r="BM96" s="123">
        <v>268</v>
      </c>
      <c r="BO96" s="123">
        <v>1.0668</v>
      </c>
      <c r="BP96" s="123">
        <v>285.9024</v>
      </c>
      <c r="BQ96" s="123">
        <v>171.54143999999999</v>
      </c>
      <c r="BS96" s="123">
        <v>0.14300000000000002</v>
      </c>
      <c r="BT96" s="123">
        <v>5720.0000000000009</v>
      </c>
      <c r="BU96" s="123">
        <v>809.18374668148169</v>
      </c>
      <c r="BV96" s="123" t="s">
        <v>1448</v>
      </c>
      <c r="BW96" s="123" t="s">
        <v>1450</v>
      </c>
      <c r="BX96" s="123">
        <v>4.4760839160839154</v>
      </c>
      <c r="BY96" s="123">
        <v>0.63321229959396863</v>
      </c>
      <c r="BZ96" s="123">
        <v>33.344712507951435</v>
      </c>
      <c r="CA96" s="123">
        <v>4.7171327620980783</v>
      </c>
      <c r="CB96" s="123">
        <v>4.8475000000000004E-2</v>
      </c>
      <c r="CC96" s="123">
        <v>1939.0000000000002</v>
      </c>
      <c r="CD96" s="123">
        <v>274.30197286982394</v>
      </c>
      <c r="CE96" s="123" t="s">
        <v>1448</v>
      </c>
      <c r="CF96" s="123" t="s">
        <v>968</v>
      </c>
      <c r="CG96" s="123">
        <v>13.204332129963896</v>
      </c>
      <c r="CH96" s="123">
        <v>1.8679599554809185</v>
      </c>
      <c r="CI96" s="123">
        <v>11.303391180580041</v>
      </c>
      <c r="CJ96" s="123">
        <v>1.5990420324664638</v>
      </c>
      <c r="CK96" s="123" t="s">
        <v>1452</v>
      </c>
      <c r="CL96" s="203">
        <v>10.666666666666668</v>
      </c>
      <c r="CM96" s="203">
        <v>10.666666666666668</v>
      </c>
      <c r="CN96" s="132">
        <v>4.1900000000000004</v>
      </c>
      <c r="CO96" s="132">
        <v>1000</v>
      </c>
      <c r="CP96" s="272">
        <v>3621974.3536775014</v>
      </c>
      <c r="CQ96" s="296">
        <v>15176072.541908732</v>
      </c>
      <c r="CR96" s="296">
        <v>3390479.8985954085</v>
      </c>
      <c r="CS96" s="278">
        <v>23966800.000000007</v>
      </c>
      <c r="CT96" s="272">
        <v>1149325.2663245625</v>
      </c>
      <c r="CU96" s="278">
        <v>7701940.6800000006</v>
      </c>
      <c r="CX96" s="123" t="s">
        <v>1577</v>
      </c>
    </row>
    <row r="97" spans="1:102" ht="27" customHeight="1">
      <c r="A97" s="123" t="str">
        <f t="shared" si="4"/>
        <v>http://resources.usgin.org/uri-gin/ohdnr/AUMPoints:341058014202</v>
      </c>
      <c r="B97" s="123" t="s">
        <v>467</v>
      </c>
      <c r="C97" s="207" t="s">
        <v>468</v>
      </c>
      <c r="D97" s="123" t="s">
        <v>1473</v>
      </c>
      <c r="G97" s="123" t="s">
        <v>466</v>
      </c>
      <c r="H97" s="123" t="s">
        <v>466</v>
      </c>
      <c r="I97" s="123" t="s">
        <v>469</v>
      </c>
      <c r="N97" s="295">
        <v>37257</v>
      </c>
      <c r="O97" s="123" t="s">
        <v>114</v>
      </c>
      <c r="P97" s="123" t="s">
        <v>1444</v>
      </c>
      <c r="Q97" s="123" t="s">
        <v>194</v>
      </c>
      <c r="S97" s="54" t="s">
        <v>1362</v>
      </c>
      <c r="W97" s="200"/>
      <c r="X97" s="123" t="s">
        <v>51</v>
      </c>
      <c r="Y97" s="206" t="s">
        <v>50</v>
      </c>
      <c r="Z97" s="205" t="s">
        <v>1142</v>
      </c>
      <c r="AJ97" s="123">
        <v>39.08</v>
      </c>
      <c r="AK97" s="123">
        <v>-82.31</v>
      </c>
      <c r="AL97" s="204" t="s">
        <v>1143</v>
      </c>
      <c r="AM97" s="54" t="s">
        <v>1321</v>
      </c>
      <c r="AN97" s="54">
        <v>1</v>
      </c>
      <c r="AP97" s="123" t="s">
        <v>847</v>
      </c>
      <c r="AQ97" s="207" t="s">
        <v>848</v>
      </c>
      <c r="AR97" s="123" t="s">
        <v>849</v>
      </c>
      <c r="AS97" s="123">
        <v>0</v>
      </c>
      <c r="AT97" s="132">
        <v>0</v>
      </c>
      <c r="AU97" s="123">
        <v>468</v>
      </c>
      <c r="AV97" s="123" t="s">
        <v>85</v>
      </c>
      <c r="AW97" s="123" t="s">
        <v>1447</v>
      </c>
      <c r="AX97" s="123" t="s">
        <v>381</v>
      </c>
      <c r="AY97" s="123">
        <v>47233718.066042036</v>
      </c>
      <c r="AZ97" s="123" t="s">
        <v>1448</v>
      </c>
      <c r="BA97" s="123">
        <v>42</v>
      </c>
      <c r="BB97" s="123" t="s">
        <v>1323</v>
      </c>
      <c r="BE97" s="123">
        <v>50388930.432853639</v>
      </c>
      <c r="BF97" s="123">
        <f t="shared" si="5"/>
        <v>30233358.259712182</v>
      </c>
      <c r="BG97" s="123" t="s">
        <v>1448</v>
      </c>
      <c r="BI97" s="123">
        <v>55.3</v>
      </c>
      <c r="BJ97" s="123">
        <v>47.233718066042037</v>
      </c>
      <c r="BK97" s="123" t="s">
        <v>1449</v>
      </c>
      <c r="BL97" s="123" t="s">
        <v>951</v>
      </c>
      <c r="BM97" s="123">
        <v>9004</v>
      </c>
      <c r="BO97" s="123">
        <v>1.0668</v>
      </c>
      <c r="BP97" s="123">
        <v>9605.4671999999991</v>
      </c>
      <c r="BQ97" s="123">
        <v>5763.2803199999989</v>
      </c>
      <c r="BS97" s="123">
        <v>0.11259999999999999</v>
      </c>
      <c r="BT97" s="123">
        <v>6226780</v>
      </c>
      <c r="BU97" s="123">
        <v>5318516.6542363325</v>
      </c>
      <c r="BV97" s="123" t="s">
        <v>1448</v>
      </c>
      <c r="BW97" s="123" t="s">
        <v>1450</v>
      </c>
      <c r="BX97" s="123">
        <v>5.6845470692717583</v>
      </c>
      <c r="BY97" s="123">
        <v>4.8553760145231051</v>
      </c>
      <c r="BZ97" s="123">
        <v>1080.4228936065358</v>
      </c>
      <c r="CA97" s="123">
        <v>922.82803523885048</v>
      </c>
      <c r="CB97" s="123">
        <v>5.1354999999999998E-2</v>
      </c>
      <c r="CC97" s="123">
        <v>2839931.5</v>
      </c>
      <c r="CD97" s="123">
        <v>2425687.5912815887</v>
      </c>
      <c r="CE97" s="123" t="s">
        <v>1448</v>
      </c>
      <c r="CF97" s="123" t="s">
        <v>968</v>
      </c>
      <c r="CG97" s="123">
        <v>12.463830201538311</v>
      </c>
      <c r="CH97" s="123">
        <v>10.645805456826047</v>
      </c>
      <c r="CI97" s="123">
        <v>492.7630346462135</v>
      </c>
      <c r="CJ97" s="123">
        <v>420.88662299903348</v>
      </c>
      <c r="CK97" s="123" t="s">
        <v>1452</v>
      </c>
      <c r="CL97" s="203">
        <v>12.513888888888888</v>
      </c>
      <c r="CM97" s="203">
        <v>12.513888888888888</v>
      </c>
      <c r="CN97" s="132">
        <v>4.1900000000000004</v>
      </c>
      <c r="CO97" s="132">
        <v>1000</v>
      </c>
      <c r="CP97" s="272">
        <v>30233358259.712181</v>
      </c>
      <c r="CQ97" s="296">
        <v>126677771108.19405</v>
      </c>
      <c r="CR97" s="296">
        <v>22284584781.250233</v>
      </c>
      <c r="CS97" s="278">
        <v>26090208200.000004</v>
      </c>
      <c r="CT97" s="272">
        <v>10163631007.469856</v>
      </c>
      <c r="CU97" s="278">
        <v>11280548709.780001</v>
      </c>
      <c r="CX97" s="123" t="s">
        <v>1577</v>
      </c>
    </row>
    <row r="98" spans="1:102" ht="27" customHeight="1">
      <c r="A98" s="123" t="str">
        <f t="shared" ref="A98:A129" si="6">"http://resources.usgin.org/uri-gin/ohdnr/AUMPoints:"&amp;C98</f>
        <v>http://resources.usgin.org/uri-gin/ohdnr/AUMPoints:341058000602</v>
      </c>
      <c r="B98" s="123" t="s">
        <v>471</v>
      </c>
      <c r="C98" s="207" t="s">
        <v>472</v>
      </c>
      <c r="D98" s="123" t="s">
        <v>1473</v>
      </c>
      <c r="G98" s="123" t="s">
        <v>470</v>
      </c>
      <c r="H98" s="123" t="s">
        <v>470</v>
      </c>
      <c r="I98" s="123" t="s">
        <v>473</v>
      </c>
      <c r="N98" s="295">
        <v>2193</v>
      </c>
      <c r="O98" s="123" t="s">
        <v>135</v>
      </c>
      <c r="P98" s="123" t="s">
        <v>1444</v>
      </c>
      <c r="Q98" s="123" t="s">
        <v>194</v>
      </c>
      <c r="S98" s="54" t="s">
        <v>1362</v>
      </c>
      <c r="W98" s="123">
        <v>826</v>
      </c>
      <c r="X98" s="123" t="s">
        <v>52</v>
      </c>
      <c r="Y98" s="206" t="s">
        <v>50</v>
      </c>
      <c r="Z98" s="205" t="s">
        <v>1142</v>
      </c>
      <c r="AJ98" s="123">
        <v>39</v>
      </c>
      <c r="AK98" s="123">
        <v>-81.97</v>
      </c>
      <c r="AL98" s="204" t="s">
        <v>1143</v>
      </c>
      <c r="AM98" s="54" t="s">
        <v>1321</v>
      </c>
      <c r="AN98" s="54">
        <v>1</v>
      </c>
      <c r="AP98" s="123" t="s">
        <v>852</v>
      </c>
      <c r="AQ98" s="207" t="s">
        <v>851</v>
      </c>
      <c r="AR98" s="123" t="s">
        <v>853</v>
      </c>
      <c r="AS98" s="123">
        <v>0</v>
      </c>
      <c r="AT98" s="132">
        <v>0</v>
      </c>
      <c r="AU98" s="123" t="s">
        <v>223</v>
      </c>
      <c r="AV98" s="123" t="s">
        <v>85</v>
      </c>
      <c r="AW98" s="123" t="s">
        <v>1447</v>
      </c>
      <c r="AX98" s="123" t="s">
        <v>474</v>
      </c>
      <c r="AY98" s="123">
        <v>1961923.5767251279</v>
      </c>
      <c r="AZ98" s="123" t="s">
        <v>1448</v>
      </c>
      <c r="BA98" s="123">
        <v>42</v>
      </c>
      <c r="BB98" s="123" t="s">
        <v>1323</v>
      </c>
      <c r="BE98" s="123">
        <v>2092980.0716503663</v>
      </c>
      <c r="BF98" s="123">
        <f t="shared" ref="BF98:BF129" si="7">BE98*0.6</f>
        <v>1255788.0429902198</v>
      </c>
      <c r="BG98" s="123" t="s">
        <v>1448</v>
      </c>
      <c r="BI98" s="123">
        <v>2.29</v>
      </c>
      <c r="BJ98" s="123">
        <v>1.961923576725128</v>
      </c>
      <c r="BK98" s="123" t="s">
        <v>1449</v>
      </c>
      <c r="BL98" s="123" t="s">
        <v>936</v>
      </c>
      <c r="BM98" s="123">
        <v>1592</v>
      </c>
      <c r="BO98" s="123">
        <v>1.0668</v>
      </c>
      <c r="BP98" s="123">
        <v>1698.3455999999999</v>
      </c>
      <c r="BQ98" s="123">
        <v>1019.0073599999998</v>
      </c>
      <c r="BS98" s="123">
        <v>0.1</v>
      </c>
      <c r="BT98" s="123">
        <v>229000</v>
      </c>
      <c r="BU98" s="123">
        <v>196192.35767251279</v>
      </c>
      <c r="BV98" s="123" t="s">
        <v>1448</v>
      </c>
      <c r="BW98" s="123" t="s">
        <v>1450</v>
      </c>
      <c r="BX98" s="123">
        <v>6.4007999999999994</v>
      </c>
      <c r="BY98" s="123">
        <v>5.4837905807433174</v>
      </c>
      <c r="BZ98" s="123">
        <v>224.72850441433519</v>
      </c>
      <c r="CA98" s="123">
        <v>192.53281710596559</v>
      </c>
      <c r="CB98" s="123">
        <v>5.2015000000000006E-2</v>
      </c>
      <c r="CC98" s="123">
        <v>119114.35</v>
      </c>
      <c r="CD98" s="123">
        <v>102049.45484335754</v>
      </c>
      <c r="CE98" s="123" t="s">
        <v>1448</v>
      </c>
      <c r="CF98" s="123" t="s">
        <v>968</v>
      </c>
      <c r="CG98" s="123">
        <v>12.305681053542244</v>
      </c>
      <c r="CH98" s="123">
        <v>10.542709950482202</v>
      </c>
      <c r="CI98" s="123">
        <v>116.89253157111645</v>
      </c>
      <c r="CJ98" s="123">
        <v>100.14594481766801</v>
      </c>
      <c r="CK98" s="123" t="s">
        <v>1452</v>
      </c>
      <c r="CL98" s="203">
        <v>12.777777777777777</v>
      </c>
      <c r="CM98" s="203">
        <v>12.777777777777777</v>
      </c>
      <c r="CN98" s="132">
        <v>4.1900000000000004</v>
      </c>
      <c r="CO98" s="132">
        <v>1000</v>
      </c>
      <c r="CP98" s="272">
        <v>1255788042.9902198</v>
      </c>
      <c r="CQ98" s="296">
        <v>5261751900.1290216</v>
      </c>
      <c r="CR98" s="296">
        <v>822045978.6478287</v>
      </c>
      <c r="CS98" s="278">
        <v>959510000.00000024</v>
      </c>
      <c r="CT98" s="272">
        <v>427587215.79366821</v>
      </c>
      <c r="CU98" s="278">
        <v>473136491.92200011</v>
      </c>
      <c r="CX98" s="123" t="s">
        <v>1577</v>
      </c>
    </row>
    <row r="99" spans="1:102" ht="27" customHeight="1">
      <c r="A99" s="123" t="str">
        <f t="shared" si="6"/>
        <v>http://resources.usgin.org/uri-gin/ohdnr/AUMPoints:341058000702</v>
      </c>
      <c r="B99" s="200" t="s">
        <v>223</v>
      </c>
      <c r="C99" s="207" t="s">
        <v>476</v>
      </c>
      <c r="D99" s="123" t="s">
        <v>1473</v>
      </c>
      <c r="G99" s="123" t="s">
        <v>475</v>
      </c>
      <c r="H99" s="123" t="s">
        <v>475</v>
      </c>
      <c r="I99" s="200" t="s">
        <v>223</v>
      </c>
      <c r="N99" s="295"/>
      <c r="O99" s="200" t="s">
        <v>223</v>
      </c>
      <c r="P99" s="123" t="s">
        <v>1444</v>
      </c>
      <c r="Q99" s="123" t="s">
        <v>194</v>
      </c>
      <c r="S99" s="54" t="s">
        <v>1362</v>
      </c>
      <c r="Y99" s="206" t="s">
        <v>50</v>
      </c>
      <c r="Z99" s="205" t="s">
        <v>1142</v>
      </c>
      <c r="AJ99" s="123">
        <v>39</v>
      </c>
      <c r="AK99" s="123">
        <v>-81.97</v>
      </c>
      <c r="AL99" s="204" t="s">
        <v>1143</v>
      </c>
      <c r="AM99" s="54" t="s">
        <v>1321</v>
      </c>
      <c r="AN99" s="54">
        <v>1</v>
      </c>
      <c r="AP99" s="123" t="s">
        <v>852</v>
      </c>
      <c r="AQ99" s="207" t="s">
        <v>851</v>
      </c>
      <c r="AR99" s="123" t="s">
        <v>853</v>
      </c>
      <c r="AS99" s="123">
        <v>0</v>
      </c>
      <c r="AT99" s="132">
        <v>0</v>
      </c>
      <c r="AU99" s="200" t="s">
        <v>1446</v>
      </c>
      <c r="AV99" s="123" t="s">
        <v>85</v>
      </c>
      <c r="AW99" s="123" t="s">
        <v>1447</v>
      </c>
      <c r="AX99" s="200" t="s">
        <v>223</v>
      </c>
      <c r="AY99" s="123">
        <v>226506.034555541</v>
      </c>
      <c r="AZ99" s="123" t="s">
        <v>1448</v>
      </c>
      <c r="BA99" s="123">
        <v>42</v>
      </c>
      <c r="BB99" s="123" t="s">
        <v>1323</v>
      </c>
      <c r="BE99" s="123">
        <v>241636.63766385114</v>
      </c>
      <c r="BF99" s="123">
        <f t="shared" si="7"/>
        <v>144981.98259831069</v>
      </c>
      <c r="BG99" s="123" t="s">
        <v>1448</v>
      </c>
      <c r="BI99" s="123">
        <v>0.68</v>
      </c>
      <c r="BJ99" s="123">
        <v>0.226506034555541</v>
      </c>
      <c r="BK99" s="123" t="s">
        <v>1449</v>
      </c>
      <c r="BL99" s="123" t="s">
        <v>936</v>
      </c>
      <c r="BM99" s="123">
        <v>1489</v>
      </c>
      <c r="BO99" s="123">
        <v>1.0668</v>
      </c>
      <c r="BP99" s="123">
        <v>1588.4651999999999</v>
      </c>
      <c r="BQ99" s="123">
        <v>953.07911999999988</v>
      </c>
      <c r="BS99" s="123">
        <v>0.1</v>
      </c>
      <c r="BT99" s="123">
        <v>68000</v>
      </c>
      <c r="BU99" s="123">
        <v>22650.603455554101</v>
      </c>
      <c r="BV99" s="123" t="s">
        <v>1448</v>
      </c>
      <c r="BW99" s="123" t="s">
        <v>1450</v>
      </c>
      <c r="BX99" s="123">
        <v>6.4008000000000003</v>
      </c>
      <c r="BY99" s="123">
        <v>2.1320879793869216</v>
      </c>
      <c r="BZ99" s="123">
        <v>71.347696715882321</v>
      </c>
      <c r="CA99" s="123">
        <v>23.765711555567499</v>
      </c>
      <c r="CB99" s="123">
        <v>5.2000000000000005E-2</v>
      </c>
      <c r="CC99" s="123">
        <v>35360</v>
      </c>
      <c r="CD99" s="123">
        <v>11778.313796888133</v>
      </c>
      <c r="CE99" s="123" t="s">
        <v>1448</v>
      </c>
      <c r="CF99" s="123" t="s">
        <v>968</v>
      </c>
      <c r="CG99" s="123">
        <v>12.309230769230769</v>
      </c>
      <c r="CH99" s="123">
        <v>4.1001691911286962</v>
      </c>
      <c r="CI99" s="123">
        <v>37.100802292258805</v>
      </c>
      <c r="CJ99" s="123">
        <v>12.358170008895101</v>
      </c>
      <c r="CK99" s="123" t="s">
        <v>1452</v>
      </c>
      <c r="CL99" s="203">
        <v>12.777777777777777</v>
      </c>
      <c r="CM99" s="203">
        <v>12.777777777777777</v>
      </c>
      <c r="CN99" s="132">
        <v>4.1900000000000004</v>
      </c>
      <c r="CO99" s="132">
        <v>1000</v>
      </c>
      <c r="CP99" s="272">
        <v>144981982.59831068</v>
      </c>
      <c r="CQ99" s="296">
        <v>607474507.08692181</v>
      </c>
      <c r="CR99" s="296">
        <v>94906028.478771687</v>
      </c>
      <c r="CS99" s="278">
        <v>284920000.00000006</v>
      </c>
      <c r="CT99" s="272">
        <v>49351134.80896128</v>
      </c>
      <c r="CU99" s="278">
        <v>140454163.19999999</v>
      </c>
      <c r="CX99" s="123" t="s">
        <v>1577</v>
      </c>
    </row>
    <row r="100" spans="1:102" ht="27" customHeight="1">
      <c r="A100" s="123" t="str">
        <f t="shared" si="6"/>
        <v>http://resources.usgin.org/uri-gin/ohdnr/AUMPoints:341058004902</v>
      </c>
      <c r="B100" s="123" t="s">
        <v>478</v>
      </c>
      <c r="C100" s="207" t="s">
        <v>479</v>
      </c>
      <c r="D100" s="123" t="s">
        <v>1473</v>
      </c>
      <c r="G100" s="123" t="s">
        <v>477</v>
      </c>
      <c r="H100" s="123" t="s">
        <v>477</v>
      </c>
      <c r="I100" s="123" t="s">
        <v>480</v>
      </c>
      <c r="N100" s="295">
        <v>13150</v>
      </c>
      <c r="O100" s="123" t="s">
        <v>84</v>
      </c>
      <c r="P100" s="123" t="s">
        <v>1444</v>
      </c>
      <c r="Q100" s="123" t="s">
        <v>194</v>
      </c>
      <c r="S100" s="54" t="s">
        <v>1362</v>
      </c>
      <c r="Y100" s="206" t="s">
        <v>50</v>
      </c>
      <c r="Z100" s="205" t="s">
        <v>1142</v>
      </c>
      <c r="AJ100" s="123">
        <v>39.01</v>
      </c>
      <c r="AK100" s="123">
        <v>-81.94</v>
      </c>
      <c r="AL100" s="204" t="s">
        <v>1143</v>
      </c>
      <c r="AM100" s="54" t="s">
        <v>1321</v>
      </c>
      <c r="AN100" s="54">
        <v>1</v>
      </c>
      <c r="AP100" s="123" t="s">
        <v>852</v>
      </c>
      <c r="AQ100" s="207" t="s">
        <v>851</v>
      </c>
      <c r="AR100" s="123" t="s">
        <v>853</v>
      </c>
      <c r="AS100" s="123">
        <v>0.9</v>
      </c>
      <c r="AT100" s="132">
        <v>0</v>
      </c>
      <c r="AU100" s="123">
        <v>498</v>
      </c>
      <c r="AV100" s="123" t="s">
        <v>85</v>
      </c>
      <c r="AW100" s="123" t="s">
        <v>1447</v>
      </c>
      <c r="AX100" s="123" t="s">
        <v>474</v>
      </c>
      <c r="AY100" s="123">
        <v>3562487.1457283618</v>
      </c>
      <c r="AZ100" s="123" t="s">
        <v>1448</v>
      </c>
      <c r="BA100" s="123">
        <v>42</v>
      </c>
      <c r="BB100" s="123" t="s">
        <v>1323</v>
      </c>
      <c r="BE100" s="123">
        <v>3800461.2870630161</v>
      </c>
      <c r="BF100" s="123">
        <f t="shared" si="7"/>
        <v>2280276.7722378094</v>
      </c>
      <c r="BG100" s="123" t="s">
        <v>1448</v>
      </c>
      <c r="BI100" s="123">
        <v>4.29</v>
      </c>
      <c r="BJ100" s="123">
        <v>3.5624871457283618</v>
      </c>
      <c r="BK100" s="123" t="s">
        <v>1449</v>
      </c>
      <c r="BL100" s="123" t="s">
        <v>936</v>
      </c>
      <c r="BM100" s="123">
        <v>2015</v>
      </c>
      <c r="BO100" s="123">
        <v>1.0668</v>
      </c>
      <c r="BP100" s="123">
        <v>2149.6019999999999</v>
      </c>
      <c r="BQ100" s="123">
        <v>1289.7611999999999</v>
      </c>
      <c r="BS100" s="123">
        <v>9.98E-2</v>
      </c>
      <c r="BT100" s="123">
        <v>428142</v>
      </c>
      <c r="BU100" s="123">
        <v>355536.2171436905</v>
      </c>
      <c r="BV100" s="123" t="s">
        <v>1448</v>
      </c>
      <c r="BW100" s="123" t="s">
        <v>1450</v>
      </c>
      <c r="BX100" s="123">
        <v>6.4136272545090165</v>
      </c>
      <c r="BY100" s="123">
        <v>5.3259824362893839</v>
      </c>
      <c r="BZ100" s="123">
        <v>331.9544734327564</v>
      </c>
      <c r="CA100" s="123">
        <v>275.66049990005166</v>
      </c>
      <c r="CB100" s="123">
        <v>5.20375E-2</v>
      </c>
      <c r="CC100" s="123">
        <v>223240.875</v>
      </c>
      <c r="CD100" s="123">
        <v>185382.92484583962</v>
      </c>
      <c r="CE100" s="123" t="s">
        <v>1448</v>
      </c>
      <c r="CF100" s="123" t="s">
        <v>968</v>
      </c>
      <c r="CG100" s="123">
        <v>12.300360317079027</v>
      </c>
      <c r="CH100" s="123">
        <v>10.214423197534096</v>
      </c>
      <c r="CI100" s="123">
        <v>173.08698307872808</v>
      </c>
      <c r="CJ100" s="123">
        <v>143.73430123796533</v>
      </c>
      <c r="CK100" s="123" t="s">
        <v>1452</v>
      </c>
      <c r="CL100" s="203">
        <v>12.777777777777777</v>
      </c>
      <c r="CM100" s="203">
        <v>12.777777777777777</v>
      </c>
      <c r="CN100" s="132">
        <v>4.1900000000000004</v>
      </c>
      <c r="CO100" s="132">
        <v>1000</v>
      </c>
      <c r="CP100" s="272">
        <v>2280276772.2378092</v>
      </c>
      <c r="CQ100" s="296">
        <v>9554359675.6764221</v>
      </c>
      <c r="CR100" s="296">
        <v>1489696749.8320634</v>
      </c>
      <c r="CS100" s="278">
        <v>1793914980.0000002</v>
      </c>
      <c r="CT100" s="272">
        <v>776754455.10406804</v>
      </c>
      <c r="CU100" s="278">
        <v>886739544.40500009</v>
      </c>
      <c r="CX100" s="123" t="s">
        <v>1577</v>
      </c>
    </row>
    <row r="101" spans="1:102" ht="27" customHeight="1">
      <c r="A101" s="123" t="str">
        <f t="shared" si="6"/>
        <v>http://resources.usgin.org/uri-gin/ohdnr/AUMPoints:341118000402</v>
      </c>
      <c r="B101" s="197" t="s">
        <v>482</v>
      </c>
      <c r="C101" s="196" t="s">
        <v>483</v>
      </c>
      <c r="D101" s="123" t="s">
        <v>1473</v>
      </c>
      <c r="G101" s="197" t="s">
        <v>481</v>
      </c>
      <c r="H101" s="197" t="s">
        <v>481</v>
      </c>
      <c r="I101" s="197" t="s">
        <v>484</v>
      </c>
      <c r="N101" s="295"/>
      <c r="O101" s="197" t="s">
        <v>135</v>
      </c>
      <c r="P101" s="123" t="s">
        <v>1444</v>
      </c>
      <c r="Q101" s="197" t="s">
        <v>194</v>
      </c>
      <c r="S101" s="54" t="s">
        <v>1362</v>
      </c>
      <c r="W101" s="197">
        <v>384</v>
      </c>
      <c r="X101" s="197" t="s">
        <v>54</v>
      </c>
      <c r="Y101" s="206" t="s">
        <v>53</v>
      </c>
      <c r="Z101" s="205" t="s">
        <v>1142</v>
      </c>
      <c r="AJ101" s="123">
        <v>39.79</v>
      </c>
      <c r="AK101" s="123">
        <v>-80.88</v>
      </c>
      <c r="AL101" s="204" t="s">
        <v>1143</v>
      </c>
      <c r="AM101" s="54" t="s">
        <v>1321</v>
      </c>
      <c r="AN101" s="54">
        <v>1</v>
      </c>
      <c r="AP101" s="197" t="s">
        <v>855</v>
      </c>
      <c r="AQ101" s="196" t="s">
        <v>854</v>
      </c>
      <c r="AR101" s="197" t="s">
        <v>856</v>
      </c>
      <c r="AS101" s="197">
        <v>0.2</v>
      </c>
      <c r="AT101" s="195">
        <v>0.22860000000000003</v>
      </c>
      <c r="AU101" s="200" t="s">
        <v>1446</v>
      </c>
      <c r="AV101" s="197" t="s">
        <v>85</v>
      </c>
      <c r="AW101" s="123" t="s">
        <v>1447</v>
      </c>
      <c r="AX101" s="197" t="s">
        <v>156</v>
      </c>
      <c r="AY101" s="197">
        <v>30993.46650684753</v>
      </c>
      <c r="AZ101" s="123" t="s">
        <v>1448</v>
      </c>
      <c r="BA101" s="197">
        <v>90</v>
      </c>
      <c r="BB101" s="123" t="s">
        <v>1323</v>
      </c>
      <c r="BE101" s="197" t="e">
        <f>(AZ101*1000*1000*(BD101*2.54/1000))</f>
        <v>#VALUE!</v>
      </c>
      <c r="BF101" s="197" t="e">
        <f t="shared" si="7"/>
        <v>#VALUE!</v>
      </c>
      <c r="BG101" s="123" t="s">
        <v>1448</v>
      </c>
      <c r="BI101" s="197">
        <v>53.07</v>
      </c>
      <c r="BJ101" s="197">
        <v>44.7</v>
      </c>
      <c r="BK101" s="123" t="s">
        <v>1449</v>
      </c>
      <c r="BL101" s="197" t="s">
        <v>928</v>
      </c>
      <c r="BM101" s="194">
        <v>7359</v>
      </c>
      <c r="BN101" s="194"/>
      <c r="BO101" s="123">
        <v>2.286</v>
      </c>
      <c r="BP101" s="123">
        <v>16822.673999999999</v>
      </c>
      <c r="BQ101" s="123">
        <v>10093.604399999998</v>
      </c>
      <c r="BS101" s="194">
        <v>0.13580000000000003</v>
      </c>
      <c r="BT101" s="193">
        <v>7206906.0000000019</v>
      </c>
      <c r="BU101" s="193">
        <v>6070260.0000000019</v>
      </c>
      <c r="BV101" s="123" t="s">
        <v>1448</v>
      </c>
      <c r="BW101" s="123" t="s">
        <v>1450</v>
      </c>
      <c r="BX101" s="193">
        <v>1.0100147275405005</v>
      </c>
      <c r="BY101" s="193">
        <v>0.85071901867458777</v>
      </c>
      <c r="BZ101" s="193">
        <v>714.00717864472711</v>
      </c>
      <c r="CA101" s="194">
        <v>601.39666262331446</v>
      </c>
      <c r="CB101" s="123">
        <v>5.3280000000000001E-2</v>
      </c>
      <c r="CC101" s="123">
        <v>2827569.6</v>
      </c>
      <c r="CD101" s="123">
        <v>2381616</v>
      </c>
      <c r="CE101" s="123" t="s">
        <v>1448</v>
      </c>
      <c r="CF101" s="123" t="s">
        <v>968</v>
      </c>
      <c r="CG101" s="194">
        <v>2.5743243243243241</v>
      </c>
      <c r="CH101" s="194">
        <v>2.1683116129130826</v>
      </c>
      <c r="CI101" s="193">
        <v>280.13477524441123</v>
      </c>
      <c r="CJ101" s="193">
        <v>235.95297632231359</v>
      </c>
      <c r="CK101" s="123" t="s">
        <v>1452</v>
      </c>
      <c r="CL101" s="192">
        <v>11.194444444444448</v>
      </c>
      <c r="CM101" s="192">
        <v>15.766444444444449</v>
      </c>
      <c r="CN101" s="195">
        <v>4.1900000000000004</v>
      </c>
      <c r="CO101" s="195">
        <v>1000</v>
      </c>
      <c r="CP101" s="273">
        <v>6131052000</v>
      </c>
      <c r="CQ101" s="293">
        <v>25689107880.000004</v>
      </c>
      <c r="CR101" s="293">
        <v>25434389400.000011</v>
      </c>
      <c r="CS101" s="292">
        <v>30196936140.000011</v>
      </c>
      <c r="CT101" s="273">
        <v>9978971040.0000019</v>
      </c>
      <c r="CU101" s="292">
        <v>11231445759.552002</v>
      </c>
      <c r="CX101" s="123" t="s">
        <v>1577</v>
      </c>
    </row>
    <row r="102" spans="1:102" ht="27" customHeight="1">
      <c r="A102" s="123" t="str">
        <f t="shared" si="6"/>
        <v>http://resources.usgin.org/uri-gin/ohdnr/AUMPoints:341218001602</v>
      </c>
      <c r="B102" s="123" t="s">
        <v>56</v>
      </c>
      <c r="C102" s="207" t="s">
        <v>486</v>
      </c>
      <c r="D102" s="123" t="s">
        <v>1473</v>
      </c>
      <c r="G102" s="123" t="s">
        <v>485</v>
      </c>
      <c r="H102" s="123" t="s">
        <v>485</v>
      </c>
      <c r="I102" s="123" t="s">
        <v>487</v>
      </c>
      <c r="N102" s="295">
        <v>16072</v>
      </c>
      <c r="O102" s="123" t="s">
        <v>84</v>
      </c>
      <c r="P102" s="123" t="s">
        <v>1444</v>
      </c>
      <c r="Q102" s="123" t="s">
        <v>194</v>
      </c>
      <c r="S102" s="54" t="s">
        <v>1362</v>
      </c>
      <c r="W102" s="123">
        <v>223</v>
      </c>
      <c r="X102" s="123" t="s">
        <v>56</v>
      </c>
      <c r="Y102" s="206" t="s">
        <v>55</v>
      </c>
      <c r="Z102" s="205" t="s">
        <v>1142</v>
      </c>
      <c r="AJ102" s="123">
        <v>39.78</v>
      </c>
      <c r="AK102" s="123">
        <v>-81.56</v>
      </c>
      <c r="AL102" s="204" t="s">
        <v>1143</v>
      </c>
      <c r="AM102" s="54" t="s">
        <v>1321</v>
      </c>
      <c r="AN102" s="54">
        <v>1</v>
      </c>
      <c r="AP102" s="123" t="s">
        <v>858</v>
      </c>
      <c r="AQ102" s="207" t="s">
        <v>857</v>
      </c>
      <c r="AR102" s="123" t="s">
        <v>859</v>
      </c>
      <c r="AS102" s="123">
        <v>0</v>
      </c>
      <c r="AT102" s="132">
        <v>0.11216640000000001</v>
      </c>
      <c r="AU102" s="123">
        <v>465</v>
      </c>
      <c r="AV102" s="123" t="s">
        <v>85</v>
      </c>
      <c r="AW102" s="123" t="s">
        <v>1447</v>
      </c>
      <c r="AX102" s="123" t="s">
        <v>87</v>
      </c>
      <c r="AY102" s="123">
        <v>413475.25874713185</v>
      </c>
      <c r="AZ102" s="123" t="s">
        <v>1448</v>
      </c>
      <c r="BA102" s="123">
        <v>36</v>
      </c>
      <c r="BB102" s="123" t="s">
        <v>1323</v>
      </c>
      <c r="BE102" s="123">
        <v>378081.77659837739</v>
      </c>
      <c r="BF102" s="123">
        <f t="shared" si="7"/>
        <v>226849.06595902643</v>
      </c>
      <c r="BG102" s="123" t="s">
        <v>1448</v>
      </c>
      <c r="BI102" s="123">
        <v>0.74</v>
      </c>
      <c r="BJ102" s="123">
        <v>0.41347525874713187</v>
      </c>
      <c r="BK102" s="123" t="s">
        <v>1449</v>
      </c>
      <c r="BL102" s="123" t="s">
        <v>950</v>
      </c>
      <c r="BM102" s="123">
        <v>778</v>
      </c>
      <c r="BO102" s="123">
        <v>0.91439999999999999</v>
      </c>
      <c r="BP102" s="123">
        <v>711.40319999999997</v>
      </c>
      <c r="BQ102" s="123">
        <v>426.84191999999996</v>
      </c>
      <c r="BS102" s="123">
        <v>0.122</v>
      </c>
      <c r="BT102" s="123">
        <v>90280</v>
      </c>
      <c r="BU102" s="123">
        <v>50443.981567150084</v>
      </c>
      <c r="BV102" s="123" t="s">
        <v>1448</v>
      </c>
      <c r="BW102" s="123" t="s">
        <v>1450</v>
      </c>
      <c r="BX102" s="123">
        <v>4.4970491803278696</v>
      </c>
      <c r="BY102" s="123">
        <v>2.5127278019387065</v>
      </c>
      <c r="BZ102" s="123">
        <v>211.50687355168867</v>
      </c>
      <c r="CA102" s="123">
        <v>118.17953955213697</v>
      </c>
      <c r="CB102" s="123">
        <v>4.9489999999999999E-2</v>
      </c>
      <c r="CC102" s="123">
        <v>36622.6</v>
      </c>
      <c r="CD102" s="123">
        <v>20462.890555395556</v>
      </c>
      <c r="CE102" s="123" t="s">
        <v>1448</v>
      </c>
      <c r="CF102" s="123" t="s">
        <v>968</v>
      </c>
      <c r="CG102" s="123">
        <v>11.085875934532229</v>
      </c>
      <c r="CH102" s="123">
        <v>6.1942370546882648</v>
      </c>
      <c r="CI102" s="123">
        <v>85.798976820271079</v>
      </c>
      <c r="CJ102" s="123">
        <v>47.940208298649665</v>
      </c>
      <c r="CK102" s="123" t="s">
        <v>1452</v>
      </c>
      <c r="CL102" s="203">
        <v>11.194444444444448</v>
      </c>
      <c r="CM102" s="203">
        <v>13.437772444444448</v>
      </c>
      <c r="CN102" s="132">
        <v>4.1900000000000004</v>
      </c>
      <c r="CO102" s="132">
        <v>1000</v>
      </c>
      <c r="CP102" s="272">
        <v>226849065.95902643</v>
      </c>
      <c r="CQ102" s="296">
        <v>950497586.36832082</v>
      </c>
      <c r="CR102" s="296">
        <v>211360282.76635885</v>
      </c>
      <c r="CS102" s="278">
        <v>378273200.00000006</v>
      </c>
      <c r="CT102" s="272">
        <v>85739511.427107379</v>
      </c>
      <c r="CU102" s="278">
        <v>145469361.912</v>
      </c>
      <c r="CX102" s="123" t="s">
        <v>1577</v>
      </c>
    </row>
    <row r="103" spans="1:102" ht="27" customHeight="1">
      <c r="A103" s="123" t="str">
        <f t="shared" si="6"/>
        <v>http://resources.usgin.org/uri-gin/ohdnr/AUMPoints:341218000402</v>
      </c>
      <c r="B103" s="123" t="s">
        <v>489</v>
      </c>
      <c r="C103" s="207" t="s">
        <v>490</v>
      </c>
      <c r="D103" s="123" t="s">
        <v>1473</v>
      </c>
      <c r="G103" s="123" t="s">
        <v>488</v>
      </c>
      <c r="H103" s="123" t="s">
        <v>488</v>
      </c>
      <c r="I103" s="123" t="s">
        <v>491</v>
      </c>
      <c r="N103" s="295">
        <v>13150</v>
      </c>
      <c r="O103" s="123" t="s">
        <v>84</v>
      </c>
      <c r="P103" s="123" t="s">
        <v>1444</v>
      </c>
      <c r="Q103" s="123" t="s">
        <v>194</v>
      </c>
      <c r="S103" s="54" t="s">
        <v>1362</v>
      </c>
      <c r="Y103" s="206" t="s">
        <v>55</v>
      </c>
      <c r="Z103" s="205" t="s">
        <v>1142</v>
      </c>
      <c r="AJ103" s="123">
        <v>39.79</v>
      </c>
      <c r="AK103" s="123">
        <v>-81.58</v>
      </c>
      <c r="AL103" s="204" t="s">
        <v>1143</v>
      </c>
      <c r="AM103" s="54" t="s">
        <v>1321</v>
      </c>
      <c r="AN103" s="54">
        <v>1</v>
      </c>
      <c r="AP103" s="123" t="s">
        <v>858</v>
      </c>
      <c r="AQ103" s="207" t="s">
        <v>857</v>
      </c>
      <c r="AR103" s="123" t="s">
        <v>859</v>
      </c>
      <c r="AS103" s="123">
        <v>0</v>
      </c>
      <c r="AT103" s="132">
        <v>0</v>
      </c>
      <c r="AU103" s="123">
        <v>570</v>
      </c>
      <c r="AV103" s="123" t="s">
        <v>85</v>
      </c>
      <c r="AW103" s="123" t="s">
        <v>1447</v>
      </c>
      <c r="AX103" s="123" t="s">
        <v>116</v>
      </c>
      <c r="AY103" s="123">
        <v>2751520.8917776621</v>
      </c>
      <c r="AZ103" s="123" t="s">
        <v>1448</v>
      </c>
      <c r="BA103" s="123">
        <v>35</v>
      </c>
      <c r="BB103" s="123" t="s">
        <v>1323</v>
      </c>
      <c r="BE103" s="123">
        <v>2446102.0727903415</v>
      </c>
      <c r="BF103" s="123">
        <f t="shared" si="7"/>
        <v>1467661.2436742049</v>
      </c>
      <c r="BG103" s="123" t="s">
        <v>1448</v>
      </c>
      <c r="BI103" s="123">
        <v>5.4</v>
      </c>
      <c r="BJ103" s="123">
        <v>2.7515208917776621</v>
      </c>
      <c r="BK103" s="123" t="s">
        <v>1449</v>
      </c>
      <c r="BL103" s="123" t="s">
        <v>950</v>
      </c>
      <c r="BM103" s="123">
        <v>1601</v>
      </c>
      <c r="BO103" s="123">
        <v>0.88900000000000001</v>
      </c>
      <c r="BP103" s="123">
        <v>1423.289</v>
      </c>
      <c r="BQ103" s="123">
        <v>853.97339999999997</v>
      </c>
      <c r="BS103" s="123">
        <v>0.122</v>
      </c>
      <c r="BT103" s="123">
        <v>658800</v>
      </c>
      <c r="BU103" s="123">
        <v>335685.54879687476</v>
      </c>
      <c r="BV103" s="123" t="s">
        <v>1448</v>
      </c>
      <c r="BW103" s="123" t="s">
        <v>1450</v>
      </c>
      <c r="BX103" s="123">
        <v>4.3721311475409834</v>
      </c>
      <c r="BY103" s="123">
        <v>2.2277796655649742</v>
      </c>
      <c r="BZ103" s="123">
        <v>771.45260028005555</v>
      </c>
      <c r="CA103" s="123">
        <v>393.08665679384717</v>
      </c>
      <c r="CB103" s="123">
        <v>4.9474999999999998E-2</v>
      </c>
      <c r="CC103" s="123">
        <v>267165</v>
      </c>
      <c r="CD103" s="123">
        <v>136131.49612069983</v>
      </c>
      <c r="CE103" s="123" t="s">
        <v>1448</v>
      </c>
      <c r="CF103" s="123" t="s">
        <v>968</v>
      </c>
      <c r="CG103" s="123">
        <v>10.781202627589693</v>
      </c>
      <c r="CH103" s="123">
        <v>5.4934637533891229</v>
      </c>
      <c r="CI103" s="123">
        <v>312.84932294144056</v>
      </c>
      <c r="CJ103" s="123">
        <v>159.40952741701304</v>
      </c>
      <c r="CK103" s="123" t="s">
        <v>1452</v>
      </c>
      <c r="CL103" s="203">
        <v>11.194444444444448</v>
      </c>
      <c r="CM103" s="203">
        <v>11.194444444444448</v>
      </c>
      <c r="CN103" s="132">
        <v>4.1900000000000004</v>
      </c>
      <c r="CO103" s="132">
        <v>1000</v>
      </c>
      <c r="CP103" s="272">
        <v>1467661243.6742048</v>
      </c>
      <c r="CQ103" s="296">
        <v>6149500610.9949188</v>
      </c>
      <c r="CR103" s="296">
        <v>1406522449.4589055</v>
      </c>
      <c r="CS103" s="278">
        <v>2760372000</v>
      </c>
      <c r="CT103" s="272">
        <v>570390968.74573231</v>
      </c>
      <c r="CU103" s="278">
        <v>1061211439.8</v>
      </c>
      <c r="CX103" s="123" t="s">
        <v>1577</v>
      </c>
    </row>
    <row r="104" spans="1:102" ht="27" customHeight="1">
      <c r="A104" s="123" t="str">
        <f t="shared" si="6"/>
        <v>http://resources.usgin.org/uri-gin/ohdnr/AUMPoints:341218000502</v>
      </c>
      <c r="B104" s="123" t="s">
        <v>493</v>
      </c>
      <c r="C104" s="207" t="s">
        <v>494</v>
      </c>
      <c r="D104" s="123" t="s">
        <v>1473</v>
      </c>
      <c r="G104" s="123" t="s">
        <v>492</v>
      </c>
      <c r="H104" s="123" t="s">
        <v>492</v>
      </c>
      <c r="I104" s="123" t="s">
        <v>228</v>
      </c>
      <c r="N104" s="295">
        <v>14246</v>
      </c>
      <c r="O104" s="123" t="s">
        <v>84</v>
      </c>
      <c r="P104" s="123" t="s">
        <v>1444</v>
      </c>
      <c r="Q104" s="123" t="s">
        <v>194</v>
      </c>
      <c r="S104" s="54" t="s">
        <v>1362</v>
      </c>
      <c r="Y104" s="206" t="s">
        <v>55</v>
      </c>
      <c r="Z104" s="205" t="s">
        <v>1142</v>
      </c>
      <c r="AJ104" s="123">
        <v>39.78</v>
      </c>
      <c r="AK104" s="123">
        <v>-81.56</v>
      </c>
      <c r="AL104" s="204" t="s">
        <v>1143</v>
      </c>
      <c r="AM104" s="54" t="s">
        <v>1321</v>
      </c>
      <c r="AN104" s="54">
        <v>1</v>
      </c>
      <c r="AP104" s="123" t="s">
        <v>858</v>
      </c>
      <c r="AQ104" s="207" t="s">
        <v>857</v>
      </c>
      <c r="AR104" s="123" t="s">
        <v>859</v>
      </c>
      <c r="AS104" s="123">
        <v>0.25</v>
      </c>
      <c r="AT104" s="132">
        <v>8.6868000000000015E-2</v>
      </c>
      <c r="AU104" s="123">
        <v>557</v>
      </c>
      <c r="AV104" s="123" t="s">
        <v>85</v>
      </c>
      <c r="AW104" s="123" t="s">
        <v>1447</v>
      </c>
      <c r="AX104" s="123" t="s">
        <v>116</v>
      </c>
      <c r="AY104" s="123">
        <v>6246106.4352160813</v>
      </c>
      <c r="AZ104" s="123" t="s">
        <v>1448</v>
      </c>
      <c r="BA104" s="123">
        <v>33</v>
      </c>
      <c r="BB104" s="123" t="s">
        <v>1323</v>
      </c>
      <c r="BE104" s="123">
        <v>5235486.4139981186</v>
      </c>
      <c r="BF104" s="123">
        <f t="shared" si="7"/>
        <v>3141291.8483988713</v>
      </c>
      <c r="BG104" s="123" t="s">
        <v>1448</v>
      </c>
      <c r="BI104" s="123">
        <v>10.199999999999999</v>
      </c>
      <c r="BJ104" s="123">
        <v>6.2461064352160811</v>
      </c>
      <c r="BK104" s="123" t="s">
        <v>1449</v>
      </c>
      <c r="BL104" s="123" t="s">
        <v>950</v>
      </c>
      <c r="BM104" s="123">
        <v>4081</v>
      </c>
      <c r="BO104" s="123">
        <v>0.83820000000000006</v>
      </c>
      <c r="BP104" s="123">
        <v>3420.6942000000004</v>
      </c>
      <c r="BQ104" s="123">
        <v>2052.4165200000002</v>
      </c>
      <c r="BS104" s="123">
        <v>0.1216</v>
      </c>
      <c r="BT104" s="123">
        <v>1240320</v>
      </c>
      <c r="BU104" s="123">
        <v>759526.54252227547</v>
      </c>
      <c r="BV104" s="123" t="s">
        <v>1448</v>
      </c>
      <c r="BW104" s="123" t="s">
        <v>1450</v>
      </c>
      <c r="BX104" s="123">
        <v>4.135855263157894</v>
      </c>
      <c r="BY104" s="123">
        <v>2.5326462916012571</v>
      </c>
      <c r="BZ104" s="123">
        <v>604.32177772570253</v>
      </c>
      <c r="CA104" s="123">
        <v>370.06452399938559</v>
      </c>
      <c r="CB104" s="123">
        <v>4.9790000000000001E-2</v>
      </c>
      <c r="CC104" s="123">
        <v>507858</v>
      </c>
      <c r="CD104" s="123">
        <v>310993.63940940867</v>
      </c>
      <c r="CE104" s="123" t="s">
        <v>1448</v>
      </c>
      <c r="CF104" s="123" t="s">
        <v>968</v>
      </c>
      <c r="CG104" s="123">
        <v>10.100823458525808</v>
      </c>
      <c r="CH104" s="123">
        <v>6.1853743534587844</v>
      </c>
      <c r="CI104" s="123">
        <v>247.44392527107507</v>
      </c>
      <c r="CJ104" s="123">
        <v>151.52559745007736</v>
      </c>
      <c r="CK104" s="123" t="s">
        <v>1452</v>
      </c>
      <c r="CL104" s="203">
        <v>10.930555555555557</v>
      </c>
      <c r="CM104" s="203">
        <v>12.667915555555558</v>
      </c>
      <c r="CN104" s="132">
        <v>4.1900000000000004</v>
      </c>
      <c r="CO104" s="132">
        <v>1000</v>
      </c>
      <c r="CP104" s="272">
        <v>3141291848.3988714</v>
      </c>
      <c r="CQ104" s="296">
        <v>13162012844.791273</v>
      </c>
      <c r="CR104" s="296">
        <v>3182416213.168335</v>
      </c>
      <c r="CS104" s="278">
        <v>5196940800.000001</v>
      </c>
      <c r="CT104" s="272">
        <v>1303063349.1254227</v>
      </c>
      <c r="CU104" s="278">
        <v>2017272918.96</v>
      </c>
      <c r="CX104" s="123" t="s">
        <v>1577</v>
      </c>
    </row>
    <row r="105" spans="1:102" ht="27" customHeight="1">
      <c r="A105" s="123" t="str">
        <f t="shared" si="6"/>
        <v>http://resources.usgin.org/uri-gin/ohdnr/AUMPoints:341238000602</v>
      </c>
      <c r="B105" s="191" t="s">
        <v>496</v>
      </c>
      <c r="C105" s="190" t="s">
        <v>497</v>
      </c>
      <c r="D105" s="123" t="s">
        <v>1473</v>
      </c>
      <c r="G105" s="191" t="s">
        <v>495</v>
      </c>
      <c r="H105" s="191" t="s">
        <v>495</v>
      </c>
      <c r="I105" s="191" t="s">
        <v>498</v>
      </c>
      <c r="N105" s="295">
        <v>28126</v>
      </c>
      <c r="O105" s="191" t="s">
        <v>107</v>
      </c>
      <c r="P105" s="123" t="s">
        <v>1444</v>
      </c>
      <c r="Q105" s="191" t="s">
        <v>58</v>
      </c>
      <c r="S105" s="54" t="s">
        <v>1362</v>
      </c>
      <c r="W105" s="185"/>
      <c r="X105" s="191" t="s">
        <v>58</v>
      </c>
      <c r="Y105" s="206" t="s">
        <v>57</v>
      </c>
      <c r="Z105" s="205" t="s">
        <v>1142</v>
      </c>
      <c r="AJ105" s="123">
        <v>41.49</v>
      </c>
      <c r="AK105" s="123">
        <v>-82.9</v>
      </c>
      <c r="AL105" s="204" t="s">
        <v>1143</v>
      </c>
      <c r="AM105" s="54" t="s">
        <v>1321</v>
      </c>
      <c r="AN105" s="54">
        <v>1</v>
      </c>
      <c r="AP105" s="188" t="s">
        <v>862</v>
      </c>
      <c r="AQ105" s="189" t="s">
        <v>861</v>
      </c>
      <c r="AR105" s="188" t="s">
        <v>863</v>
      </c>
      <c r="AS105" s="188">
        <v>0</v>
      </c>
      <c r="AT105" s="132">
        <v>0</v>
      </c>
      <c r="AU105" s="191">
        <v>516</v>
      </c>
      <c r="AV105" s="191" t="s">
        <v>85</v>
      </c>
      <c r="AW105" s="123" t="s">
        <v>1447</v>
      </c>
      <c r="AX105" s="191" t="s">
        <v>389</v>
      </c>
      <c r="AY105" s="188">
        <v>1767091.288559258</v>
      </c>
      <c r="AZ105" s="123" t="s">
        <v>1448</v>
      </c>
      <c r="BA105" s="188">
        <v>42</v>
      </c>
      <c r="BB105" s="123" t="s">
        <v>1323</v>
      </c>
      <c r="BE105" s="188">
        <v>1885132.9866350163</v>
      </c>
      <c r="BF105" s="188">
        <f t="shared" si="7"/>
        <v>1131079.7919810098</v>
      </c>
      <c r="BG105" s="123" t="s">
        <v>1448</v>
      </c>
      <c r="BI105" s="188">
        <v>2.4700000000000002</v>
      </c>
      <c r="BJ105" s="188">
        <v>1.767091288559258</v>
      </c>
      <c r="BK105" s="123" t="s">
        <v>1449</v>
      </c>
      <c r="BL105" s="188" t="s">
        <v>954</v>
      </c>
      <c r="BM105" s="188">
        <v>2076</v>
      </c>
      <c r="BN105" s="188"/>
      <c r="BO105" s="123">
        <v>1.0668</v>
      </c>
      <c r="BP105" s="123">
        <v>2214.6767999999997</v>
      </c>
      <c r="BQ105" s="123">
        <v>1328.8060799999998</v>
      </c>
      <c r="BS105" s="188">
        <v>5.2999999999999999E-2</v>
      </c>
      <c r="BT105" s="187">
        <v>130910</v>
      </c>
      <c r="BU105" s="187">
        <v>93655.838293640671</v>
      </c>
      <c r="BV105" s="123" t="s">
        <v>1448</v>
      </c>
      <c r="BW105" s="123" t="s">
        <v>1450</v>
      </c>
      <c r="BX105" s="187">
        <v>12.076981132075471</v>
      </c>
      <c r="BY105" s="187">
        <v>8.6401328544878915</v>
      </c>
      <c r="BZ105" s="187">
        <v>98.517008591652456</v>
      </c>
      <c r="CA105" s="188">
        <v>70.481193383492553</v>
      </c>
      <c r="CB105" s="123">
        <v>4.3914999999999996E-2</v>
      </c>
      <c r="CC105" s="123">
        <v>108470.04999999999</v>
      </c>
      <c r="CD105" s="123">
        <v>77601.813937079802</v>
      </c>
      <c r="CE105" s="123" t="s">
        <v>1448</v>
      </c>
      <c r="CF105" s="123" t="s">
        <v>968</v>
      </c>
      <c r="CG105" s="188">
        <v>14.575429807582832</v>
      </c>
      <c r="CH105" s="188">
        <v>10.427576939265816</v>
      </c>
      <c r="CI105" s="187">
        <v>81.629706269856925</v>
      </c>
      <c r="CJ105" s="187">
        <v>58.399652970491985</v>
      </c>
      <c r="CK105" s="123" t="s">
        <v>1452</v>
      </c>
      <c r="CL105" s="203">
        <v>10.138888888888889</v>
      </c>
      <c r="CM105" s="203">
        <v>10.138888888888889</v>
      </c>
      <c r="CN105" s="132">
        <v>4.1900000000000004</v>
      </c>
      <c r="CO105" s="132">
        <v>1000</v>
      </c>
      <c r="CP105" s="272">
        <v>1131079791.9810097</v>
      </c>
      <c r="CQ105" s="296">
        <v>4739224328.4004316</v>
      </c>
      <c r="CR105" s="296">
        <v>392417962.45035452</v>
      </c>
      <c r="CS105" s="278">
        <v>548512900</v>
      </c>
      <c r="CT105" s="272">
        <v>325151600.39636439</v>
      </c>
      <c r="CU105" s="278">
        <v>430856055.00599998</v>
      </c>
      <c r="CX105" s="123" t="s">
        <v>1577</v>
      </c>
    </row>
    <row r="106" spans="1:102" ht="27" customHeight="1">
      <c r="A106" s="123" t="str">
        <f t="shared" si="6"/>
        <v>http://resources.usgin.org/uri-gin/ohdnr/AUMPoints:341278010202</v>
      </c>
      <c r="B106" s="123" t="s">
        <v>500</v>
      </c>
      <c r="C106" s="207" t="s">
        <v>501</v>
      </c>
      <c r="D106" s="123" t="s">
        <v>1473</v>
      </c>
      <c r="G106" s="123" t="s">
        <v>499</v>
      </c>
      <c r="H106" s="123" t="s">
        <v>499</v>
      </c>
      <c r="I106" s="123" t="s">
        <v>141</v>
      </c>
      <c r="N106" s="295">
        <v>9863</v>
      </c>
      <c r="O106" s="123" t="s">
        <v>84</v>
      </c>
      <c r="P106" s="123" t="s">
        <v>1444</v>
      </c>
      <c r="Q106" s="123" t="s">
        <v>194</v>
      </c>
      <c r="S106" s="54" t="s">
        <v>1362</v>
      </c>
      <c r="W106" s="123">
        <v>583</v>
      </c>
      <c r="X106" s="123" t="s">
        <v>61</v>
      </c>
      <c r="Y106" s="206" t="s">
        <v>59</v>
      </c>
      <c r="Z106" s="205" t="s">
        <v>1142</v>
      </c>
      <c r="AJ106" s="123">
        <v>39.61</v>
      </c>
      <c r="AK106" s="123">
        <v>-82.1</v>
      </c>
      <c r="AL106" s="204" t="s">
        <v>1143</v>
      </c>
      <c r="AM106" s="54" t="s">
        <v>1321</v>
      </c>
      <c r="AN106" s="54">
        <v>1</v>
      </c>
      <c r="AP106" s="123" t="s">
        <v>722</v>
      </c>
      <c r="AQ106" s="207" t="s">
        <v>745</v>
      </c>
      <c r="AR106" s="123" t="s">
        <v>723</v>
      </c>
      <c r="AS106" s="123">
        <v>0</v>
      </c>
      <c r="AT106" s="132">
        <v>2.0726400000000002E-2</v>
      </c>
      <c r="AU106" s="123">
        <v>694</v>
      </c>
      <c r="AV106" s="123" t="s">
        <v>85</v>
      </c>
      <c r="AW106" s="123" t="s">
        <v>1447</v>
      </c>
      <c r="AX106" s="123" t="s">
        <v>87</v>
      </c>
      <c r="AY106" s="123">
        <v>263961.07170023303</v>
      </c>
      <c r="AZ106" s="123" t="s">
        <v>1448</v>
      </c>
      <c r="BA106" s="123">
        <v>60</v>
      </c>
      <c r="BB106" s="123" t="s">
        <v>1323</v>
      </c>
      <c r="BE106" s="123">
        <v>402276.67327115516</v>
      </c>
      <c r="BF106" s="123">
        <f t="shared" si="7"/>
        <v>241366.0039626931</v>
      </c>
      <c r="BG106" s="123" t="s">
        <v>1448</v>
      </c>
      <c r="BI106" s="123">
        <v>0.78</v>
      </c>
      <c r="BJ106" s="123">
        <v>0.26396107170023303</v>
      </c>
      <c r="BK106" s="123" t="s">
        <v>1449</v>
      </c>
      <c r="BL106" s="123" t="s">
        <v>951</v>
      </c>
      <c r="BM106" s="123">
        <v>1171</v>
      </c>
      <c r="BO106" s="123">
        <v>1.524</v>
      </c>
      <c r="BP106" s="123">
        <v>1784.604</v>
      </c>
      <c r="BQ106" s="123">
        <v>1070.7624000000001</v>
      </c>
      <c r="BS106" s="123">
        <v>0.11900000000000001</v>
      </c>
      <c r="BT106" s="123">
        <v>92820</v>
      </c>
      <c r="BU106" s="123">
        <v>31411.367532327735</v>
      </c>
      <c r="BV106" s="123" t="s">
        <v>1448</v>
      </c>
      <c r="BW106" s="123" t="s">
        <v>1450</v>
      </c>
      <c r="BX106" s="123">
        <v>7.6840336134453775</v>
      </c>
      <c r="BY106" s="123">
        <v>2.6003663430585338</v>
      </c>
      <c r="BZ106" s="123">
        <v>86.685897823830942</v>
      </c>
      <c r="CA106" s="123">
        <v>29.335516013942712</v>
      </c>
      <c r="CB106" s="123">
        <v>5.135E-2</v>
      </c>
      <c r="CC106" s="123">
        <v>40053</v>
      </c>
      <c r="CD106" s="123">
        <v>13554.401031806967</v>
      </c>
      <c r="CE106" s="123" t="s">
        <v>1448</v>
      </c>
      <c r="CF106" s="123" t="s">
        <v>968</v>
      </c>
      <c r="CG106" s="123">
        <v>17.807205452775072</v>
      </c>
      <c r="CH106" s="123">
        <v>6.0261654298727461</v>
      </c>
      <c r="CI106" s="123">
        <v>37.406057590367382</v>
      </c>
      <c r="CJ106" s="123">
        <v>12.658644935428221</v>
      </c>
      <c r="CK106" s="123" t="s">
        <v>1452</v>
      </c>
      <c r="CL106" s="203">
        <v>10.666666666666668</v>
      </c>
      <c r="CM106" s="203">
        <v>11.081194666666669</v>
      </c>
      <c r="CN106" s="132">
        <v>4.1900000000000004</v>
      </c>
      <c r="CO106" s="132">
        <v>1000</v>
      </c>
      <c r="CP106" s="272">
        <v>241366003.9626931</v>
      </c>
      <c r="CQ106" s="296">
        <v>1011323556.6036842</v>
      </c>
      <c r="CR106" s="296">
        <v>131613629.96045323</v>
      </c>
      <c r="CS106" s="278">
        <v>388915800.00000006</v>
      </c>
      <c r="CT106" s="272">
        <v>56792940.3232712</v>
      </c>
      <c r="CU106" s="278">
        <v>159095322.36000001</v>
      </c>
      <c r="CX106" s="123" t="s">
        <v>1577</v>
      </c>
    </row>
    <row r="107" spans="1:102" ht="27" customHeight="1">
      <c r="A107" s="123" t="str">
        <f t="shared" si="6"/>
        <v>http://resources.usgin.org/uri-gin/ohdnr/AUMPoints:341278030202</v>
      </c>
      <c r="B107" s="123" t="s">
        <v>503</v>
      </c>
      <c r="C107" s="207" t="s">
        <v>504</v>
      </c>
      <c r="D107" s="123" t="s">
        <v>1473</v>
      </c>
      <c r="G107" s="123" t="s">
        <v>502</v>
      </c>
      <c r="H107" s="123" t="s">
        <v>502</v>
      </c>
      <c r="I107" s="123" t="s">
        <v>141</v>
      </c>
      <c r="N107" s="295">
        <v>9863</v>
      </c>
      <c r="O107" s="123" t="s">
        <v>135</v>
      </c>
      <c r="P107" s="123" t="s">
        <v>1444</v>
      </c>
      <c r="Q107" s="123" t="s">
        <v>194</v>
      </c>
      <c r="S107" s="54" t="s">
        <v>1362</v>
      </c>
      <c r="Y107" s="206" t="s">
        <v>59</v>
      </c>
      <c r="Z107" s="205" t="s">
        <v>1142</v>
      </c>
      <c r="AJ107" s="123">
        <v>39.6</v>
      </c>
      <c r="AK107" s="123">
        <v>-82.11</v>
      </c>
      <c r="AL107" s="204" t="s">
        <v>1143</v>
      </c>
      <c r="AM107" s="54" t="s">
        <v>1321</v>
      </c>
      <c r="AN107" s="54">
        <v>1</v>
      </c>
      <c r="AP107" s="123" t="s">
        <v>722</v>
      </c>
      <c r="AQ107" s="207" t="s">
        <v>745</v>
      </c>
      <c r="AR107" s="123" t="s">
        <v>723</v>
      </c>
      <c r="AS107" s="123">
        <v>0</v>
      </c>
      <c r="AT107" s="132">
        <v>2.5908E-2</v>
      </c>
      <c r="AU107" s="123">
        <v>738</v>
      </c>
      <c r="AV107" s="123" t="s">
        <v>85</v>
      </c>
      <c r="AW107" s="123" t="s">
        <v>1447</v>
      </c>
      <c r="AX107" s="123" t="s">
        <v>87</v>
      </c>
      <c r="AY107" s="123">
        <v>2162561.8148367526</v>
      </c>
      <c r="AZ107" s="123" t="s">
        <v>1448</v>
      </c>
      <c r="BA107" s="123">
        <v>77</v>
      </c>
      <c r="BB107" s="123" t="s">
        <v>1323</v>
      </c>
      <c r="BE107" s="123">
        <v>4229538.3974577207</v>
      </c>
      <c r="BF107" s="123">
        <f t="shared" si="7"/>
        <v>2537723.0384746324</v>
      </c>
      <c r="BG107" s="123" t="s">
        <v>1448</v>
      </c>
      <c r="BI107" s="123">
        <v>3.01</v>
      </c>
      <c r="BJ107" s="123">
        <v>2.1625618148367525</v>
      </c>
      <c r="BK107" s="123" t="s">
        <v>1449</v>
      </c>
      <c r="BL107" s="123" t="s">
        <v>928</v>
      </c>
      <c r="BM107" s="123">
        <v>1759</v>
      </c>
      <c r="BO107" s="123">
        <v>1.9558000000000002</v>
      </c>
      <c r="BP107" s="123">
        <v>3440.2522000000004</v>
      </c>
      <c r="BQ107" s="123">
        <v>2064.1513199999999</v>
      </c>
      <c r="BS107" s="123">
        <v>0.1183</v>
      </c>
      <c r="BT107" s="123">
        <v>356083</v>
      </c>
      <c r="BU107" s="123">
        <v>255831.06269518784</v>
      </c>
      <c r="BV107" s="123" t="s">
        <v>1448</v>
      </c>
      <c r="BW107" s="123" t="s">
        <v>1450</v>
      </c>
      <c r="BX107" s="123">
        <v>9.919526627218934</v>
      </c>
      <c r="BY107" s="123">
        <v>7.1267739220199573</v>
      </c>
      <c r="BZ107" s="123">
        <v>172.50818607620297</v>
      </c>
      <c r="CA107" s="123">
        <v>123.94007174589693</v>
      </c>
      <c r="CB107" s="123">
        <v>5.1304999999999996E-2</v>
      </c>
      <c r="CC107" s="123">
        <v>154428.04999999999</v>
      </c>
      <c r="CD107" s="123">
        <v>110950.23391019959</v>
      </c>
      <c r="CE107" s="123" t="s">
        <v>1448</v>
      </c>
      <c r="CF107" s="123" t="s">
        <v>968</v>
      </c>
      <c r="CG107" s="123">
        <v>22.872624500536009</v>
      </c>
      <c r="CH107" s="123">
        <v>16.433044634537783</v>
      </c>
      <c r="CI107" s="123">
        <v>74.814306734062498</v>
      </c>
      <c r="CJ107" s="123">
        <v>53.751017590221821</v>
      </c>
      <c r="CK107" s="123" t="s">
        <v>1452</v>
      </c>
      <c r="CL107" s="203">
        <v>10.666666666666668</v>
      </c>
      <c r="CM107" s="203">
        <v>11.184826666666668</v>
      </c>
      <c r="CN107" s="132">
        <v>4.1900000000000004</v>
      </c>
      <c r="CO107" s="132">
        <v>1000</v>
      </c>
      <c r="CP107" s="272">
        <v>2537723038.4746323</v>
      </c>
      <c r="CQ107" s="296">
        <v>10633059531.20871</v>
      </c>
      <c r="CR107" s="296">
        <v>1071932152.6928371</v>
      </c>
      <c r="CS107" s="278">
        <v>1491987770</v>
      </c>
      <c r="CT107" s="272">
        <v>464881480.0837363</v>
      </c>
      <c r="CU107" s="278">
        <v>613406745.96599984</v>
      </c>
      <c r="CX107" s="123" t="s">
        <v>1577</v>
      </c>
    </row>
    <row r="108" spans="1:102" ht="27" customHeight="1">
      <c r="A108" s="123" t="str">
        <f t="shared" si="6"/>
        <v>http://resources.usgin.org/uri-gin/ohdnr/AUMPoints:341278030002</v>
      </c>
      <c r="B108" s="191" t="s">
        <v>526</v>
      </c>
      <c r="C108" s="190" t="s">
        <v>527</v>
      </c>
      <c r="D108" s="123" t="s">
        <v>1473</v>
      </c>
      <c r="G108" s="191" t="s">
        <v>525</v>
      </c>
      <c r="H108" s="191" t="s">
        <v>525</v>
      </c>
      <c r="I108" s="191" t="s">
        <v>528</v>
      </c>
      <c r="N108" s="295">
        <v>14977</v>
      </c>
      <c r="O108" s="191" t="s">
        <v>160</v>
      </c>
      <c r="P108" s="123" t="s">
        <v>1444</v>
      </c>
      <c r="Q108" s="191" t="s">
        <v>390</v>
      </c>
      <c r="S108" s="54" t="s">
        <v>1362</v>
      </c>
      <c r="W108" s="191">
        <v>722</v>
      </c>
      <c r="X108" s="191" t="s">
        <v>63</v>
      </c>
      <c r="Y108" s="206" t="s">
        <v>59</v>
      </c>
      <c r="Z108" s="205" t="s">
        <v>1142</v>
      </c>
      <c r="AJ108" s="123">
        <v>39.57</v>
      </c>
      <c r="AK108" s="123">
        <v>-82.26</v>
      </c>
      <c r="AL108" s="204" t="s">
        <v>1143</v>
      </c>
      <c r="AM108" s="54" t="s">
        <v>1321</v>
      </c>
      <c r="AN108" s="54">
        <v>1</v>
      </c>
      <c r="AP108" s="188" t="s">
        <v>865</v>
      </c>
      <c r="AQ108" s="189" t="s">
        <v>864</v>
      </c>
      <c r="AR108" s="188" t="s">
        <v>866</v>
      </c>
      <c r="AS108" s="188">
        <v>0.3</v>
      </c>
      <c r="AT108" s="132">
        <v>0</v>
      </c>
      <c r="AU108" s="191">
        <v>727</v>
      </c>
      <c r="AV108" s="191" t="s">
        <v>85</v>
      </c>
      <c r="AW108" s="123" t="s">
        <v>1447</v>
      </c>
      <c r="AX108" s="191" t="s">
        <v>389</v>
      </c>
      <c r="AY108" s="188">
        <v>195501.1373239627</v>
      </c>
      <c r="AZ108" s="123" t="s">
        <v>1448</v>
      </c>
      <c r="BA108" s="188">
        <v>60</v>
      </c>
      <c r="BB108" s="123" t="s">
        <v>1323</v>
      </c>
      <c r="BE108" s="188">
        <v>297943.73328171915</v>
      </c>
      <c r="BF108" s="188">
        <f t="shared" si="7"/>
        <v>178766.23996903148</v>
      </c>
      <c r="BG108" s="123" t="s">
        <v>1448</v>
      </c>
      <c r="BI108" s="188">
        <v>0.35</v>
      </c>
      <c r="BJ108" s="188">
        <v>0.19550113732396271</v>
      </c>
      <c r="BK108" s="123" t="s">
        <v>1449</v>
      </c>
      <c r="BL108" s="188" t="s">
        <v>958</v>
      </c>
      <c r="BM108" s="188">
        <v>429</v>
      </c>
      <c r="BN108" s="188"/>
      <c r="BO108" s="123">
        <v>1.524</v>
      </c>
      <c r="BP108" s="123">
        <v>653.79600000000005</v>
      </c>
      <c r="BQ108" s="123">
        <v>392.27760000000001</v>
      </c>
      <c r="BS108" s="188">
        <v>0.11699999999999999</v>
      </c>
      <c r="BT108" s="187">
        <v>40950</v>
      </c>
      <c r="BU108" s="187">
        <v>22873.633066903636</v>
      </c>
      <c r="BV108" s="123" t="s">
        <v>1448</v>
      </c>
      <c r="BW108" s="123" t="s">
        <v>1450</v>
      </c>
      <c r="BX108" s="187">
        <v>7.8153846153846143</v>
      </c>
      <c r="BY108" s="187">
        <v>4.3654759455196945</v>
      </c>
      <c r="BZ108" s="187">
        <v>104.3903602958721</v>
      </c>
      <c r="CA108" s="188">
        <v>58.309811895717814</v>
      </c>
      <c r="CB108" s="123">
        <v>5.1300000000000005E-2</v>
      </c>
      <c r="CC108" s="123">
        <v>17955.000000000004</v>
      </c>
      <c r="CD108" s="123">
        <v>10029.208344719289</v>
      </c>
      <c r="CE108" s="123" t="s">
        <v>1448</v>
      </c>
      <c r="CF108" s="123" t="s">
        <v>968</v>
      </c>
      <c r="CG108" s="187">
        <v>17.824561403508767</v>
      </c>
      <c r="CH108" s="187">
        <v>9.956348647676494</v>
      </c>
      <c r="CI108" s="187">
        <v>45.771157975882396</v>
      </c>
      <c r="CJ108" s="187">
        <v>25.566609831199358</v>
      </c>
      <c r="CK108" s="123" t="s">
        <v>1452</v>
      </c>
      <c r="CL108" s="203">
        <v>10.666666666666668</v>
      </c>
      <c r="CM108" s="203">
        <v>10.666666666666668</v>
      </c>
      <c r="CN108" s="132">
        <v>4.1900000000000004</v>
      </c>
      <c r="CO108" s="132">
        <v>1000</v>
      </c>
      <c r="CP108" s="272">
        <v>178766239.96903148</v>
      </c>
      <c r="CQ108" s="296">
        <v>749030545.47024202</v>
      </c>
      <c r="CR108" s="296">
        <v>95840522.550326258</v>
      </c>
      <c r="CS108" s="278">
        <v>171580500.00000003</v>
      </c>
      <c r="CT108" s="272">
        <v>42022382.964373827</v>
      </c>
      <c r="CU108" s="278">
        <v>71319414.600000024</v>
      </c>
      <c r="CX108" s="123" t="s">
        <v>1577</v>
      </c>
    </row>
    <row r="109" spans="1:102" ht="27" customHeight="1">
      <c r="A109" s="123" t="str">
        <f t="shared" si="6"/>
        <v>http://resources.usgin.org/uri-gin/ohdnr/AUMPoints:341278014902</v>
      </c>
      <c r="B109" s="123" t="s">
        <v>506</v>
      </c>
      <c r="C109" s="207" t="s">
        <v>507</v>
      </c>
      <c r="D109" s="123" t="s">
        <v>1473</v>
      </c>
      <c r="G109" s="123" t="s">
        <v>505</v>
      </c>
      <c r="H109" s="123" t="s">
        <v>505</v>
      </c>
      <c r="I109" s="123" t="s">
        <v>508</v>
      </c>
      <c r="N109" s="295">
        <v>20455</v>
      </c>
      <c r="O109" s="123" t="s">
        <v>135</v>
      </c>
      <c r="P109" s="123" t="s">
        <v>1444</v>
      </c>
      <c r="Q109" s="123" t="s">
        <v>194</v>
      </c>
      <c r="S109" s="54" t="s">
        <v>1362</v>
      </c>
      <c r="W109" s="123">
        <v>36</v>
      </c>
      <c r="X109" s="123" t="s">
        <v>60</v>
      </c>
      <c r="Y109" s="206" t="s">
        <v>59</v>
      </c>
      <c r="Z109" s="205" t="s">
        <v>1142</v>
      </c>
      <c r="AJ109" s="123">
        <v>39.61</v>
      </c>
      <c r="AK109" s="123">
        <v>-82.11</v>
      </c>
      <c r="AL109" s="204" t="s">
        <v>1143</v>
      </c>
      <c r="AM109" s="54" t="s">
        <v>1321</v>
      </c>
      <c r="AN109" s="54">
        <v>1</v>
      </c>
      <c r="AP109" s="123" t="s">
        <v>722</v>
      </c>
      <c r="AQ109" s="207" t="s">
        <v>745</v>
      </c>
      <c r="AR109" s="123" t="s">
        <v>723</v>
      </c>
      <c r="AS109" s="123">
        <v>0.25</v>
      </c>
      <c r="AT109" s="132">
        <v>2.34696E-2</v>
      </c>
      <c r="AU109" s="123">
        <v>730</v>
      </c>
      <c r="AV109" s="123" t="s">
        <v>85</v>
      </c>
      <c r="AW109" s="123" t="s">
        <v>1447</v>
      </c>
      <c r="AX109" s="123" t="s">
        <v>87</v>
      </c>
      <c r="AY109" s="123">
        <v>185482.41900923295</v>
      </c>
      <c r="AZ109" s="123" t="s">
        <v>1448</v>
      </c>
      <c r="BA109" s="123">
        <v>133</v>
      </c>
      <c r="BB109" s="123" t="s">
        <v>1323</v>
      </c>
      <c r="BE109" s="123">
        <v>626596.7078969907</v>
      </c>
      <c r="BF109" s="123">
        <f t="shared" si="7"/>
        <v>375958.02473819442</v>
      </c>
      <c r="BG109" s="123" t="s">
        <v>1448</v>
      </c>
      <c r="BI109" s="123">
        <v>0.27</v>
      </c>
      <c r="BJ109" s="123">
        <v>0.18548241900923296</v>
      </c>
      <c r="BK109" s="123" t="s">
        <v>1449</v>
      </c>
      <c r="BL109" s="123" t="s">
        <v>928</v>
      </c>
      <c r="BM109" s="123">
        <v>501</v>
      </c>
      <c r="BO109" s="123">
        <v>3.3782000000000001</v>
      </c>
      <c r="BP109" s="123">
        <v>1692.4782</v>
      </c>
      <c r="BQ109" s="123">
        <v>1015.4869199999999</v>
      </c>
      <c r="BS109" s="123">
        <v>0.11800000000000001</v>
      </c>
      <c r="BT109" s="123">
        <v>31860.000000000004</v>
      </c>
      <c r="BU109" s="123">
        <v>21886.925443089491</v>
      </c>
      <c r="BV109" s="123" t="s">
        <v>1448</v>
      </c>
      <c r="BW109" s="123" t="s">
        <v>1450</v>
      </c>
      <c r="BX109" s="123">
        <v>17.177288135593216</v>
      </c>
      <c r="BY109" s="123">
        <v>11.800314649660841</v>
      </c>
      <c r="BZ109" s="123">
        <v>31.374111642915111</v>
      </c>
      <c r="CA109" s="123">
        <v>21.553133784420869</v>
      </c>
      <c r="CB109" s="123">
        <v>5.1400000000000008E-2</v>
      </c>
      <c r="CC109" s="123">
        <v>13878.000000000002</v>
      </c>
      <c r="CD109" s="123">
        <v>9533.7963370745747</v>
      </c>
      <c r="CE109" s="123" t="s">
        <v>1448</v>
      </c>
      <c r="CF109" s="123" t="s">
        <v>968</v>
      </c>
      <c r="CG109" s="123">
        <v>39.434241245136178</v>
      </c>
      <c r="CH109" s="123">
        <v>27.090216510894535</v>
      </c>
      <c r="CI109" s="123">
        <v>13.666350325812175</v>
      </c>
      <c r="CJ109" s="123">
        <v>9.3883989535528194</v>
      </c>
      <c r="CK109" s="123" t="s">
        <v>1452</v>
      </c>
      <c r="CL109" s="203">
        <v>10.666666666666668</v>
      </c>
      <c r="CM109" s="203">
        <v>11.136058666666667</v>
      </c>
      <c r="CN109" s="132">
        <v>4.1900000000000004</v>
      </c>
      <c r="CO109" s="132">
        <v>1000</v>
      </c>
      <c r="CP109" s="272">
        <v>375958024.73819441</v>
      </c>
      <c r="CQ109" s="296">
        <v>1575264123.6530347</v>
      </c>
      <c r="CR109" s="296">
        <v>91706217.606544971</v>
      </c>
      <c r="CS109" s="278">
        <v>133493400.00000001</v>
      </c>
      <c r="CT109" s="272">
        <v>39946606.652342469</v>
      </c>
      <c r="CU109" s="278">
        <v>55125081.360000007</v>
      </c>
      <c r="CX109" s="123" t="s">
        <v>1577</v>
      </c>
    </row>
    <row r="110" spans="1:102" ht="27" customHeight="1">
      <c r="A110" s="123" t="str">
        <f t="shared" si="6"/>
        <v>http://resources.usgin.org/uri-gin/ohdnr/AUMPoints:341278018002</v>
      </c>
      <c r="B110" s="123" t="s">
        <v>510</v>
      </c>
      <c r="C110" s="207" t="s">
        <v>511</v>
      </c>
      <c r="D110" s="123" t="s">
        <v>1473</v>
      </c>
      <c r="G110" s="123" t="s">
        <v>509</v>
      </c>
      <c r="H110" s="123" t="s">
        <v>509</v>
      </c>
      <c r="I110" s="123" t="s">
        <v>512</v>
      </c>
      <c r="N110" s="295">
        <v>10228</v>
      </c>
      <c r="O110" s="123" t="s">
        <v>107</v>
      </c>
      <c r="P110" s="123" t="s">
        <v>1444</v>
      </c>
      <c r="Q110" s="123" t="s">
        <v>194</v>
      </c>
      <c r="S110" s="54" t="s">
        <v>1362</v>
      </c>
      <c r="Y110" s="206" t="s">
        <v>59</v>
      </c>
      <c r="Z110" s="205" t="s">
        <v>1142</v>
      </c>
      <c r="AJ110" s="123">
        <v>39.61</v>
      </c>
      <c r="AK110" s="123">
        <v>-82.09</v>
      </c>
      <c r="AL110" s="204" t="s">
        <v>1143</v>
      </c>
      <c r="AM110" s="54" t="s">
        <v>1321</v>
      </c>
      <c r="AN110" s="54">
        <v>1</v>
      </c>
      <c r="AP110" s="123" t="s">
        <v>722</v>
      </c>
      <c r="AQ110" s="207" t="s">
        <v>745</v>
      </c>
      <c r="AR110" s="123" t="s">
        <v>723</v>
      </c>
      <c r="AS110" s="123">
        <v>0</v>
      </c>
      <c r="AT110" s="132">
        <v>1.8897600000000001E-2</v>
      </c>
      <c r="AU110" s="200" t="s">
        <v>1446</v>
      </c>
      <c r="AV110" s="123" t="s">
        <v>85</v>
      </c>
      <c r="AW110" s="123" t="s">
        <v>1447</v>
      </c>
      <c r="AX110" s="123" t="s">
        <v>87</v>
      </c>
      <c r="AY110" s="123">
        <v>157091.71841165095</v>
      </c>
      <c r="AZ110" s="123" t="s">
        <v>1448</v>
      </c>
      <c r="BA110" s="123">
        <v>63</v>
      </c>
      <c r="BB110" s="123" t="s">
        <v>1323</v>
      </c>
      <c r="BE110" s="123">
        <v>251378.16780232382</v>
      </c>
      <c r="BF110" s="123">
        <f t="shared" si="7"/>
        <v>150826.9006813943</v>
      </c>
      <c r="BG110" s="123" t="s">
        <v>1448</v>
      </c>
      <c r="BI110" s="123">
        <v>0.52</v>
      </c>
      <c r="BJ110" s="123">
        <v>0.15709171841165095</v>
      </c>
      <c r="BK110" s="123" t="s">
        <v>1449</v>
      </c>
      <c r="BL110" s="123" t="s">
        <v>951</v>
      </c>
      <c r="BM110" s="123">
        <v>643</v>
      </c>
      <c r="BO110" s="123">
        <v>1.6002000000000001</v>
      </c>
      <c r="BP110" s="123">
        <v>1028.9286</v>
      </c>
      <c r="BQ110" s="123">
        <v>617.35715999999991</v>
      </c>
      <c r="BS110" s="123">
        <v>0.11800000000000001</v>
      </c>
      <c r="BT110" s="123">
        <v>61360.000000000007</v>
      </c>
      <c r="BU110" s="123">
        <v>18536.822772574811</v>
      </c>
      <c r="BV110" s="123" t="s">
        <v>1448</v>
      </c>
      <c r="BW110" s="123" t="s">
        <v>1450</v>
      </c>
      <c r="BX110" s="123">
        <v>8.1366101694915258</v>
      </c>
      <c r="BY110" s="123">
        <v>2.4580655260983422</v>
      </c>
      <c r="BZ110" s="123">
        <v>99.391412258019358</v>
      </c>
      <c r="CA110" s="123">
        <v>30.026091821102089</v>
      </c>
      <c r="CB110" s="123">
        <v>5.135E-2</v>
      </c>
      <c r="CC110" s="123">
        <v>26702</v>
      </c>
      <c r="CD110" s="123">
        <v>8066.6597404382765</v>
      </c>
      <c r="CE110" s="123" t="s">
        <v>1448</v>
      </c>
      <c r="CF110" s="123" t="s">
        <v>968</v>
      </c>
      <c r="CG110" s="123">
        <v>18.697565725413824</v>
      </c>
      <c r="CH110" s="123">
        <v>5.6485244806154711</v>
      </c>
      <c r="CI110" s="123">
        <v>43.252110334316043</v>
      </c>
      <c r="CJ110" s="123">
        <v>13.066439110284682</v>
      </c>
      <c r="CK110" s="123" t="s">
        <v>1452</v>
      </c>
      <c r="CL110" s="203">
        <v>10.666666666666668</v>
      </c>
      <c r="CM110" s="203">
        <v>11.044618666666668</v>
      </c>
      <c r="CN110" s="132">
        <v>4.1900000000000004</v>
      </c>
      <c r="CO110" s="132">
        <v>1000</v>
      </c>
      <c r="CP110" s="272">
        <v>150826900.68139431</v>
      </c>
      <c r="CQ110" s="296">
        <v>631964713.85504222</v>
      </c>
      <c r="CR110" s="296">
        <v>77669287.417088464</v>
      </c>
      <c r="CS110" s="278">
        <v>257098400.00000009</v>
      </c>
      <c r="CT110" s="272">
        <v>33799304.312436387</v>
      </c>
      <c r="CU110" s="278">
        <v>106063548.24000001</v>
      </c>
      <c r="CX110" s="123" t="s">
        <v>1577</v>
      </c>
    </row>
    <row r="111" spans="1:102" ht="27" customHeight="1">
      <c r="A111" s="123" t="str">
        <f t="shared" si="6"/>
        <v>http://resources.usgin.org/uri-gin/ohdnr/AUMPoints:341278013202</v>
      </c>
      <c r="B111" s="123" t="s">
        <v>514</v>
      </c>
      <c r="C111" s="207" t="s">
        <v>515</v>
      </c>
      <c r="D111" s="123" t="s">
        <v>1473</v>
      </c>
      <c r="G111" s="123" t="s">
        <v>513</v>
      </c>
      <c r="H111" s="123" t="s">
        <v>513</v>
      </c>
      <c r="I111" s="123" t="s">
        <v>516</v>
      </c>
      <c r="N111" s="295">
        <v>18629</v>
      </c>
      <c r="O111" s="123" t="s">
        <v>135</v>
      </c>
      <c r="P111" s="123" t="s">
        <v>1444</v>
      </c>
      <c r="Q111" s="123" t="s">
        <v>194</v>
      </c>
      <c r="S111" s="54" t="s">
        <v>1362</v>
      </c>
      <c r="Y111" s="206" t="s">
        <v>59</v>
      </c>
      <c r="Z111" s="205" t="s">
        <v>1142</v>
      </c>
      <c r="AJ111" s="123">
        <v>39.61</v>
      </c>
      <c r="AK111" s="123">
        <v>-82.09</v>
      </c>
      <c r="AL111" s="204" t="s">
        <v>1143</v>
      </c>
      <c r="AM111" s="54" t="s">
        <v>1321</v>
      </c>
      <c r="AN111" s="54">
        <v>1</v>
      </c>
      <c r="AP111" s="123" t="s">
        <v>722</v>
      </c>
      <c r="AQ111" s="207" t="s">
        <v>745</v>
      </c>
      <c r="AR111" s="123" t="s">
        <v>723</v>
      </c>
      <c r="AS111" s="123">
        <v>0</v>
      </c>
      <c r="AT111" s="132">
        <v>3.8100000000000002E-2</v>
      </c>
      <c r="AU111" s="123">
        <v>718</v>
      </c>
      <c r="AV111" s="123" t="s">
        <v>85</v>
      </c>
      <c r="AW111" s="123" t="s">
        <v>1447</v>
      </c>
      <c r="AX111" s="123" t="s">
        <v>87</v>
      </c>
      <c r="AY111" s="123">
        <v>4555285.2656486668</v>
      </c>
      <c r="AZ111" s="123" t="s">
        <v>1448</v>
      </c>
      <c r="BA111" s="123">
        <v>63</v>
      </c>
      <c r="BB111" s="123" t="s">
        <v>1323</v>
      </c>
      <c r="BE111" s="123">
        <v>7289367.4820909956</v>
      </c>
      <c r="BF111" s="123">
        <f t="shared" si="7"/>
        <v>4373620.4892545976</v>
      </c>
      <c r="BG111" s="123" t="s">
        <v>1448</v>
      </c>
      <c r="BI111" s="123">
        <v>6.24</v>
      </c>
      <c r="BJ111" s="123">
        <v>4.5552852656486671</v>
      </c>
      <c r="BK111" s="123" t="s">
        <v>1449</v>
      </c>
      <c r="BL111" s="123" t="s">
        <v>951</v>
      </c>
      <c r="BM111" s="123">
        <v>3028</v>
      </c>
      <c r="BO111" s="123">
        <v>1.6002000000000001</v>
      </c>
      <c r="BP111" s="123">
        <v>4845.4056</v>
      </c>
      <c r="BQ111" s="123">
        <v>2907.2433599999999</v>
      </c>
      <c r="BS111" s="123">
        <v>0.11890000000000001</v>
      </c>
      <c r="BT111" s="123">
        <v>741936</v>
      </c>
      <c r="BU111" s="123">
        <v>541623.41808562656</v>
      </c>
      <c r="BV111" s="123" t="s">
        <v>1448</v>
      </c>
      <c r="BW111" s="123" t="s">
        <v>1450</v>
      </c>
      <c r="BX111" s="123">
        <v>8.0750210260723279</v>
      </c>
      <c r="BY111" s="123">
        <v>5.8948756890818039</v>
      </c>
      <c r="BZ111" s="123">
        <v>255.20257788119946</v>
      </c>
      <c r="CA111" s="123">
        <v>186.30136903490134</v>
      </c>
      <c r="CB111" s="123">
        <v>5.1409999999999997E-2</v>
      </c>
      <c r="CC111" s="123">
        <v>320798.39999999997</v>
      </c>
      <c r="CD111" s="123">
        <v>234187.21550699801</v>
      </c>
      <c r="CE111" s="123" t="s">
        <v>1448</v>
      </c>
      <c r="CF111" s="123" t="s">
        <v>968</v>
      </c>
      <c r="CG111" s="123">
        <v>18.675744018673406</v>
      </c>
      <c r="CH111" s="123">
        <v>13.633548325847629</v>
      </c>
      <c r="CI111" s="123">
        <v>110.34452925880962</v>
      </c>
      <c r="CJ111" s="123">
        <v>80.553014147050291</v>
      </c>
      <c r="CK111" s="123" t="s">
        <v>1452</v>
      </c>
      <c r="CL111" s="203">
        <v>10.666666666666668</v>
      </c>
      <c r="CM111" s="203">
        <v>11.428666666666668</v>
      </c>
      <c r="CN111" s="132">
        <v>4.1900000000000004</v>
      </c>
      <c r="CO111" s="132">
        <v>1000</v>
      </c>
      <c r="CP111" s="272">
        <v>4373620489.2545977</v>
      </c>
      <c r="CQ111" s="296">
        <v>18325469849.976765</v>
      </c>
      <c r="CR111" s="296">
        <v>2269402121.7787752</v>
      </c>
      <c r="CS111" s="278">
        <v>3108711840.0000005</v>
      </c>
      <c r="CT111" s="272">
        <v>981244432.9743216</v>
      </c>
      <c r="CU111" s="278">
        <v>1274249740.608</v>
      </c>
      <c r="CX111" s="123" t="s">
        <v>1577</v>
      </c>
    </row>
    <row r="112" spans="1:102" ht="27" customHeight="1">
      <c r="A112" s="123" t="str">
        <f t="shared" si="6"/>
        <v>http://resources.usgin.org/uri-gin/ohdnr/AUMPoints:341278030202</v>
      </c>
      <c r="B112" s="123" t="s">
        <v>503</v>
      </c>
      <c r="C112" s="207" t="s">
        <v>504</v>
      </c>
      <c r="D112" s="123" t="s">
        <v>1473</v>
      </c>
      <c r="G112" s="123" t="s">
        <v>502</v>
      </c>
      <c r="H112" s="123" t="s">
        <v>502</v>
      </c>
      <c r="I112" s="123" t="s">
        <v>141</v>
      </c>
      <c r="N112" s="295">
        <v>9863</v>
      </c>
      <c r="O112" s="123" t="s">
        <v>135</v>
      </c>
      <c r="P112" s="123" t="s">
        <v>1444</v>
      </c>
      <c r="Q112" s="123" t="s">
        <v>194</v>
      </c>
      <c r="S112" s="54" t="s">
        <v>1362</v>
      </c>
      <c r="Y112" s="206" t="s">
        <v>59</v>
      </c>
      <c r="Z112" s="205" t="s">
        <v>1142</v>
      </c>
      <c r="AJ112" s="123">
        <v>39.6</v>
      </c>
      <c r="AK112" s="123">
        <v>-82.11</v>
      </c>
      <c r="AL112" s="204" t="s">
        <v>1143</v>
      </c>
      <c r="AM112" s="54" t="s">
        <v>1321</v>
      </c>
      <c r="AN112" s="54">
        <v>1</v>
      </c>
      <c r="AP112" s="123" t="s">
        <v>722</v>
      </c>
      <c r="AQ112" s="207" t="s">
        <v>745</v>
      </c>
      <c r="AR112" s="123" t="s">
        <v>723</v>
      </c>
      <c r="AS112" s="123">
        <v>0.25</v>
      </c>
      <c r="AT112" s="132">
        <v>0</v>
      </c>
      <c r="AU112" s="123">
        <v>738</v>
      </c>
      <c r="AV112" s="123" t="s">
        <v>85</v>
      </c>
      <c r="AW112" s="123" t="s">
        <v>1447</v>
      </c>
      <c r="AX112" s="123" t="s">
        <v>87</v>
      </c>
      <c r="AY112" s="123">
        <v>2162561.8148367526</v>
      </c>
      <c r="AZ112" s="123" t="s">
        <v>1448</v>
      </c>
      <c r="BA112" s="123">
        <v>77</v>
      </c>
      <c r="BB112" s="123" t="s">
        <v>1323</v>
      </c>
      <c r="BE112" s="123">
        <v>4229538.3974577207</v>
      </c>
      <c r="BF112" s="123">
        <f t="shared" si="7"/>
        <v>2537723.0384746324</v>
      </c>
      <c r="BG112" s="123" t="s">
        <v>1448</v>
      </c>
      <c r="BI112" s="123">
        <v>3.01</v>
      </c>
      <c r="BJ112" s="123">
        <v>2.1625618148367525</v>
      </c>
      <c r="BK112" s="123" t="s">
        <v>1449</v>
      </c>
      <c r="BL112" s="123" t="s">
        <v>928</v>
      </c>
      <c r="BM112" s="123">
        <v>1759</v>
      </c>
      <c r="BO112" s="123">
        <v>1.9558000000000002</v>
      </c>
      <c r="BP112" s="123">
        <v>3440.2522000000004</v>
      </c>
      <c r="BQ112" s="123">
        <v>2064.1513199999999</v>
      </c>
      <c r="BS112" s="123">
        <v>0.1183</v>
      </c>
      <c r="BT112" s="123">
        <v>356083</v>
      </c>
      <c r="BU112" s="123">
        <v>255831.06269518784</v>
      </c>
      <c r="BV112" s="123" t="s">
        <v>1448</v>
      </c>
      <c r="BW112" s="123" t="s">
        <v>1450</v>
      </c>
      <c r="BX112" s="123">
        <v>9.919526627218934</v>
      </c>
      <c r="BY112" s="123">
        <v>7.1267739220199573</v>
      </c>
      <c r="BZ112" s="123">
        <v>172.50818607620297</v>
      </c>
      <c r="CA112" s="123">
        <v>123.94007174589693</v>
      </c>
      <c r="CB112" s="123">
        <v>5.1304999999999996E-2</v>
      </c>
      <c r="CC112" s="123">
        <v>154428.04999999999</v>
      </c>
      <c r="CD112" s="123">
        <v>110950.23391019959</v>
      </c>
      <c r="CE112" s="123" t="s">
        <v>1448</v>
      </c>
      <c r="CF112" s="123" t="s">
        <v>968</v>
      </c>
      <c r="CG112" s="123">
        <v>22.872624500536009</v>
      </c>
      <c r="CH112" s="123">
        <v>16.433044634537783</v>
      </c>
      <c r="CI112" s="123">
        <v>74.814306734062498</v>
      </c>
      <c r="CJ112" s="123">
        <v>53.751017590221821</v>
      </c>
      <c r="CK112" s="123" t="s">
        <v>1452</v>
      </c>
      <c r="CL112" s="203">
        <v>10.666666666666668</v>
      </c>
      <c r="CM112" s="203">
        <v>10.666666666666668</v>
      </c>
      <c r="CN112" s="132">
        <v>4.1900000000000004</v>
      </c>
      <c r="CO112" s="132">
        <v>1000</v>
      </c>
      <c r="CP112" s="272">
        <v>2537723038.4746323</v>
      </c>
      <c r="CQ112" s="296">
        <v>10633059531.20871</v>
      </c>
      <c r="CR112" s="296">
        <v>1071932152.6928371</v>
      </c>
      <c r="CS112" s="278">
        <v>1491987770</v>
      </c>
      <c r="CT112" s="272">
        <v>464881480.0837363</v>
      </c>
      <c r="CU112" s="278">
        <v>613406745.96599984</v>
      </c>
      <c r="CX112" s="123" t="s">
        <v>1577</v>
      </c>
    </row>
    <row r="113" spans="1:102" ht="27" customHeight="1">
      <c r="A113" s="123" t="str">
        <f t="shared" si="6"/>
        <v>http://resources.usgin.org/uri-gin/ohdnr/AUMPoints:341278006602</v>
      </c>
      <c r="B113" s="123" t="s">
        <v>518</v>
      </c>
      <c r="C113" s="207" t="s">
        <v>519</v>
      </c>
      <c r="D113" s="123" t="s">
        <v>1473</v>
      </c>
      <c r="G113" s="123" t="s">
        <v>517</v>
      </c>
      <c r="H113" s="123" t="s">
        <v>517</v>
      </c>
      <c r="I113" s="123" t="s">
        <v>102</v>
      </c>
      <c r="N113" s="295">
        <v>732</v>
      </c>
      <c r="O113" s="123" t="s">
        <v>107</v>
      </c>
      <c r="P113" s="123" t="s">
        <v>1444</v>
      </c>
      <c r="Q113" s="123" t="s">
        <v>194</v>
      </c>
      <c r="S113" s="54" t="s">
        <v>1362</v>
      </c>
      <c r="Y113" s="206" t="s">
        <v>59</v>
      </c>
      <c r="Z113" s="205" t="s">
        <v>1142</v>
      </c>
      <c r="AJ113" s="123">
        <v>39.6</v>
      </c>
      <c r="AK113" s="123">
        <v>-82.11</v>
      </c>
      <c r="AL113" s="204" t="s">
        <v>1143</v>
      </c>
      <c r="AM113" s="54" t="s">
        <v>1321</v>
      </c>
      <c r="AN113" s="54">
        <v>1</v>
      </c>
      <c r="AP113" s="123" t="s">
        <v>722</v>
      </c>
      <c r="AQ113" s="207" t="s">
        <v>745</v>
      </c>
      <c r="AR113" s="123" t="s">
        <v>723</v>
      </c>
      <c r="AS113" s="123">
        <v>0.12</v>
      </c>
      <c r="AT113" s="132">
        <v>3.5052E-2</v>
      </c>
      <c r="AU113" s="200" t="s">
        <v>1446</v>
      </c>
      <c r="AV113" s="123" t="s">
        <v>85</v>
      </c>
      <c r="AW113" s="123" t="s">
        <v>1447</v>
      </c>
      <c r="AX113" s="123" t="s">
        <v>87</v>
      </c>
      <c r="AY113" s="123">
        <v>1240860.3435202851</v>
      </c>
      <c r="AZ113" s="123" t="s">
        <v>1448</v>
      </c>
      <c r="BA113" s="123">
        <v>105</v>
      </c>
      <c r="BB113" s="123" t="s">
        <v>1323</v>
      </c>
      <c r="BE113" s="123">
        <v>3309374.5361686</v>
      </c>
      <c r="BF113" s="123">
        <f t="shared" si="7"/>
        <v>1985624.7217011598</v>
      </c>
      <c r="BG113" s="123" t="s">
        <v>1448</v>
      </c>
      <c r="BI113" s="123">
        <v>1.82</v>
      </c>
      <c r="BJ113" s="123">
        <v>1.2408603435202852</v>
      </c>
      <c r="BK113" s="123" t="s">
        <v>1449</v>
      </c>
      <c r="BL113" s="123" t="s">
        <v>928</v>
      </c>
      <c r="BM113" s="123">
        <v>1012</v>
      </c>
      <c r="BO113" s="123">
        <v>2.6669999999999998</v>
      </c>
      <c r="BP113" s="123">
        <v>2699.0039999999999</v>
      </c>
      <c r="BQ113" s="123">
        <v>1619.4023999999999</v>
      </c>
      <c r="BS113" s="123">
        <v>0.11800000000000001</v>
      </c>
      <c r="BT113" s="123">
        <v>214760</v>
      </c>
      <c r="BU113" s="123">
        <v>146421.52053539365</v>
      </c>
      <c r="BV113" s="123" t="s">
        <v>1448</v>
      </c>
      <c r="BW113" s="123" t="s">
        <v>1450</v>
      </c>
      <c r="BX113" s="123">
        <v>13.56101694915254</v>
      </c>
      <c r="BY113" s="123">
        <v>9.2457846978075988</v>
      </c>
      <c r="BZ113" s="123">
        <v>132.61682210672282</v>
      </c>
      <c r="CA113" s="123">
        <v>90.417008481272873</v>
      </c>
      <c r="CB113" s="123">
        <v>5.1365000000000001E-2</v>
      </c>
      <c r="CC113" s="123">
        <v>93484.3</v>
      </c>
      <c r="CD113" s="123">
        <v>63736.791544919448</v>
      </c>
      <c r="CE113" s="123" t="s">
        <v>1448</v>
      </c>
      <c r="CF113" s="123" t="s">
        <v>968</v>
      </c>
      <c r="CG113" s="123">
        <v>31.153509198870818</v>
      </c>
      <c r="CH113" s="123">
        <v>21.240194574930335</v>
      </c>
      <c r="CI113" s="123">
        <v>57.727653114506936</v>
      </c>
      <c r="CJ113" s="123">
        <v>39.358217293564252</v>
      </c>
      <c r="CK113" s="123" t="s">
        <v>1452</v>
      </c>
      <c r="CL113" s="203">
        <v>10.666666666666668</v>
      </c>
      <c r="CM113" s="203">
        <v>11.367706666666669</v>
      </c>
      <c r="CN113" s="132">
        <v>4.1900000000000004</v>
      </c>
      <c r="CO113" s="132">
        <v>1000</v>
      </c>
      <c r="CP113" s="272">
        <v>1985624721.70116</v>
      </c>
      <c r="CQ113" s="296">
        <v>8319767583.9278612</v>
      </c>
      <c r="CR113" s="296">
        <v>613506171.04329944</v>
      </c>
      <c r="CS113" s="278">
        <v>899844400.00000012</v>
      </c>
      <c r="CT113" s="272">
        <v>267057156.57321253</v>
      </c>
      <c r="CU113" s="278">
        <v>371330857.71600002</v>
      </c>
      <c r="CX113" s="123" t="s">
        <v>1577</v>
      </c>
    </row>
    <row r="114" spans="1:102" ht="27" customHeight="1">
      <c r="A114" s="123" t="str">
        <f t="shared" si="6"/>
        <v>http://resources.usgin.org/uri-gin/ohdnr/AUMPoints:341278033502</v>
      </c>
      <c r="B114" s="191" t="s">
        <v>521</v>
      </c>
      <c r="C114" s="190" t="s">
        <v>522</v>
      </c>
      <c r="D114" s="123" t="s">
        <v>1473</v>
      </c>
      <c r="G114" s="191" t="s">
        <v>520</v>
      </c>
      <c r="H114" s="191" t="s">
        <v>520</v>
      </c>
      <c r="I114" s="191" t="s">
        <v>524</v>
      </c>
      <c r="N114" s="295">
        <v>24838</v>
      </c>
      <c r="O114" s="191" t="s">
        <v>523</v>
      </c>
      <c r="P114" s="123" t="s">
        <v>1444</v>
      </c>
      <c r="Q114" s="191" t="s">
        <v>390</v>
      </c>
      <c r="S114" s="54" t="s">
        <v>1362</v>
      </c>
      <c r="W114" s="191">
        <v>655</v>
      </c>
      <c r="X114" s="191" t="s">
        <v>62</v>
      </c>
      <c r="Y114" s="206" t="s">
        <v>59</v>
      </c>
      <c r="Z114" s="205" t="s">
        <v>1142</v>
      </c>
      <c r="AJ114" s="123">
        <v>39.6</v>
      </c>
      <c r="AK114" s="123">
        <v>-82.24</v>
      </c>
      <c r="AL114" s="204" t="s">
        <v>1143</v>
      </c>
      <c r="AM114" s="54" t="s">
        <v>1321</v>
      </c>
      <c r="AN114" s="54">
        <v>1</v>
      </c>
      <c r="AP114" s="188" t="s">
        <v>865</v>
      </c>
      <c r="AQ114" s="189" t="s">
        <v>864</v>
      </c>
      <c r="AR114" s="188" t="s">
        <v>866</v>
      </c>
      <c r="AS114" s="188">
        <v>0</v>
      </c>
      <c r="AT114" s="132">
        <v>0</v>
      </c>
      <c r="AU114" s="200" t="s">
        <v>1446</v>
      </c>
      <c r="AV114" s="191" t="s">
        <v>85</v>
      </c>
      <c r="AW114" s="123" t="s">
        <v>1447</v>
      </c>
      <c r="AX114" s="191" t="s">
        <v>389</v>
      </c>
      <c r="AY114" s="188">
        <v>862749.23269183864</v>
      </c>
      <c r="AZ114" s="123" t="s">
        <v>1448</v>
      </c>
      <c r="BA114" s="188">
        <v>105</v>
      </c>
      <c r="BB114" s="123" t="s">
        <v>1323</v>
      </c>
      <c r="BE114" s="188">
        <v>2300952.2035891335</v>
      </c>
      <c r="BF114" s="188">
        <f t="shared" si="7"/>
        <v>1380571.32215348</v>
      </c>
      <c r="BG114" s="123" t="s">
        <v>1448</v>
      </c>
      <c r="BI114" s="188">
        <v>1.34</v>
      </c>
      <c r="BJ114" s="188">
        <v>0.86274923269183867</v>
      </c>
      <c r="BK114" s="123" t="s">
        <v>1449</v>
      </c>
      <c r="BL114" s="188" t="s">
        <v>936</v>
      </c>
      <c r="BM114" s="188">
        <v>1490</v>
      </c>
      <c r="BN114" s="188"/>
      <c r="BO114" s="123">
        <v>2.6669999999999998</v>
      </c>
      <c r="BP114" s="123">
        <v>3973.83</v>
      </c>
      <c r="BQ114" s="123">
        <v>2384.2979999999998</v>
      </c>
      <c r="BS114" s="188">
        <v>0.11800000000000001</v>
      </c>
      <c r="BT114" s="187">
        <v>158120</v>
      </c>
      <c r="BU114" s="187">
        <v>101804.40945763697</v>
      </c>
      <c r="BV114" s="123" t="s">
        <v>1448</v>
      </c>
      <c r="BW114" s="123" t="s">
        <v>1450</v>
      </c>
      <c r="BX114" s="187">
        <v>13.56101694915254</v>
      </c>
      <c r="BY114" s="187">
        <v>8.7311619159719207</v>
      </c>
      <c r="BZ114" s="187">
        <v>66.317213703991712</v>
      </c>
      <c r="CA114" s="188">
        <v>42.697854654760846</v>
      </c>
      <c r="CB114" s="123">
        <v>5.1300000000000005E-2</v>
      </c>
      <c r="CC114" s="123">
        <v>68742</v>
      </c>
      <c r="CD114" s="123">
        <v>44259.035637091329</v>
      </c>
      <c r="CE114" s="123" t="s">
        <v>1448</v>
      </c>
      <c r="CF114" s="123" t="s">
        <v>968</v>
      </c>
      <c r="CG114" s="187">
        <v>31.192982456140342</v>
      </c>
      <c r="CH114" s="187">
        <v>20.083374387615724</v>
      </c>
      <c r="CI114" s="187">
        <v>28.831127652667579</v>
      </c>
      <c r="CJ114" s="187">
        <v>18.562711388044335</v>
      </c>
      <c r="CK114" s="123" t="s">
        <v>1452</v>
      </c>
      <c r="CL114" s="203">
        <v>10.666666666666668</v>
      </c>
      <c r="CM114" s="203">
        <v>10.666666666666668</v>
      </c>
      <c r="CN114" s="132">
        <v>4.1900000000000004</v>
      </c>
      <c r="CO114" s="132">
        <v>1000</v>
      </c>
      <c r="CP114" s="272">
        <v>1380571322.1534801</v>
      </c>
      <c r="CQ114" s="296">
        <v>5784593839.823082</v>
      </c>
      <c r="CR114" s="296">
        <v>426560475.62749892</v>
      </c>
      <c r="CS114" s="278">
        <v>662522800</v>
      </c>
      <c r="CT114" s="272">
        <v>185445359.31941268</v>
      </c>
      <c r="CU114" s="278">
        <v>273051473.04000002</v>
      </c>
      <c r="CX114" s="123" t="s">
        <v>1577</v>
      </c>
    </row>
    <row r="115" spans="1:102" ht="27" customHeight="1">
      <c r="A115" s="123" t="str">
        <f t="shared" si="6"/>
        <v>http://resources.usgin.org/uri-gin/ohdnr/AUMPoints:341518007802</v>
      </c>
      <c r="B115" s="123" t="s">
        <v>531</v>
      </c>
      <c r="C115" s="207" t="s">
        <v>530</v>
      </c>
      <c r="D115" s="123" t="s">
        <v>1473</v>
      </c>
      <c r="G115" s="123" t="s">
        <v>529</v>
      </c>
      <c r="H115" s="123" t="s">
        <v>529</v>
      </c>
      <c r="I115" s="123" t="s">
        <v>535</v>
      </c>
      <c r="N115" s="132" t="s">
        <v>1559</v>
      </c>
      <c r="O115" s="123" t="s">
        <v>114</v>
      </c>
      <c r="P115" s="123" t="s">
        <v>1444</v>
      </c>
      <c r="Q115" s="123" t="s">
        <v>194</v>
      </c>
      <c r="S115" s="54" t="s">
        <v>1362</v>
      </c>
      <c r="W115" s="123">
        <v>2112</v>
      </c>
      <c r="X115" s="123" t="s">
        <v>68</v>
      </c>
      <c r="Y115" s="206" t="s">
        <v>64</v>
      </c>
      <c r="Z115" s="205" t="s">
        <v>1142</v>
      </c>
      <c r="AJ115" s="123">
        <v>40.72</v>
      </c>
      <c r="AK115" s="123">
        <v>-81.599999999999994</v>
      </c>
      <c r="AL115" s="204" t="s">
        <v>1143</v>
      </c>
      <c r="AM115" s="54" t="s">
        <v>1321</v>
      </c>
      <c r="AN115" s="54">
        <v>1</v>
      </c>
      <c r="AP115" s="123" t="s">
        <v>869</v>
      </c>
      <c r="AQ115" s="207" t="s">
        <v>868</v>
      </c>
      <c r="AR115" s="123" t="s">
        <v>870</v>
      </c>
      <c r="AS115" s="123" t="s">
        <v>872</v>
      </c>
      <c r="AT115" s="132">
        <v>0</v>
      </c>
      <c r="AU115" s="200" t="s">
        <v>1446</v>
      </c>
      <c r="AV115" s="123" t="s">
        <v>85</v>
      </c>
      <c r="AW115" s="123" t="s">
        <v>1447</v>
      </c>
      <c r="AX115" s="123" t="s">
        <v>288</v>
      </c>
      <c r="AY115" s="123">
        <v>199640.91063634789</v>
      </c>
      <c r="AZ115" s="123" t="s">
        <v>1448</v>
      </c>
      <c r="BA115" s="123">
        <v>42</v>
      </c>
      <c r="BB115" s="123" t="s">
        <v>1323</v>
      </c>
      <c r="BE115" s="123">
        <v>212976.92346685592</v>
      </c>
      <c r="BF115" s="123">
        <f t="shared" si="7"/>
        <v>127786.15408011354</v>
      </c>
      <c r="BG115" s="123" t="s">
        <v>1448</v>
      </c>
      <c r="BI115" s="123">
        <v>0.48</v>
      </c>
      <c r="BJ115" s="123">
        <v>0.1996409106363479</v>
      </c>
      <c r="BK115" s="123" t="s">
        <v>1449</v>
      </c>
      <c r="BL115" s="123" t="s">
        <v>956</v>
      </c>
      <c r="BM115" s="123">
        <v>741</v>
      </c>
      <c r="BO115" s="123">
        <v>1.0668</v>
      </c>
      <c r="BP115" s="123">
        <v>790.49879999999996</v>
      </c>
      <c r="BQ115" s="123">
        <v>474.29927999999995</v>
      </c>
      <c r="BS115" s="123">
        <v>0.14199999999999999</v>
      </c>
      <c r="BT115" s="123">
        <v>68160</v>
      </c>
      <c r="BU115" s="123">
        <v>28349.009310361398</v>
      </c>
      <c r="BV115" s="123" t="s">
        <v>1448</v>
      </c>
      <c r="BW115" s="123" t="s">
        <v>1450</v>
      </c>
      <c r="BX115" s="123">
        <v>4.5076056338028163</v>
      </c>
      <c r="BY115" s="123">
        <v>1.8747968615040131</v>
      </c>
      <c r="BZ115" s="123">
        <v>143.70673301464848</v>
      </c>
      <c r="CA115" s="123">
        <v>59.770298007539459</v>
      </c>
      <c r="CB115" s="123">
        <v>4.9950000000000001E-2</v>
      </c>
      <c r="CC115" s="123">
        <v>23976</v>
      </c>
      <c r="CD115" s="123">
        <v>9972.0634862855768</v>
      </c>
      <c r="CE115" s="123" t="s">
        <v>1448</v>
      </c>
      <c r="CF115" s="123" t="s">
        <v>968</v>
      </c>
      <c r="CG115" s="123">
        <v>12.814414414414413</v>
      </c>
      <c r="CH115" s="123">
        <v>5.3297528395109088</v>
      </c>
      <c r="CI115" s="123">
        <v>50.550361366772478</v>
      </c>
      <c r="CJ115" s="123">
        <v>21.024833700539411</v>
      </c>
      <c r="CK115" s="123" t="s">
        <v>1452</v>
      </c>
      <c r="CL115" s="203">
        <v>10.138888888888889</v>
      </c>
      <c r="CM115" s="203">
        <v>10.138888888888889</v>
      </c>
      <c r="CN115" s="132">
        <v>4.1900000000000004</v>
      </c>
      <c r="CO115" s="132">
        <v>1000</v>
      </c>
      <c r="CP115" s="272">
        <v>127786154.08011355</v>
      </c>
      <c r="CQ115" s="296">
        <v>535423985.59567583</v>
      </c>
      <c r="CR115" s="296">
        <v>118782349.01041429</v>
      </c>
      <c r="CS115" s="278">
        <v>285590400.00000006</v>
      </c>
      <c r="CT115" s="272">
        <v>41782946.007536575</v>
      </c>
      <c r="CU115" s="278">
        <v>95235549.120000005</v>
      </c>
      <c r="CX115" s="123" t="s">
        <v>1577</v>
      </c>
    </row>
    <row r="116" spans="1:102" ht="27" customHeight="1">
      <c r="A116" s="123" t="str">
        <f t="shared" si="6"/>
        <v>http://resources.usgin.org/uri-gin/ohdnr/AUMPoints:341518028402</v>
      </c>
      <c r="B116" s="123" t="s">
        <v>533</v>
      </c>
      <c r="C116" s="207" t="s">
        <v>534</v>
      </c>
      <c r="D116" s="123" t="s">
        <v>1473</v>
      </c>
      <c r="G116" s="123" t="s">
        <v>532</v>
      </c>
      <c r="H116" s="123" t="s">
        <v>532</v>
      </c>
      <c r="I116" s="123" t="s">
        <v>535</v>
      </c>
      <c r="N116" s="295"/>
      <c r="O116" s="123" t="s">
        <v>84</v>
      </c>
      <c r="P116" s="123" t="s">
        <v>1444</v>
      </c>
      <c r="Q116" s="123" t="s">
        <v>194</v>
      </c>
      <c r="S116" s="54" t="s">
        <v>1362</v>
      </c>
      <c r="Y116" s="206" t="s">
        <v>64</v>
      </c>
      <c r="Z116" s="205" t="s">
        <v>1142</v>
      </c>
      <c r="AJ116" s="123">
        <v>40.729999999999997</v>
      </c>
      <c r="AK116" s="123">
        <v>-81.62</v>
      </c>
      <c r="AL116" s="204" t="s">
        <v>1143</v>
      </c>
      <c r="AM116" s="54" t="s">
        <v>1321</v>
      </c>
      <c r="AN116" s="54">
        <v>1</v>
      </c>
      <c r="AP116" s="123" t="s">
        <v>869</v>
      </c>
      <c r="AQ116" s="207" t="s">
        <v>868</v>
      </c>
      <c r="AR116" s="123" t="s">
        <v>870</v>
      </c>
      <c r="AS116" s="123" t="s">
        <v>871</v>
      </c>
      <c r="AT116" s="132">
        <v>0</v>
      </c>
      <c r="AU116" s="200" t="s">
        <v>1446</v>
      </c>
      <c r="AV116" s="123" t="s">
        <v>85</v>
      </c>
      <c r="AW116" s="123" t="s">
        <v>1447</v>
      </c>
      <c r="AX116" s="123" t="s">
        <v>288</v>
      </c>
      <c r="AY116" s="123">
        <v>61418.24760002816</v>
      </c>
      <c r="AZ116" s="123" t="s">
        <v>1448</v>
      </c>
      <c r="BA116" s="123">
        <v>42</v>
      </c>
      <c r="BB116" s="123" t="s">
        <v>1323</v>
      </c>
      <c r="BE116" s="123">
        <v>65520.986539710037</v>
      </c>
      <c r="BF116" s="123">
        <f t="shared" si="7"/>
        <v>39312.591923826018</v>
      </c>
      <c r="BG116" s="123" t="s">
        <v>1448</v>
      </c>
      <c r="BI116" s="123">
        <v>0.14000000000000001</v>
      </c>
      <c r="BJ116" s="123">
        <v>6.1418247600028161E-2</v>
      </c>
      <c r="BK116" s="123" t="s">
        <v>1449</v>
      </c>
      <c r="BL116" s="123" t="s">
        <v>936</v>
      </c>
      <c r="BM116" s="123">
        <v>214</v>
      </c>
      <c r="BO116" s="123">
        <v>1.0668</v>
      </c>
      <c r="BP116" s="123">
        <v>228.29519999999999</v>
      </c>
      <c r="BQ116" s="123">
        <v>136.97711999999999</v>
      </c>
      <c r="BS116" s="123">
        <v>0.14199999999999999</v>
      </c>
      <c r="BT116" s="123">
        <v>19880</v>
      </c>
      <c r="BU116" s="123">
        <v>8721.3911592039985</v>
      </c>
      <c r="BV116" s="123" t="s">
        <v>1448</v>
      </c>
      <c r="BW116" s="123" t="s">
        <v>1450</v>
      </c>
      <c r="BX116" s="123">
        <v>4.5076056338028163</v>
      </c>
      <c r="BY116" s="123">
        <v>1.9774945635727372</v>
      </c>
      <c r="BZ116" s="123">
        <v>145.13372744294816</v>
      </c>
      <c r="CA116" s="123">
        <v>63.670422908614221</v>
      </c>
      <c r="CB116" s="123">
        <v>4.99E-2</v>
      </c>
      <c r="CC116" s="123">
        <v>6986</v>
      </c>
      <c r="CD116" s="123">
        <v>3064.7705552414054</v>
      </c>
      <c r="CE116" s="123" t="s">
        <v>1448</v>
      </c>
      <c r="CF116" s="123" t="s">
        <v>968</v>
      </c>
      <c r="CG116" s="123">
        <v>12.827254509018033</v>
      </c>
      <c r="CH116" s="123">
        <v>5.6273392390246233</v>
      </c>
      <c r="CI116" s="123">
        <v>51.001218305655726</v>
      </c>
      <c r="CJ116" s="123">
        <v>22.374324669998945</v>
      </c>
      <c r="CK116" s="123" t="s">
        <v>1452</v>
      </c>
      <c r="CL116" s="203">
        <v>10.138888888888889</v>
      </c>
      <c r="CM116" s="203">
        <v>10.138888888888889</v>
      </c>
      <c r="CN116" s="132">
        <v>4.1900000000000004</v>
      </c>
      <c r="CO116" s="132">
        <v>1000</v>
      </c>
      <c r="CP116" s="272">
        <v>39312591.923826016</v>
      </c>
      <c r="CQ116" s="296">
        <v>164719760.16083103</v>
      </c>
      <c r="CR116" s="296">
        <v>36542628.957064755</v>
      </c>
      <c r="CS116" s="278">
        <v>83297200.000000015</v>
      </c>
      <c r="CT116" s="272">
        <v>12841388.626461491</v>
      </c>
      <c r="CU116" s="278">
        <v>27749230.32</v>
      </c>
      <c r="CX116" s="123" t="s">
        <v>1577</v>
      </c>
    </row>
    <row r="117" spans="1:102" ht="27" customHeight="1">
      <c r="A117" s="123" t="str">
        <f t="shared" si="6"/>
        <v>http://resources.usgin.org/uri-gin/ohdnr/AUMPoints:341518027502</v>
      </c>
      <c r="B117" s="123" t="s">
        <v>537</v>
      </c>
      <c r="C117" s="207" t="s">
        <v>538</v>
      </c>
      <c r="D117" s="123" t="s">
        <v>1473</v>
      </c>
      <c r="G117" s="123" t="s">
        <v>536</v>
      </c>
      <c r="H117" s="123" t="s">
        <v>536</v>
      </c>
      <c r="I117" s="123" t="s">
        <v>539</v>
      </c>
      <c r="N117" s="295"/>
      <c r="O117" s="123" t="s">
        <v>84</v>
      </c>
      <c r="P117" s="123" t="s">
        <v>1444</v>
      </c>
      <c r="Q117" s="123" t="s">
        <v>194</v>
      </c>
      <c r="S117" s="54" t="s">
        <v>1362</v>
      </c>
      <c r="Y117" s="206" t="s">
        <v>64</v>
      </c>
      <c r="Z117" s="205" t="s">
        <v>1142</v>
      </c>
      <c r="AJ117" s="123">
        <v>40.74</v>
      </c>
      <c r="AK117" s="123">
        <v>-81.599999999999994</v>
      </c>
      <c r="AL117" s="204" t="s">
        <v>1143</v>
      </c>
      <c r="AM117" s="54" t="s">
        <v>1321</v>
      </c>
      <c r="AN117" s="54">
        <v>1</v>
      </c>
      <c r="AP117" s="123" t="s">
        <v>869</v>
      </c>
      <c r="AQ117" s="207" t="s">
        <v>868</v>
      </c>
      <c r="AR117" s="123" t="s">
        <v>870</v>
      </c>
      <c r="AS117" s="123" t="s">
        <v>873</v>
      </c>
      <c r="AT117" s="132">
        <v>0</v>
      </c>
      <c r="AU117" s="200" t="s">
        <v>1446</v>
      </c>
      <c r="AV117" s="123" t="s">
        <v>85</v>
      </c>
      <c r="AW117" s="123" t="s">
        <v>1447</v>
      </c>
      <c r="AX117" s="123" t="s">
        <v>288</v>
      </c>
      <c r="AY117" s="123">
        <v>54078.938327408971</v>
      </c>
      <c r="AZ117" s="123" t="s">
        <v>1448</v>
      </c>
      <c r="BA117" s="123">
        <v>42</v>
      </c>
      <c r="BB117" s="123" t="s">
        <v>1323</v>
      </c>
      <c r="BE117" s="123">
        <v>57691.411407679887</v>
      </c>
      <c r="BF117" s="123">
        <f t="shared" si="7"/>
        <v>34614.846844607928</v>
      </c>
      <c r="BG117" s="123" t="s">
        <v>1448</v>
      </c>
      <c r="BI117" s="123">
        <v>0.16</v>
      </c>
      <c r="BJ117" s="123">
        <v>5.4078938327408968E-2</v>
      </c>
      <c r="BK117" s="123" t="s">
        <v>1449</v>
      </c>
      <c r="BL117" s="123" t="s">
        <v>936</v>
      </c>
      <c r="BM117" s="123">
        <v>631</v>
      </c>
      <c r="BO117" s="123">
        <v>1.0668</v>
      </c>
      <c r="BP117" s="123">
        <v>673.1508</v>
      </c>
      <c r="BQ117" s="123">
        <v>403.89047999999997</v>
      </c>
      <c r="BS117" s="123">
        <v>0.14199999999999999</v>
      </c>
      <c r="BT117" s="123">
        <v>22719.999999999996</v>
      </c>
      <c r="BU117" s="123">
        <v>7679.2092424920729</v>
      </c>
      <c r="BV117" s="123" t="s">
        <v>1448</v>
      </c>
      <c r="BW117" s="123" t="s">
        <v>1450</v>
      </c>
      <c r="BX117" s="123">
        <v>4.5076056338028163</v>
      </c>
      <c r="BY117" s="123">
        <v>1.5235407942168984</v>
      </c>
      <c r="BZ117" s="123">
        <v>56.252873303673802</v>
      </c>
      <c r="CA117" s="123">
        <v>19.013097913305788</v>
      </c>
      <c r="CB117" s="123">
        <v>4.99E-2</v>
      </c>
      <c r="CC117" s="123">
        <v>7984</v>
      </c>
      <c r="CD117" s="123">
        <v>2698.5390225377078</v>
      </c>
      <c r="CE117" s="123" t="s">
        <v>1448</v>
      </c>
      <c r="CF117" s="123" t="s">
        <v>968</v>
      </c>
      <c r="CG117" s="123">
        <v>12.827254509018033</v>
      </c>
      <c r="CH117" s="123">
        <v>4.3355269093947806</v>
      </c>
      <c r="CI117" s="123">
        <v>19.767735055305092</v>
      </c>
      <c r="CJ117" s="123">
        <v>6.6813632808025281</v>
      </c>
      <c r="CK117" s="123" t="s">
        <v>1452</v>
      </c>
      <c r="CL117" s="203">
        <v>10.138888888888889</v>
      </c>
      <c r="CM117" s="203">
        <v>10.138888888888889</v>
      </c>
      <c r="CN117" s="132">
        <v>4.1900000000000004</v>
      </c>
      <c r="CO117" s="132">
        <v>1000</v>
      </c>
      <c r="CP117" s="272">
        <v>34614846.844607927</v>
      </c>
      <c r="CQ117" s="296">
        <v>145036208.27890724</v>
      </c>
      <c r="CR117" s="296">
        <v>32175886.726041794</v>
      </c>
      <c r="CS117" s="278">
        <v>95196800</v>
      </c>
      <c r="CT117" s="272">
        <v>11306878.504432997</v>
      </c>
      <c r="CU117" s="278">
        <v>31713406.079999998</v>
      </c>
      <c r="CX117" s="123" t="s">
        <v>1577</v>
      </c>
    </row>
    <row r="118" spans="1:102" ht="27" customHeight="1">
      <c r="A118" s="123" t="str">
        <f t="shared" si="6"/>
        <v>http://resources.usgin.org/uri-gin/ohdnr/AUMPoints:341518007902</v>
      </c>
      <c r="B118" s="123" t="s">
        <v>541</v>
      </c>
      <c r="C118" s="207" t="s">
        <v>542</v>
      </c>
      <c r="D118" s="123" t="s">
        <v>1473</v>
      </c>
      <c r="G118" s="123" t="s">
        <v>540</v>
      </c>
      <c r="H118" s="123" t="s">
        <v>540</v>
      </c>
      <c r="I118" s="123" t="s">
        <v>535</v>
      </c>
      <c r="N118" s="295">
        <v>2558</v>
      </c>
      <c r="O118" s="123" t="s">
        <v>84</v>
      </c>
      <c r="P118" s="123" t="s">
        <v>1444</v>
      </c>
      <c r="Q118" s="123" t="s">
        <v>194</v>
      </c>
      <c r="S118" s="54" t="s">
        <v>1362</v>
      </c>
      <c r="Y118" s="206" t="s">
        <v>64</v>
      </c>
      <c r="Z118" s="205" t="s">
        <v>1142</v>
      </c>
      <c r="AJ118" s="123">
        <v>40.74</v>
      </c>
      <c r="AK118" s="123">
        <v>-81.62</v>
      </c>
      <c r="AL118" s="204" t="s">
        <v>1143</v>
      </c>
      <c r="AM118" s="54" t="s">
        <v>1321</v>
      </c>
      <c r="AN118" s="54">
        <v>1</v>
      </c>
      <c r="AP118" s="123" t="s">
        <v>869</v>
      </c>
      <c r="AQ118" s="207" t="s">
        <v>868</v>
      </c>
      <c r="AR118" s="123" t="s">
        <v>870</v>
      </c>
      <c r="AS118" s="123" t="s">
        <v>874</v>
      </c>
      <c r="AT118" s="132">
        <v>0</v>
      </c>
      <c r="AU118" s="200" t="s">
        <v>1446</v>
      </c>
      <c r="AV118" s="123" t="s">
        <v>85</v>
      </c>
      <c r="AW118" s="123" t="s">
        <v>1447</v>
      </c>
      <c r="AX118" s="123" t="s">
        <v>288</v>
      </c>
      <c r="AY118" s="123">
        <v>148216.55825687127</v>
      </c>
      <c r="AZ118" s="123" t="s">
        <v>1448</v>
      </c>
      <c r="BA118" s="123">
        <v>42</v>
      </c>
      <c r="BB118" s="123" t="s">
        <v>1323</v>
      </c>
      <c r="BE118" s="123">
        <v>158117.42434843027</v>
      </c>
      <c r="BF118" s="123">
        <f t="shared" si="7"/>
        <v>94870.454609058157</v>
      </c>
      <c r="BG118" s="123" t="s">
        <v>1448</v>
      </c>
      <c r="BI118" s="123">
        <v>0.38</v>
      </c>
      <c r="BJ118" s="123">
        <v>0.14821655825687127</v>
      </c>
      <c r="BK118" s="123" t="s">
        <v>1449</v>
      </c>
      <c r="BL118" s="123" t="s">
        <v>928</v>
      </c>
      <c r="BM118" s="123">
        <v>1000</v>
      </c>
      <c r="BO118" s="123">
        <v>1.0668</v>
      </c>
      <c r="BP118" s="123">
        <v>1066.8</v>
      </c>
      <c r="BQ118" s="123">
        <v>640.07999999999993</v>
      </c>
      <c r="BS118" s="123">
        <v>0.14199999999999999</v>
      </c>
      <c r="BT118" s="123">
        <v>53959.999999999993</v>
      </c>
      <c r="BU118" s="123">
        <v>21046.751272475718</v>
      </c>
      <c r="BV118" s="123" t="s">
        <v>1448</v>
      </c>
      <c r="BW118" s="123" t="s">
        <v>1450</v>
      </c>
      <c r="BX118" s="123">
        <v>4.5076056338028172</v>
      </c>
      <c r="BY118" s="123">
        <v>1.7581626132145696</v>
      </c>
      <c r="BZ118" s="123">
        <v>84.301962254718163</v>
      </c>
      <c r="CA118" s="123">
        <v>32.881438683407886</v>
      </c>
      <c r="CB118" s="123">
        <v>4.9915000000000001E-2</v>
      </c>
      <c r="CC118" s="123">
        <v>18967.7</v>
      </c>
      <c r="CD118" s="123">
        <v>7398.2295053917296</v>
      </c>
      <c r="CE118" s="123" t="s">
        <v>1448</v>
      </c>
      <c r="CF118" s="123" t="s">
        <v>968</v>
      </c>
      <c r="CG118" s="123">
        <v>12.823399779625362</v>
      </c>
      <c r="CH118" s="123">
        <v>5.0016846854947179</v>
      </c>
      <c r="CI118" s="123">
        <v>29.633327084114491</v>
      </c>
      <c r="CJ118" s="123">
        <v>11.558288816072571</v>
      </c>
      <c r="CK118" s="123" t="s">
        <v>1452</v>
      </c>
      <c r="CL118" s="203">
        <v>10.138888888888889</v>
      </c>
      <c r="CM118" s="203">
        <v>10.138888888888889</v>
      </c>
      <c r="CN118" s="132">
        <v>4.1900000000000004</v>
      </c>
      <c r="CO118" s="132">
        <v>1000</v>
      </c>
      <c r="CP118" s="272">
        <v>94870454.609058157</v>
      </c>
      <c r="CQ118" s="296">
        <v>397507204.81195372</v>
      </c>
      <c r="CR118" s="296">
        <v>88185887.831673265</v>
      </c>
      <c r="CS118" s="278">
        <v>226092400</v>
      </c>
      <c r="CT118" s="272">
        <v>30998581.627591353</v>
      </c>
      <c r="CU118" s="278">
        <v>75341980.524000004</v>
      </c>
      <c r="CX118" s="123" t="s">
        <v>1577</v>
      </c>
    </row>
    <row r="119" spans="1:102" ht="27" customHeight="1">
      <c r="A119" s="123" t="str">
        <f t="shared" si="6"/>
        <v>http://resources.usgin.org/uri-gin/ohdnr/AUMPoints:341518009002</v>
      </c>
      <c r="B119" s="123" t="s">
        <v>585</v>
      </c>
      <c r="C119" s="207" t="s">
        <v>586</v>
      </c>
      <c r="D119" s="123" t="s">
        <v>1473</v>
      </c>
      <c r="G119" s="123" t="s">
        <v>584</v>
      </c>
      <c r="H119" s="123" t="s">
        <v>584</v>
      </c>
      <c r="I119" s="123" t="s">
        <v>587</v>
      </c>
      <c r="N119" s="295">
        <v>6211</v>
      </c>
      <c r="O119" s="123" t="s">
        <v>107</v>
      </c>
      <c r="P119" s="123" t="s">
        <v>1444</v>
      </c>
      <c r="Q119" s="123" t="s">
        <v>194</v>
      </c>
      <c r="S119" s="54" t="s">
        <v>1362</v>
      </c>
      <c r="W119" s="123">
        <v>5479</v>
      </c>
      <c r="X119" s="123" t="s">
        <v>66</v>
      </c>
      <c r="Y119" s="206" t="s">
        <v>64</v>
      </c>
      <c r="Z119" s="205" t="s">
        <v>1142</v>
      </c>
      <c r="AJ119" s="123">
        <v>40.89</v>
      </c>
      <c r="AK119" s="123">
        <v>-81.61</v>
      </c>
      <c r="AL119" s="204" t="s">
        <v>1143</v>
      </c>
      <c r="AM119" s="54" t="s">
        <v>1321</v>
      </c>
      <c r="AN119" s="54">
        <v>1</v>
      </c>
      <c r="AP119" s="123" t="s">
        <v>876</v>
      </c>
      <c r="AQ119" s="207" t="s">
        <v>875</v>
      </c>
      <c r="AR119" s="123" t="s">
        <v>877</v>
      </c>
      <c r="AS119" s="123">
        <v>0</v>
      </c>
      <c r="AT119" s="132">
        <v>0</v>
      </c>
      <c r="AU119" s="200" t="s">
        <v>1446</v>
      </c>
      <c r="AV119" s="123" t="s">
        <v>85</v>
      </c>
      <c r="AW119" s="123" t="s">
        <v>1447</v>
      </c>
      <c r="AX119" s="123" t="s">
        <v>288</v>
      </c>
      <c r="AY119" s="123">
        <v>21600.982461081578</v>
      </c>
      <c r="AZ119" s="123" t="s">
        <v>1448</v>
      </c>
      <c r="BA119" s="123">
        <v>42</v>
      </c>
      <c r="BB119" s="123" t="s">
        <v>1323</v>
      </c>
      <c r="BE119" s="123">
        <v>23043.928089481826</v>
      </c>
      <c r="BF119" s="123">
        <f t="shared" si="7"/>
        <v>13826.356853689094</v>
      </c>
      <c r="BG119" s="123" t="s">
        <v>1448</v>
      </c>
      <c r="BI119" s="123">
        <v>0.09</v>
      </c>
      <c r="BJ119" s="123">
        <v>2.1600982461081577E-2</v>
      </c>
      <c r="BK119" s="123" t="s">
        <v>1449</v>
      </c>
      <c r="BL119" s="123" t="s">
        <v>928</v>
      </c>
      <c r="BM119" s="123">
        <v>325</v>
      </c>
      <c r="BO119" s="123">
        <v>1.0668</v>
      </c>
      <c r="BP119" s="123">
        <v>346.71</v>
      </c>
      <c r="BQ119" s="123">
        <v>208.02599999999998</v>
      </c>
      <c r="BS119" s="123">
        <v>0.158</v>
      </c>
      <c r="BT119" s="123">
        <v>14220</v>
      </c>
      <c r="BU119" s="123">
        <v>3412.9552288508894</v>
      </c>
      <c r="BV119" s="123" t="s">
        <v>1448</v>
      </c>
      <c r="BW119" s="123" t="s">
        <v>1450</v>
      </c>
      <c r="BX119" s="123">
        <v>4.0511392405063287</v>
      </c>
      <c r="BY119" s="123">
        <v>0.97231764090640604</v>
      </c>
      <c r="BZ119" s="123">
        <v>68.356840010383323</v>
      </c>
      <c r="CA119" s="123">
        <v>16.406387801769441</v>
      </c>
      <c r="CB119" s="123">
        <v>4.8900000000000006E-2</v>
      </c>
      <c r="CC119" s="123">
        <v>4401.0000000000009</v>
      </c>
      <c r="CD119" s="123">
        <v>1056.2880423468894</v>
      </c>
      <c r="CE119" s="123" t="s">
        <v>1448</v>
      </c>
      <c r="CF119" s="123" t="s">
        <v>968</v>
      </c>
      <c r="CG119" s="123">
        <v>13.089570552147235</v>
      </c>
      <c r="CH119" s="123">
        <v>3.1416398213335812</v>
      </c>
      <c r="CI119" s="123">
        <v>21.15600934498573</v>
      </c>
      <c r="CJ119" s="123">
        <v>5.0776731867501637</v>
      </c>
      <c r="CK119" s="123" t="s">
        <v>1452</v>
      </c>
      <c r="CL119" s="203">
        <v>10.138888888888889</v>
      </c>
      <c r="CM119" s="203">
        <v>10.138888888888889</v>
      </c>
      <c r="CN119" s="132">
        <v>4.1900000000000004</v>
      </c>
      <c r="CO119" s="132">
        <v>1000</v>
      </c>
      <c r="CP119" s="272">
        <v>13826356.853689095</v>
      </c>
      <c r="CQ119" s="296">
        <v>57932435.216957316</v>
      </c>
      <c r="CR119" s="296">
        <v>14300282.408885228</v>
      </c>
      <c r="CS119" s="278">
        <v>59581800.000000015</v>
      </c>
      <c r="CT119" s="272">
        <v>4425846.8974334672</v>
      </c>
      <c r="CU119" s="278">
        <v>17481300.120000005</v>
      </c>
      <c r="CX119" s="123" t="s">
        <v>1577</v>
      </c>
    </row>
    <row r="120" spans="1:102" ht="27" customHeight="1">
      <c r="A120" s="123" t="str">
        <f t="shared" si="6"/>
        <v>http://resources.usgin.org/uri-gin/ohdnr/AUMPoints:341518015002</v>
      </c>
      <c r="B120" s="123" t="s">
        <v>518</v>
      </c>
      <c r="C120" s="207" t="s">
        <v>552</v>
      </c>
      <c r="D120" s="123" t="s">
        <v>1473</v>
      </c>
      <c r="G120" s="123" t="s">
        <v>551</v>
      </c>
      <c r="H120" s="123" t="s">
        <v>551</v>
      </c>
      <c r="I120" s="123" t="s">
        <v>553</v>
      </c>
      <c r="N120" s="295">
        <v>11324</v>
      </c>
      <c r="O120" s="123" t="s">
        <v>84</v>
      </c>
      <c r="P120" s="123" t="s">
        <v>1444</v>
      </c>
      <c r="Q120" s="123" t="s">
        <v>194</v>
      </c>
      <c r="S120" s="54" t="s">
        <v>1362</v>
      </c>
      <c r="W120" s="123">
        <v>32149</v>
      </c>
      <c r="X120" s="123" t="s">
        <v>65</v>
      </c>
      <c r="Y120" s="206" t="s">
        <v>64</v>
      </c>
      <c r="Z120" s="205" t="s">
        <v>1142</v>
      </c>
      <c r="AJ120" s="123">
        <v>40.83</v>
      </c>
      <c r="AK120" s="123">
        <v>-81.540000000000006</v>
      </c>
      <c r="AL120" s="204" t="s">
        <v>1143</v>
      </c>
      <c r="AM120" s="54" t="s">
        <v>1321</v>
      </c>
      <c r="AN120" s="54">
        <v>1</v>
      </c>
      <c r="AP120" s="123" t="s">
        <v>879</v>
      </c>
      <c r="AQ120" s="207" t="s">
        <v>878</v>
      </c>
      <c r="AR120" s="123" t="s">
        <v>880</v>
      </c>
      <c r="AS120" s="123">
        <v>0.4</v>
      </c>
      <c r="AT120" s="132">
        <v>0</v>
      </c>
      <c r="AU120" s="200" t="s">
        <v>1446</v>
      </c>
      <c r="AV120" s="123" t="s">
        <v>85</v>
      </c>
      <c r="AW120" s="123" t="s">
        <v>1447</v>
      </c>
      <c r="AX120" s="200" t="s">
        <v>554</v>
      </c>
      <c r="AY120" s="123">
        <v>103259.05081619501</v>
      </c>
      <c r="AZ120" s="123" t="s">
        <v>1448</v>
      </c>
      <c r="BA120" s="123">
        <v>42</v>
      </c>
      <c r="BB120" s="123" t="s">
        <v>1323</v>
      </c>
      <c r="BE120" s="123">
        <v>110156.75541071684</v>
      </c>
      <c r="BF120" s="123">
        <f t="shared" si="7"/>
        <v>66094.053246430107</v>
      </c>
      <c r="BG120" s="123" t="s">
        <v>1448</v>
      </c>
      <c r="BI120" s="123">
        <v>0.18</v>
      </c>
      <c r="BJ120" s="123">
        <v>0.10325905081619502</v>
      </c>
      <c r="BK120" s="123" t="s">
        <v>1449</v>
      </c>
      <c r="BL120" s="123" t="s">
        <v>928</v>
      </c>
      <c r="BM120" s="123">
        <v>418</v>
      </c>
      <c r="BO120" s="123">
        <v>1.0668</v>
      </c>
      <c r="BP120" s="123">
        <v>445.92239999999998</v>
      </c>
      <c r="BQ120" s="123">
        <v>267.55343999999997</v>
      </c>
      <c r="BS120" s="123">
        <v>0.156</v>
      </c>
      <c r="BT120" s="123">
        <v>28080</v>
      </c>
      <c r="BU120" s="123">
        <v>16108.411927326422</v>
      </c>
      <c r="BV120" s="123" t="s">
        <v>1448</v>
      </c>
      <c r="BW120" s="123" t="s">
        <v>1450</v>
      </c>
      <c r="BX120" s="123">
        <v>4.1030769230769231</v>
      </c>
      <c r="BY120" s="123">
        <v>2.3537768250153173</v>
      </c>
      <c r="BZ120" s="123">
        <v>104.95099595804115</v>
      </c>
      <c r="CA120" s="123">
        <v>60.2063345824536</v>
      </c>
      <c r="CB120" s="123">
        <v>4.9700000000000008E-2</v>
      </c>
      <c r="CC120" s="123">
        <v>8946.0000000000018</v>
      </c>
      <c r="CD120" s="123">
        <v>5131.9748255648929</v>
      </c>
      <c r="CE120" s="123" t="s">
        <v>1448</v>
      </c>
      <c r="CF120" s="123" t="s">
        <v>968</v>
      </c>
      <c r="CG120" s="123">
        <v>12.878873239436619</v>
      </c>
      <c r="CH120" s="123">
        <v>7.3881123682573318</v>
      </c>
      <c r="CI120" s="123">
        <v>33.436310891760549</v>
      </c>
      <c r="CJ120" s="123">
        <v>19.181120697102205</v>
      </c>
      <c r="CK120" s="123" t="s">
        <v>1452</v>
      </c>
      <c r="CL120" s="203">
        <v>10.138888888888889</v>
      </c>
      <c r="CM120" s="203">
        <v>10.138888888888889</v>
      </c>
      <c r="CN120" s="132">
        <v>4.1900000000000004</v>
      </c>
      <c r="CO120" s="132">
        <v>1000</v>
      </c>
      <c r="CP120" s="272">
        <v>66094053.246430106</v>
      </c>
      <c r="CQ120" s="296">
        <v>276934083.10254216</v>
      </c>
      <c r="CR120" s="296">
        <v>67494245.975497708</v>
      </c>
      <c r="CS120" s="278">
        <v>117655200</v>
      </c>
      <c r="CT120" s="272">
        <v>21502974.519116901</v>
      </c>
      <c r="CU120" s="278">
        <v>35534585.520000011</v>
      </c>
      <c r="CX120" s="123" t="s">
        <v>1577</v>
      </c>
    </row>
    <row r="121" spans="1:102" ht="27" customHeight="1">
      <c r="A121" s="123" t="str">
        <f t="shared" si="6"/>
        <v>http://resources.usgin.org/uri-gin/ohdnr/AUMPoints:341518010402</v>
      </c>
      <c r="B121" s="123" t="s">
        <v>556</v>
      </c>
      <c r="C121" s="207" t="s">
        <v>557</v>
      </c>
      <c r="D121" s="123" t="s">
        <v>1473</v>
      </c>
      <c r="G121" s="123" t="s">
        <v>555</v>
      </c>
      <c r="H121" s="123" t="s">
        <v>555</v>
      </c>
      <c r="I121" s="123" t="s">
        <v>558</v>
      </c>
      <c r="N121" s="132" t="s">
        <v>1569</v>
      </c>
      <c r="O121" s="123" t="s">
        <v>84</v>
      </c>
      <c r="P121" s="123" t="s">
        <v>1444</v>
      </c>
      <c r="Q121" s="123" t="s">
        <v>194</v>
      </c>
      <c r="S121" s="54" t="s">
        <v>1362</v>
      </c>
      <c r="Y121" s="206" t="s">
        <v>64</v>
      </c>
      <c r="Z121" s="205" t="s">
        <v>1142</v>
      </c>
      <c r="AJ121" s="123">
        <v>40.76</v>
      </c>
      <c r="AK121" s="123">
        <v>-81.64</v>
      </c>
      <c r="AL121" s="204" t="s">
        <v>1143</v>
      </c>
      <c r="AM121" s="54" t="s">
        <v>1321</v>
      </c>
      <c r="AN121" s="54">
        <v>1</v>
      </c>
      <c r="AQ121" s="207"/>
      <c r="AS121" s="123" t="s">
        <v>881</v>
      </c>
      <c r="AT121" s="132">
        <v>0</v>
      </c>
      <c r="AU121" s="200" t="s">
        <v>1446</v>
      </c>
      <c r="AV121" s="123" t="s">
        <v>85</v>
      </c>
      <c r="AW121" s="123" t="s">
        <v>1447</v>
      </c>
      <c r="AX121" s="123" t="s">
        <v>288</v>
      </c>
      <c r="AY121" s="123">
        <v>55648.592638241171</v>
      </c>
      <c r="AZ121" s="123" t="s">
        <v>1448</v>
      </c>
      <c r="BA121" s="123">
        <v>42</v>
      </c>
      <c r="BB121" s="123" t="s">
        <v>1323</v>
      </c>
      <c r="BE121" s="123">
        <v>59365.918626475679</v>
      </c>
      <c r="BF121" s="123">
        <f t="shared" si="7"/>
        <v>35619.551175885405</v>
      </c>
      <c r="BG121" s="123" t="s">
        <v>1448</v>
      </c>
      <c r="BI121" s="123">
        <v>0.12</v>
      </c>
      <c r="BJ121" s="123">
        <v>5.5648592638241172E-2</v>
      </c>
      <c r="BK121" s="123" t="s">
        <v>1449</v>
      </c>
      <c r="BL121" s="123" t="s">
        <v>928</v>
      </c>
      <c r="BM121" s="123">
        <v>555</v>
      </c>
      <c r="BO121" s="123">
        <v>1.0668</v>
      </c>
      <c r="BP121" s="123">
        <v>592.07399999999996</v>
      </c>
      <c r="BQ121" s="123">
        <v>355.24439999999998</v>
      </c>
      <c r="BS121" s="123">
        <v>0.14499999999999999</v>
      </c>
      <c r="BT121" s="123">
        <v>17400</v>
      </c>
      <c r="BU121" s="123">
        <v>8069.0459325449692</v>
      </c>
      <c r="BV121" s="123" t="s">
        <v>1448</v>
      </c>
      <c r="BW121" s="123" t="s">
        <v>1450</v>
      </c>
      <c r="BX121" s="123">
        <v>4.4143448275862065</v>
      </c>
      <c r="BY121" s="123">
        <v>2.0471006422922646</v>
      </c>
      <c r="BZ121" s="123">
        <v>48.980363940993861</v>
      </c>
      <c r="CA121" s="123">
        <v>22.714069335209704</v>
      </c>
      <c r="CB121" s="123">
        <v>4.9724999999999998E-2</v>
      </c>
      <c r="CC121" s="123">
        <v>5967</v>
      </c>
      <c r="CD121" s="123">
        <v>2767.1262689365421</v>
      </c>
      <c r="CE121" s="123" t="s">
        <v>1448</v>
      </c>
      <c r="CF121" s="123" t="s">
        <v>968</v>
      </c>
      <c r="CG121" s="123">
        <v>12.872398190045248</v>
      </c>
      <c r="CH121" s="123">
        <v>5.9694236929588413</v>
      </c>
      <c r="CI121" s="123">
        <v>16.796886875627035</v>
      </c>
      <c r="CJ121" s="123">
        <v>7.7893592944365686</v>
      </c>
      <c r="CK121" s="123" t="s">
        <v>1452</v>
      </c>
      <c r="CL121" s="203">
        <v>10.138888888888889</v>
      </c>
      <c r="CM121" s="203">
        <v>10.138888888888889</v>
      </c>
      <c r="CN121" s="132">
        <v>4.1900000000000004</v>
      </c>
      <c r="CO121" s="132">
        <v>1000</v>
      </c>
      <c r="CP121" s="272">
        <v>35619551.175885402</v>
      </c>
      <c r="CQ121" s="296">
        <v>149245919.42695984</v>
      </c>
      <c r="CR121" s="296">
        <v>33809302.457363419</v>
      </c>
      <c r="CS121" s="278">
        <v>72906000</v>
      </c>
      <c r="CT121" s="272">
        <v>11594259.066844111</v>
      </c>
      <c r="CU121" s="278">
        <v>23701640.039999999</v>
      </c>
      <c r="CX121" s="123" t="s">
        <v>1577</v>
      </c>
    </row>
    <row r="122" spans="1:102" ht="27" customHeight="1">
      <c r="A122" s="123" t="str">
        <f t="shared" si="6"/>
        <v>http://resources.usgin.org/uri-gin/ohdnr/AUMPoints:341518015702</v>
      </c>
      <c r="B122" s="123" t="s">
        <v>64</v>
      </c>
      <c r="C122" s="207" t="s">
        <v>560</v>
      </c>
      <c r="D122" s="123" t="s">
        <v>1473</v>
      </c>
      <c r="G122" s="123" t="s">
        <v>559</v>
      </c>
      <c r="H122" s="123" t="s">
        <v>559</v>
      </c>
      <c r="I122" s="123" t="s">
        <v>561</v>
      </c>
      <c r="N122" s="295">
        <v>2923</v>
      </c>
      <c r="O122" s="123" t="s">
        <v>84</v>
      </c>
      <c r="P122" s="123" t="s">
        <v>1444</v>
      </c>
      <c r="Q122" s="123" t="s">
        <v>194</v>
      </c>
      <c r="S122" s="54" t="s">
        <v>1362</v>
      </c>
      <c r="Y122" s="206" t="s">
        <v>64</v>
      </c>
      <c r="Z122" s="205" t="s">
        <v>1142</v>
      </c>
      <c r="AJ122" s="123">
        <v>40.74</v>
      </c>
      <c r="AK122" s="123">
        <v>-81.56</v>
      </c>
      <c r="AL122" s="204" t="s">
        <v>1143</v>
      </c>
      <c r="AM122" s="54" t="s">
        <v>1321</v>
      </c>
      <c r="AN122" s="54">
        <v>1</v>
      </c>
      <c r="AP122" s="123" t="s">
        <v>883</v>
      </c>
      <c r="AQ122" s="207" t="s">
        <v>882</v>
      </c>
      <c r="AR122" s="123" t="s">
        <v>884</v>
      </c>
      <c r="AS122" s="123">
        <v>0.9</v>
      </c>
      <c r="AT122" s="132">
        <v>0</v>
      </c>
      <c r="AU122" s="200" t="s">
        <v>1446</v>
      </c>
      <c r="AV122" s="123" t="s">
        <v>85</v>
      </c>
      <c r="AW122" s="123" t="s">
        <v>1447</v>
      </c>
      <c r="AX122" s="123" t="s">
        <v>288</v>
      </c>
      <c r="AY122" s="123">
        <v>167069.88427442769</v>
      </c>
      <c r="AZ122" s="123" t="s">
        <v>1448</v>
      </c>
      <c r="BA122" s="123">
        <v>42</v>
      </c>
      <c r="BB122" s="123" t="s">
        <v>1323</v>
      </c>
      <c r="BE122" s="123">
        <v>178230.15254395947</v>
      </c>
      <c r="BF122" s="123">
        <f t="shared" si="7"/>
        <v>106938.09152637568</v>
      </c>
      <c r="BG122" s="123" t="s">
        <v>1448</v>
      </c>
      <c r="BI122" s="123">
        <v>0.51</v>
      </c>
      <c r="BJ122" s="123">
        <v>0.1670698842744277</v>
      </c>
      <c r="BK122" s="123" t="s">
        <v>1449</v>
      </c>
      <c r="BL122" s="123" t="s">
        <v>957</v>
      </c>
      <c r="BM122" s="123">
        <v>1058</v>
      </c>
      <c r="BO122" s="123">
        <v>1.0668</v>
      </c>
      <c r="BP122" s="123">
        <v>1128.6743999999999</v>
      </c>
      <c r="BQ122" s="123">
        <v>677.20463999999993</v>
      </c>
      <c r="BS122" s="123">
        <v>0.14499999999999999</v>
      </c>
      <c r="BT122" s="123">
        <v>73950</v>
      </c>
      <c r="BU122" s="123">
        <v>24225.133219792013</v>
      </c>
      <c r="BV122" s="123" t="s">
        <v>1448</v>
      </c>
      <c r="BW122" s="123" t="s">
        <v>1450</v>
      </c>
      <c r="BX122" s="123">
        <v>4.4143448275862074</v>
      </c>
      <c r="BY122" s="123">
        <v>1.4460864303769529</v>
      </c>
      <c r="BZ122" s="123">
        <v>109.19889739680461</v>
      </c>
      <c r="CA122" s="123">
        <v>35.772249315645588</v>
      </c>
      <c r="CB122" s="123">
        <v>4.9950000000000001E-2</v>
      </c>
      <c r="CC122" s="123">
        <v>25474.5</v>
      </c>
      <c r="CD122" s="123">
        <v>8345.1407195076627</v>
      </c>
      <c r="CE122" s="123" t="s">
        <v>1448</v>
      </c>
      <c r="CF122" s="123" t="s">
        <v>968</v>
      </c>
      <c r="CG122" s="123">
        <v>12.814414414414415</v>
      </c>
      <c r="CH122" s="123">
        <v>4.1978484965897538</v>
      </c>
      <c r="CI122" s="123">
        <v>37.6171374135889</v>
      </c>
      <c r="CJ122" s="123">
        <v>12.322923126320669</v>
      </c>
      <c r="CK122" s="123" t="s">
        <v>1452</v>
      </c>
      <c r="CL122" s="203">
        <v>10.138888888888889</v>
      </c>
      <c r="CM122" s="203">
        <v>10.138888888888889</v>
      </c>
      <c r="CN122" s="132">
        <v>4.1900000000000004</v>
      </c>
      <c r="CO122" s="132">
        <v>1000</v>
      </c>
      <c r="CP122" s="272">
        <v>106938091.52637568</v>
      </c>
      <c r="CQ122" s="296">
        <v>448070603.49551415</v>
      </c>
      <c r="CR122" s="296">
        <v>101503308.19092855</v>
      </c>
      <c r="CS122" s="278">
        <v>309850500.00000006</v>
      </c>
      <c r="CT122" s="272">
        <v>34966139.614737116</v>
      </c>
      <c r="CU122" s="278">
        <v>101187770.94000001</v>
      </c>
      <c r="CX122" s="123" t="s">
        <v>1577</v>
      </c>
    </row>
    <row r="123" spans="1:102" ht="27" customHeight="1">
      <c r="A123" s="123" t="str">
        <f t="shared" si="6"/>
        <v>http://resources.usgin.org/uri-gin/ohdnr/AUMPoints:341518000702</v>
      </c>
      <c r="B123" s="123" t="s">
        <v>581</v>
      </c>
      <c r="C123" s="207" t="s">
        <v>582</v>
      </c>
      <c r="D123" s="123" t="s">
        <v>1473</v>
      </c>
      <c r="G123" s="123" t="s">
        <v>580</v>
      </c>
      <c r="H123" s="123" t="s">
        <v>580</v>
      </c>
      <c r="I123" s="123" t="s">
        <v>583</v>
      </c>
      <c r="N123" s="132" t="s">
        <v>1559</v>
      </c>
      <c r="O123" s="123" t="s">
        <v>84</v>
      </c>
      <c r="P123" s="123" t="s">
        <v>1444</v>
      </c>
      <c r="Q123" s="123" t="s">
        <v>194</v>
      </c>
      <c r="S123" s="54" t="s">
        <v>1362</v>
      </c>
      <c r="Y123" s="206" t="s">
        <v>64</v>
      </c>
      <c r="Z123" s="205" t="s">
        <v>1142</v>
      </c>
      <c r="AJ123" s="123">
        <v>40.82</v>
      </c>
      <c r="AK123" s="123">
        <v>-81.58</v>
      </c>
      <c r="AL123" s="204" t="s">
        <v>1143</v>
      </c>
      <c r="AM123" s="54" t="s">
        <v>1321</v>
      </c>
      <c r="AN123" s="54">
        <v>1</v>
      </c>
      <c r="AP123" s="123" t="s">
        <v>879</v>
      </c>
      <c r="AQ123" s="207" t="s">
        <v>878</v>
      </c>
      <c r="AR123" s="123" t="s">
        <v>880</v>
      </c>
      <c r="AS123" s="123">
        <v>0.4</v>
      </c>
      <c r="AT123" s="132">
        <v>0</v>
      </c>
      <c r="AU123" s="200" t="s">
        <v>1446</v>
      </c>
      <c r="AV123" s="123" t="s">
        <v>85</v>
      </c>
      <c r="AW123" s="123" t="s">
        <v>1447</v>
      </c>
      <c r="AX123" s="123" t="s">
        <v>288</v>
      </c>
      <c r="AY123" s="123">
        <v>402569.21283580927</v>
      </c>
      <c r="AZ123" s="123" t="s">
        <v>1448</v>
      </c>
      <c r="BA123" s="123">
        <v>42</v>
      </c>
      <c r="BB123" s="123" t="s">
        <v>1323</v>
      </c>
      <c r="BE123" s="123">
        <v>429460.83625324134</v>
      </c>
      <c r="BF123" s="123">
        <f t="shared" si="7"/>
        <v>257676.5017519448</v>
      </c>
      <c r="BG123" s="123" t="s">
        <v>1448</v>
      </c>
      <c r="BI123" s="123">
        <v>0.87</v>
      </c>
      <c r="BJ123" s="123">
        <v>0.40256921283580926</v>
      </c>
      <c r="BK123" s="123" t="s">
        <v>1449</v>
      </c>
      <c r="BL123" s="123" t="s">
        <v>955</v>
      </c>
      <c r="BM123" s="123">
        <v>1040</v>
      </c>
      <c r="BO123" s="123">
        <v>1.0668</v>
      </c>
      <c r="BP123" s="123">
        <v>1109.472</v>
      </c>
      <c r="BQ123" s="123">
        <v>665.68319999999994</v>
      </c>
      <c r="BS123" s="123">
        <v>0.155</v>
      </c>
      <c r="BT123" s="123">
        <v>134850</v>
      </c>
      <c r="BU123" s="123">
        <v>62398.22798955044</v>
      </c>
      <c r="BV123" s="123" t="s">
        <v>1448</v>
      </c>
      <c r="BW123" s="123" t="s">
        <v>1450</v>
      </c>
      <c r="BX123" s="123">
        <v>4.129548387096774</v>
      </c>
      <c r="BY123" s="123">
        <v>1.910837981104522</v>
      </c>
      <c r="BZ123" s="123">
        <v>202.57383692423065</v>
      </c>
      <c r="CA123" s="123">
        <v>93.735620772088652</v>
      </c>
      <c r="CB123" s="123">
        <v>4.9625000000000002E-2</v>
      </c>
      <c r="CC123" s="123">
        <v>43173.75</v>
      </c>
      <c r="CD123" s="123">
        <v>19977.497186977038</v>
      </c>
      <c r="CE123" s="123" t="s">
        <v>1448</v>
      </c>
      <c r="CF123" s="123" t="s">
        <v>968</v>
      </c>
      <c r="CG123" s="123">
        <v>12.898337531486144</v>
      </c>
      <c r="CH123" s="123">
        <v>5.9683604447597167</v>
      </c>
      <c r="CI123" s="123">
        <v>64.856301015257714</v>
      </c>
      <c r="CJ123" s="123">
        <v>30.010517295579998</v>
      </c>
      <c r="CK123" s="123" t="s">
        <v>1452</v>
      </c>
      <c r="CL123" s="203">
        <v>10.138888888888889</v>
      </c>
      <c r="CM123" s="203">
        <v>10.138888888888889</v>
      </c>
      <c r="CN123" s="132">
        <v>4.1900000000000004</v>
      </c>
      <c r="CO123" s="132">
        <v>1000</v>
      </c>
      <c r="CP123" s="272">
        <v>257676501.75194481</v>
      </c>
      <c r="CQ123" s="296">
        <v>1079664542.3406489</v>
      </c>
      <c r="CR123" s="296">
        <v>261448575.27621639</v>
      </c>
      <c r="CS123" s="278">
        <v>565021500.00000012</v>
      </c>
      <c r="CT123" s="272">
        <v>83705713.213433802</v>
      </c>
      <c r="CU123" s="278">
        <v>171491315.84999999</v>
      </c>
      <c r="CX123" s="123" t="s">
        <v>1577</v>
      </c>
    </row>
    <row r="124" spans="1:102" ht="27" customHeight="1">
      <c r="A124" s="123" t="str">
        <f t="shared" si="6"/>
        <v>http://resources.usgin.org/uri-gin/ohdnr/AUMPoints:341518003602</v>
      </c>
      <c r="B124" s="123" t="s">
        <v>563</v>
      </c>
      <c r="C124" s="207" t="s">
        <v>564</v>
      </c>
      <c r="D124" s="123" t="s">
        <v>1473</v>
      </c>
      <c r="G124" s="123" t="s">
        <v>562</v>
      </c>
      <c r="H124" s="123" t="s">
        <v>562</v>
      </c>
      <c r="I124" s="123" t="s">
        <v>565</v>
      </c>
      <c r="N124" s="132" t="s">
        <v>1558</v>
      </c>
      <c r="O124" s="123" t="s">
        <v>84</v>
      </c>
      <c r="P124" s="123" t="s">
        <v>1444</v>
      </c>
      <c r="Q124" s="123" t="s">
        <v>194</v>
      </c>
      <c r="S124" s="54" t="s">
        <v>1362</v>
      </c>
      <c r="Y124" s="206" t="s">
        <v>64</v>
      </c>
      <c r="Z124" s="205" t="s">
        <v>1142</v>
      </c>
      <c r="AJ124" s="123">
        <v>40.799999999999997</v>
      </c>
      <c r="AK124" s="123">
        <v>-81.56</v>
      </c>
      <c r="AL124" s="204" t="s">
        <v>1143</v>
      </c>
      <c r="AM124" s="54" t="s">
        <v>1321</v>
      </c>
      <c r="AN124" s="54">
        <v>1</v>
      </c>
      <c r="AP124" s="123" t="s">
        <v>883</v>
      </c>
      <c r="AQ124" s="207" t="s">
        <v>882</v>
      </c>
      <c r="AR124" s="123" t="s">
        <v>884</v>
      </c>
      <c r="AS124" s="123">
        <v>0</v>
      </c>
      <c r="AT124" s="132">
        <v>0</v>
      </c>
      <c r="AU124" s="200" t="s">
        <v>1446</v>
      </c>
      <c r="AV124" s="123" t="s">
        <v>85</v>
      </c>
      <c r="AW124" s="123" t="s">
        <v>1447</v>
      </c>
      <c r="AX124" s="123" t="s">
        <v>288</v>
      </c>
      <c r="AY124" s="123">
        <v>88782.557536103996</v>
      </c>
      <c r="AZ124" s="123" t="s">
        <v>1448</v>
      </c>
      <c r="BA124" s="123">
        <v>42</v>
      </c>
      <c r="BB124" s="123" t="s">
        <v>1323</v>
      </c>
      <c r="BE124" s="123">
        <v>94713.232379515743</v>
      </c>
      <c r="BF124" s="123">
        <f t="shared" si="7"/>
        <v>56827.939427709447</v>
      </c>
      <c r="BG124" s="123" t="s">
        <v>1448</v>
      </c>
      <c r="BI124" s="123">
        <v>0.22</v>
      </c>
      <c r="BJ124" s="123">
        <v>8.8782557536103993E-2</v>
      </c>
      <c r="BK124" s="123" t="s">
        <v>1449</v>
      </c>
      <c r="BL124" s="123" t="s">
        <v>928</v>
      </c>
      <c r="BM124" s="123">
        <v>643</v>
      </c>
      <c r="BO124" s="123">
        <v>1.0668</v>
      </c>
      <c r="BP124" s="123">
        <v>685.95240000000001</v>
      </c>
      <c r="BQ124" s="123">
        <v>411.57144</v>
      </c>
      <c r="BS124" s="123">
        <v>0.154</v>
      </c>
      <c r="BT124" s="123">
        <v>33880</v>
      </c>
      <c r="BU124" s="123">
        <v>13672.513860560015</v>
      </c>
      <c r="BV124" s="123" t="s">
        <v>1448</v>
      </c>
      <c r="BW124" s="123" t="s">
        <v>1450</v>
      </c>
      <c r="BX124" s="123">
        <v>4.1563636363636363</v>
      </c>
      <c r="BY124" s="123">
        <v>1.6773299713019316</v>
      </c>
      <c r="BZ124" s="123">
        <v>82.318637075497762</v>
      </c>
      <c r="CA124" s="123">
        <v>33.220268783859289</v>
      </c>
      <c r="CB124" s="123">
        <v>4.9800000000000004E-2</v>
      </c>
      <c r="CC124" s="123">
        <v>10956</v>
      </c>
      <c r="CD124" s="123">
        <v>4421.3713652979795</v>
      </c>
      <c r="CE124" s="123" t="s">
        <v>1448</v>
      </c>
      <c r="CF124" s="123" t="s">
        <v>968</v>
      </c>
      <c r="CG124" s="123">
        <v>12.85301204819277</v>
      </c>
      <c r="CH124" s="123">
        <v>5.1869240076405116</v>
      </c>
      <c r="CI124" s="123">
        <v>26.619922898440183</v>
      </c>
      <c r="CJ124" s="123">
        <v>10.742658346988264</v>
      </c>
      <c r="CK124" s="123" t="s">
        <v>1452</v>
      </c>
      <c r="CL124" s="203">
        <v>10.138888888888889</v>
      </c>
      <c r="CM124" s="203">
        <v>10.138888888888889</v>
      </c>
      <c r="CN124" s="132">
        <v>4.1900000000000004</v>
      </c>
      <c r="CO124" s="132">
        <v>1000</v>
      </c>
      <c r="CP124" s="272">
        <v>56827939.427709445</v>
      </c>
      <c r="CQ124" s="296">
        <v>238109066.2021026</v>
      </c>
      <c r="CR124" s="296">
        <v>57287833.075746469</v>
      </c>
      <c r="CS124" s="278">
        <v>141957200.00000003</v>
      </c>
      <c r="CT124" s="272">
        <v>18525546.020598534</v>
      </c>
      <c r="CU124" s="278">
        <v>43518546.719999999</v>
      </c>
      <c r="CX124" s="123" t="s">
        <v>1577</v>
      </c>
    </row>
    <row r="125" spans="1:102" ht="27" customHeight="1">
      <c r="A125" s="123" t="str">
        <f t="shared" si="6"/>
        <v>http://resources.usgin.org/uri-gin/ohdnr/AUMPoints:341518007602</v>
      </c>
      <c r="B125" s="123" t="s">
        <v>567</v>
      </c>
      <c r="C125" s="207" t="s">
        <v>568</v>
      </c>
      <c r="D125" s="123" t="s">
        <v>1473</v>
      </c>
      <c r="G125" s="123" t="s">
        <v>566</v>
      </c>
      <c r="H125" s="123" t="s">
        <v>566</v>
      </c>
      <c r="I125" s="123" t="s">
        <v>569</v>
      </c>
      <c r="N125" s="295">
        <v>2558</v>
      </c>
      <c r="O125" s="123" t="s">
        <v>84</v>
      </c>
      <c r="P125" s="123" t="s">
        <v>1444</v>
      </c>
      <c r="Q125" s="123" t="s">
        <v>194</v>
      </c>
      <c r="S125" s="54" t="s">
        <v>1362</v>
      </c>
      <c r="Y125" s="206" t="s">
        <v>64</v>
      </c>
      <c r="Z125" s="205" t="s">
        <v>1142</v>
      </c>
      <c r="AJ125" s="123">
        <v>40.81</v>
      </c>
      <c r="AK125" s="123">
        <v>-81.56</v>
      </c>
      <c r="AL125" s="204" t="s">
        <v>1143</v>
      </c>
      <c r="AM125" s="54" t="s">
        <v>1321</v>
      </c>
      <c r="AN125" s="54">
        <v>1</v>
      </c>
      <c r="AP125" s="123" t="s">
        <v>879</v>
      </c>
      <c r="AQ125" s="207" t="s">
        <v>878</v>
      </c>
      <c r="AR125" s="123" t="s">
        <v>880</v>
      </c>
      <c r="AS125" s="123">
        <v>0</v>
      </c>
      <c r="AT125" s="132">
        <v>0</v>
      </c>
      <c r="AU125" s="200" t="s">
        <v>1446</v>
      </c>
      <c r="AV125" s="123" t="s">
        <v>85</v>
      </c>
      <c r="AW125" s="123" t="s">
        <v>1447</v>
      </c>
      <c r="AX125" s="123" t="s">
        <v>288</v>
      </c>
      <c r="AY125" s="123">
        <v>62699.946350473278</v>
      </c>
      <c r="AZ125" s="123" t="s">
        <v>1448</v>
      </c>
      <c r="BA125" s="123">
        <v>42</v>
      </c>
      <c r="BB125" s="123" t="s">
        <v>1323</v>
      </c>
      <c r="BE125" s="123">
        <v>66888.302766684894</v>
      </c>
      <c r="BF125" s="123">
        <f t="shared" si="7"/>
        <v>40132.981660010933</v>
      </c>
      <c r="BG125" s="123" t="s">
        <v>1448</v>
      </c>
      <c r="BI125" s="123">
        <v>0.15</v>
      </c>
      <c r="BJ125" s="123">
        <v>6.2699946350473282E-2</v>
      </c>
      <c r="BK125" s="123" t="s">
        <v>1449</v>
      </c>
      <c r="BL125" s="123" t="s">
        <v>928</v>
      </c>
      <c r="BM125" s="123">
        <v>593</v>
      </c>
      <c r="BO125" s="123">
        <v>1.0668</v>
      </c>
      <c r="BP125" s="123">
        <v>632.61239999999998</v>
      </c>
      <c r="BQ125" s="123">
        <v>379.56743999999998</v>
      </c>
      <c r="BS125" s="123">
        <v>0.155</v>
      </c>
      <c r="BT125" s="123">
        <v>23250</v>
      </c>
      <c r="BU125" s="123">
        <v>9718.4916843233586</v>
      </c>
      <c r="BV125" s="123" t="s">
        <v>1448</v>
      </c>
      <c r="BW125" s="123" t="s">
        <v>1450</v>
      </c>
      <c r="BX125" s="123">
        <v>4.129548387096774</v>
      </c>
      <c r="BY125" s="123">
        <v>1.7261497488176745</v>
      </c>
      <c r="BZ125" s="123">
        <v>61.253936849799345</v>
      </c>
      <c r="CA125" s="123">
        <v>25.60412369491798</v>
      </c>
      <c r="CB125" s="123">
        <v>4.9700000000000008E-2</v>
      </c>
      <c r="CC125" s="123">
        <v>7455.0000000000009</v>
      </c>
      <c r="CD125" s="123">
        <v>3116.1873336185226</v>
      </c>
      <c r="CE125" s="123" t="s">
        <v>1448</v>
      </c>
      <c r="CF125" s="123" t="s">
        <v>968</v>
      </c>
      <c r="CG125" s="123">
        <v>12.878873239436617</v>
      </c>
      <c r="CH125" s="123">
        <v>5.3833644077814791</v>
      </c>
      <c r="CI125" s="123">
        <v>19.640778460871147</v>
      </c>
      <c r="CJ125" s="123">
        <v>8.2098383718543477</v>
      </c>
      <c r="CK125" s="123" t="s">
        <v>1452</v>
      </c>
      <c r="CL125" s="203">
        <v>10.138888888888889</v>
      </c>
      <c r="CM125" s="203">
        <v>10.138888888888889</v>
      </c>
      <c r="CN125" s="132">
        <v>4.1900000000000004</v>
      </c>
      <c r="CO125" s="132">
        <v>1000</v>
      </c>
      <c r="CP125" s="272">
        <v>40132981.660010934</v>
      </c>
      <c r="CQ125" s="296">
        <v>168157193.15544581</v>
      </c>
      <c r="CR125" s="296">
        <v>40720480.157314874</v>
      </c>
      <c r="CS125" s="278">
        <v>97417500</v>
      </c>
      <c r="CT125" s="272">
        <v>13056824.927861609</v>
      </c>
      <c r="CU125" s="278">
        <v>29612154.600000005</v>
      </c>
      <c r="CX125" s="123" t="s">
        <v>1577</v>
      </c>
    </row>
    <row r="126" spans="1:102" ht="27" customHeight="1">
      <c r="A126" s="123" t="str">
        <f t="shared" si="6"/>
        <v>http://resources.usgin.org/uri-gin/ohdnr/AUMPoints:341518029202</v>
      </c>
      <c r="B126" s="123" t="s">
        <v>574</v>
      </c>
      <c r="C126" s="207" t="s">
        <v>575</v>
      </c>
      <c r="D126" s="123" t="s">
        <v>1473</v>
      </c>
      <c r="G126" s="123" t="s">
        <v>886</v>
      </c>
      <c r="H126" s="123" t="s">
        <v>886</v>
      </c>
      <c r="I126" s="123" t="s">
        <v>574</v>
      </c>
      <c r="N126" s="132" t="s">
        <v>1558</v>
      </c>
      <c r="O126" s="123" t="s">
        <v>84</v>
      </c>
      <c r="P126" s="123" t="s">
        <v>1444</v>
      </c>
      <c r="Q126" s="123" t="s">
        <v>194</v>
      </c>
      <c r="S126" s="54" t="s">
        <v>1362</v>
      </c>
      <c r="Y126" s="206" t="s">
        <v>64</v>
      </c>
      <c r="Z126" s="205" t="s">
        <v>1142</v>
      </c>
      <c r="AJ126" s="123">
        <v>40.82</v>
      </c>
      <c r="AK126" s="123">
        <v>-81.62</v>
      </c>
      <c r="AL126" s="204" t="s">
        <v>1143</v>
      </c>
      <c r="AM126" s="54" t="s">
        <v>1321</v>
      </c>
      <c r="AN126" s="54">
        <v>1</v>
      </c>
      <c r="AP126" s="123" t="s">
        <v>879</v>
      </c>
      <c r="AQ126" s="207" t="s">
        <v>878</v>
      </c>
      <c r="AR126" s="123" t="s">
        <v>880</v>
      </c>
      <c r="AS126" s="184">
        <v>2.2999999999999998</v>
      </c>
      <c r="AT126" s="132">
        <v>0</v>
      </c>
      <c r="AU126" s="200" t="s">
        <v>1446</v>
      </c>
      <c r="AV126" s="123" t="s">
        <v>85</v>
      </c>
      <c r="AW126" s="123" t="s">
        <v>1447</v>
      </c>
      <c r="AX126" s="123" t="s">
        <v>288</v>
      </c>
      <c r="AY126" s="123">
        <v>264062.69462142553</v>
      </c>
      <c r="AZ126" s="123" t="s">
        <v>1448</v>
      </c>
      <c r="BA126" s="123">
        <v>42</v>
      </c>
      <c r="BB126" s="123" t="s">
        <v>1323</v>
      </c>
      <c r="BE126" s="123">
        <v>281702.08262213675</v>
      </c>
      <c r="BF126" s="123">
        <f t="shared" si="7"/>
        <v>169021.24957328205</v>
      </c>
      <c r="BG126" s="123" t="s">
        <v>1448</v>
      </c>
      <c r="BI126" s="123">
        <v>0.38</v>
      </c>
      <c r="BJ126" s="123">
        <v>0.26406269462142551</v>
      </c>
      <c r="BK126" s="123" t="s">
        <v>1449</v>
      </c>
      <c r="BL126" s="123" t="s">
        <v>928</v>
      </c>
      <c r="BM126" s="123">
        <v>652</v>
      </c>
      <c r="BO126" s="123">
        <v>1.0668</v>
      </c>
      <c r="BP126" s="123">
        <v>695.55359999999996</v>
      </c>
      <c r="BQ126" s="123">
        <v>417.33215999999999</v>
      </c>
      <c r="BS126" s="123">
        <v>0.155</v>
      </c>
      <c r="BT126" s="123">
        <v>58900</v>
      </c>
      <c r="BU126" s="123">
        <v>40929.717666320954</v>
      </c>
      <c r="BV126" s="123" t="s">
        <v>1448</v>
      </c>
      <c r="BW126" s="123" t="s">
        <v>1450</v>
      </c>
      <c r="BX126" s="123">
        <v>4.1295483870967749</v>
      </c>
      <c r="BY126" s="123">
        <v>2.8696307228061468</v>
      </c>
      <c r="BZ126" s="123">
        <v>141.13458210361742</v>
      </c>
      <c r="CA126" s="123">
        <v>98.074679090921137</v>
      </c>
      <c r="CB126" s="123">
        <v>4.9500000000000002E-2</v>
      </c>
      <c r="CC126" s="123">
        <v>18810</v>
      </c>
      <c r="CD126" s="123">
        <v>13071.103383760565</v>
      </c>
      <c r="CE126" s="123" t="s">
        <v>1448</v>
      </c>
      <c r="CF126" s="123" t="s">
        <v>968</v>
      </c>
      <c r="CG126" s="123">
        <v>12.93090909090909</v>
      </c>
      <c r="CH126" s="123">
        <v>8.985712364342481</v>
      </c>
      <c r="CI126" s="123">
        <v>45.072011704058468</v>
      </c>
      <c r="CJ126" s="123">
        <v>31.320623322584495</v>
      </c>
      <c r="CK126" s="123" t="s">
        <v>1452</v>
      </c>
      <c r="CL126" s="203">
        <v>10.138888888888889</v>
      </c>
      <c r="CM126" s="203">
        <v>10.138888888888889</v>
      </c>
      <c r="CN126" s="132">
        <v>4.1900000000000004</v>
      </c>
      <c r="CO126" s="132">
        <v>1000</v>
      </c>
      <c r="CP126" s="272">
        <v>169021249.57328206</v>
      </c>
      <c r="CQ126" s="296">
        <v>708199035.71205187</v>
      </c>
      <c r="CR126" s="296">
        <v>171495517.0218848</v>
      </c>
      <c r="CS126" s="278">
        <v>246791000.00000003</v>
      </c>
      <c r="CT126" s="272">
        <v>54767923.177956775</v>
      </c>
      <c r="CU126" s="278">
        <v>74715577.200000003</v>
      </c>
      <c r="CX126" s="123" t="s">
        <v>1577</v>
      </c>
    </row>
    <row r="127" spans="1:102" ht="27" customHeight="1">
      <c r="A127" s="123" t="str">
        <f t="shared" si="6"/>
        <v>http://resources.usgin.org/uri-gin/ohdnr/AUMPoints:341518003502</v>
      </c>
      <c r="B127" s="123" t="s">
        <v>577</v>
      </c>
      <c r="C127" s="207" t="s">
        <v>578</v>
      </c>
      <c r="D127" s="123" t="s">
        <v>1473</v>
      </c>
      <c r="G127" s="123" t="s">
        <v>576</v>
      </c>
      <c r="H127" s="123" t="s">
        <v>576</v>
      </c>
      <c r="I127" s="123" t="s">
        <v>579</v>
      </c>
      <c r="N127" s="295">
        <v>8037</v>
      </c>
      <c r="O127" s="123" t="s">
        <v>84</v>
      </c>
      <c r="P127" s="123" t="s">
        <v>1444</v>
      </c>
      <c r="Q127" s="123" t="s">
        <v>194</v>
      </c>
      <c r="S127" s="54" t="s">
        <v>1362</v>
      </c>
      <c r="Y127" s="206" t="s">
        <v>64</v>
      </c>
      <c r="Z127" s="205" t="s">
        <v>1142</v>
      </c>
      <c r="AJ127" s="123">
        <v>40.79</v>
      </c>
      <c r="AK127" s="123">
        <v>-81.58</v>
      </c>
      <c r="AL127" s="204" t="s">
        <v>1143</v>
      </c>
      <c r="AM127" s="54" t="s">
        <v>1321</v>
      </c>
      <c r="AN127" s="54">
        <v>1</v>
      </c>
      <c r="AP127" s="123" t="s">
        <v>879</v>
      </c>
      <c r="AQ127" s="207" t="s">
        <v>878</v>
      </c>
      <c r="AR127" s="123" t="s">
        <v>880</v>
      </c>
      <c r="AS127" s="123">
        <v>0.9</v>
      </c>
      <c r="AT127" s="132">
        <v>0</v>
      </c>
      <c r="AU127" s="200" t="s">
        <v>1446</v>
      </c>
      <c r="AV127" s="123" t="s">
        <v>85</v>
      </c>
      <c r="AW127" s="123" t="s">
        <v>1447</v>
      </c>
      <c r="AX127" s="123" t="s">
        <v>288</v>
      </c>
      <c r="AY127" s="123">
        <v>139145.85377214878</v>
      </c>
      <c r="AZ127" s="123" t="s">
        <v>1448</v>
      </c>
      <c r="BA127" s="123">
        <v>42</v>
      </c>
      <c r="BB127" s="123" t="s">
        <v>1323</v>
      </c>
      <c r="BE127" s="123">
        <v>148440.7968041283</v>
      </c>
      <c r="BF127" s="123">
        <f t="shared" si="7"/>
        <v>89064.478082476984</v>
      </c>
      <c r="BG127" s="123" t="s">
        <v>1448</v>
      </c>
      <c r="BI127" s="123">
        <v>0.36</v>
      </c>
      <c r="BJ127" s="123">
        <v>0.13914585377214878</v>
      </c>
      <c r="BK127" s="123" t="s">
        <v>1449</v>
      </c>
      <c r="BL127" s="123" t="s">
        <v>928</v>
      </c>
      <c r="BM127" s="123">
        <v>732</v>
      </c>
      <c r="BO127" s="123">
        <v>1.0668</v>
      </c>
      <c r="BP127" s="123">
        <v>780.89760000000001</v>
      </c>
      <c r="BQ127" s="123">
        <v>468.53855999999996</v>
      </c>
      <c r="BS127" s="123">
        <v>0.155</v>
      </c>
      <c r="BT127" s="123">
        <v>55800</v>
      </c>
      <c r="BU127" s="123">
        <v>21567.60733468306</v>
      </c>
      <c r="BV127" s="123" t="s">
        <v>1448</v>
      </c>
      <c r="BW127" s="123" t="s">
        <v>1450</v>
      </c>
      <c r="BX127" s="123">
        <v>4.129548387096774</v>
      </c>
      <c r="BY127" s="123">
        <v>1.5961376000443903</v>
      </c>
      <c r="BZ127" s="123">
        <v>119.09371984239677</v>
      </c>
      <c r="CA127" s="123">
        <v>46.031659239920536</v>
      </c>
      <c r="CB127" s="123">
        <v>4.9614999999999999E-2</v>
      </c>
      <c r="CC127" s="123">
        <v>17861.400000000001</v>
      </c>
      <c r="CD127" s="123">
        <v>6903.7215349051621</v>
      </c>
      <c r="CE127" s="123" t="s">
        <v>1448</v>
      </c>
      <c r="CF127" s="123" t="s">
        <v>968</v>
      </c>
      <c r="CG127" s="123">
        <v>12.900937216567568</v>
      </c>
      <c r="CH127" s="123">
        <v>4.9864220096116192</v>
      </c>
      <c r="CI127" s="123">
        <v>38.121515548261392</v>
      </c>
      <c r="CJ127" s="123">
        <v>14.734585633475209</v>
      </c>
      <c r="CK127" s="123" t="s">
        <v>1452</v>
      </c>
      <c r="CL127" s="203">
        <v>10.138888888888889</v>
      </c>
      <c r="CM127" s="203">
        <v>10.138888888888889</v>
      </c>
      <c r="CN127" s="132">
        <v>4.1900000000000004</v>
      </c>
      <c r="CO127" s="132">
        <v>1000</v>
      </c>
      <c r="CP127" s="272">
        <v>89064478.082476988</v>
      </c>
      <c r="CQ127" s="296">
        <v>373180163.1655786</v>
      </c>
      <c r="CR127" s="296">
        <v>90368274.732322037</v>
      </c>
      <c r="CS127" s="278">
        <v>233802000.00000003</v>
      </c>
      <c r="CT127" s="272">
        <v>28926593.231252633</v>
      </c>
      <c r="CU127" s="278">
        <v>70947624.168000013</v>
      </c>
      <c r="CX127" s="123" t="s">
        <v>1577</v>
      </c>
    </row>
    <row r="128" spans="1:102" ht="27" customHeight="1">
      <c r="A128" s="123" t="str">
        <f t="shared" si="6"/>
        <v>http://resources.usgin.org/uri-gin/ohdnr/AUMPoints:341518009302</v>
      </c>
      <c r="B128" s="123" t="s">
        <v>571</v>
      </c>
      <c r="C128" s="207" t="s">
        <v>572</v>
      </c>
      <c r="D128" s="123" t="s">
        <v>1473</v>
      </c>
      <c r="G128" s="123" t="s">
        <v>570</v>
      </c>
      <c r="H128" s="123" t="s">
        <v>570</v>
      </c>
      <c r="I128" s="123" t="s">
        <v>573</v>
      </c>
      <c r="N128" s="295">
        <v>6211</v>
      </c>
      <c r="O128" s="123" t="s">
        <v>84</v>
      </c>
      <c r="P128" s="123" t="s">
        <v>1444</v>
      </c>
      <c r="Q128" s="123" t="s">
        <v>194</v>
      </c>
      <c r="S128" s="54" t="s">
        <v>1362</v>
      </c>
      <c r="Y128" s="206" t="s">
        <v>64</v>
      </c>
      <c r="Z128" s="205" t="s">
        <v>1142</v>
      </c>
      <c r="AJ128" s="123">
        <v>40.81</v>
      </c>
      <c r="AK128" s="123">
        <v>-81.56</v>
      </c>
      <c r="AL128" s="204" t="s">
        <v>1143</v>
      </c>
      <c r="AM128" s="54" t="s">
        <v>1321</v>
      </c>
      <c r="AN128" s="54">
        <v>1</v>
      </c>
      <c r="AP128" s="123" t="s">
        <v>879</v>
      </c>
      <c r="AQ128" s="207" t="s">
        <v>878</v>
      </c>
      <c r="AR128" s="123" t="s">
        <v>880</v>
      </c>
      <c r="AS128" s="123">
        <v>0.6</v>
      </c>
      <c r="AT128" s="132">
        <v>0</v>
      </c>
      <c r="AU128" s="200" t="s">
        <v>1446</v>
      </c>
      <c r="AV128" s="123" t="s">
        <v>85</v>
      </c>
      <c r="AW128" s="123" t="s">
        <v>1447</v>
      </c>
      <c r="AX128" s="123" t="s">
        <v>288</v>
      </c>
      <c r="AY128" s="123">
        <v>27893.91920160357</v>
      </c>
      <c r="AZ128" s="123" t="s">
        <v>1448</v>
      </c>
      <c r="BA128" s="123">
        <v>42</v>
      </c>
      <c r="BB128" s="123" t="s">
        <v>1323</v>
      </c>
      <c r="BE128" s="123">
        <v>29757.233004270689</v>
      </c>
      <c r="BF128" s="123">
        <f t="shared" si="7"/>
        <v>17854.339802562412</v>
      </c>
      <c r="BG128" s="123" t="s">
        <v>1448</v>
      </c>
      <c r="BI128" s="123">
        <v>0.12</v>
      </c>
      <c r="BJ128" s="123">
        <v>2.789391920160357E-2</v>
      </c>
      <c r="BK128" s="123" t="s">
        <v>1449</v>
      </c>
      <c r="BL128" s="123" t="s">
        <v>928</v>
      </c>
      <c r="BM128" s="123">
        <v>291</v>
      </c>
      <c r="BO128" s="123">
        <v>1.0668</v>
      </c>
      <c r="BP128" s="123">
        <v>310.43880000000001</v>
      </c>
      <c r="BQ128" s="123">
        <v>186.26328000000001</v>
      </c>
      <c r="BS128" s="123">
        <v>0.155</v>
      </c>
      <c r="BT128" s="123">
        <v>18600</v>
      </c>
      <c r="BU128" s="123">
        <v>4323.557476248553</v>
      </c>
      <c r="BV128" s="123" t="s">
        <v>1448</v>
      </c>
      <c r="BW128" s="123" t="s">
        <v>1450</v>
      </c>
      <c r="BX128" s="123">
        <v>4.129548387096774</v>
      </c>
      <c r="BY128" s="123">
        <v>0.959910742073248</v>
      </c>
      <c r="BZ128" s="123">
        <v>99.858651689157412</v>
      </c>
      <c r="CA128" s="123">
        <v>23.212076348320252</v>
      </c>
      <c r="CB128" s="123">
        <v>4.9650000000000007E-2</v>
      </c>
      <c r="CC128" s="123">
        <v>5958.0000000000009</v>
      </c>
      <c r="CD128" s="123">
        <v>1384.9330883596174</v>
      </c>
      <c r="CE128" s="123" t="s">
        <v>1448</v>
      </c>
      <c r="CF128" s="123" t="s">
        <v>968</v>
      </c>
      <c r="CG128" s="123">
        <v>12.891842900302112</v>
      </c>
      <c r="CH128" s="123">
        <v>2.996700201839948</v>
      </c>
      <c r="CI128" s="123">
        <v>31.9869810088172</v>
      </c>
      <c r="CJ128" s="123">
        <v>7.4353521980264565</v>
      </c>
      <c r="CK128" s="123" t="s">
        <v>1452</v>
      </c>
      <c r="CL128" s="203">
        <v>10.138888888888889</v>
      </c>
      <c r="CM128" s="203">
        <v>10.138888888888889</v>
      </c>
      <c r="CN128" s="132">
        <v>4.1900000000000004</v>
      </c>
      <c r="CO128" s="132">
        <v>1000</v>
      </c>
      <c r="CP128" s="272">
        <v>17854339.802562412</v>
      </c>
      <c r="CQ128" s="296">
        <v>74809683.77273652</v>
      </c>
      <c r="CR128" s="296">
        <v>18115705.825481441</v>
      </c>
      <c r="CS128" s="278">
        <v>77934000.000000015</v>
      </c>
      <c r="CT128" s="272">
        <v>5802869.6402267981</v>
      </c>
      <c r="CU128" s="278">
        <v>23665890.960000008</v>
      </c>
      <c r="CX128" s="123" t="s">
        <v>1577</v>
      </c>
    </row>
    <row r="129" spans="1:102" ht="27" customHeight="1">
      <c r="A129" s="123" t="str">
        <f t="shared" si="6"/>
        <v>http://resources.usgin.org/uri-gin/ohdnr/AUMPoints:341518015302</v>
      </c>
      <c r="B129" s="123" t="s">
        <v>544</v>
      </c>
      <c r="C129" s="207" t="s">
        <v>545</v>
      </c>
      <c r="D129" s="123" t="s">
        <v>1473</v>
      </c>
      <c r="G129" s="123" t="s">
        <v>543</v>
      </c>
      <c r="H129" s="123" t="s">
        <v>543</v>
      </c>
      <c r="I129" s="123" t="s">
        <v>546</v>
      </c>
      <c r="N129" s="295">
        <v>7672</v>
      </c>
      <c r="O129" s="123" t="s">
        <v>107</v>
      </c>
      <c r="P129" s="123" t="s">
        <v>1444</v>
      </c>
      <c r="Q129" s="123" t="s">
        <v>194</v>
      </c>
      <c r="S129" s="54" t="s">
        <v>1362</v>
      </c>
      <c r="W129" s="123">
        <v>1957</v>
      </c>
      <c r="X129" s="123" t="s">
        <v>67</v>
      </c>
      <c r="Y129" s="206" t="s">
        <v>64</v>
      </c>
      <c r="Z129" s="205" t="s">
        <v>1142</v>
      </c>
      <c r="AJ129" s="123">
        <v>40.71</v>
      </c>
      <c r="AK129" s="123">
        <v>-81.55</v>
      </c>
      <c r="AL129" s="204" t="s">
        <v>1143</v>
      </c>
      <c r="AM129" s="54" t="s">
        <v>1321</v>
      </c>
      <c r="AN129" s="54">
        <v>1</v>
      </c>
      <c r="AP129" s="123" t="s">
        <v>889</v>
      </c>
      <c r="AQ129" s="207" t="s">
        <v>888</v>
      </c>
      <c r="AR129" s="123" t="s">
        <v>890</v>
      </c>
      <c r="AS129" s="123">
        <v>0.25</v>
      </c>
      <c r="AT129" s="132">
        <v>0</v>
      </c>
      <c r="AU129" s="200" t="s">
        <v>1446</v>
      </c>
      <c r="AV129" s="123" t="s">
        <v>85</v>
      </c>
      <c r="AW129" s="123" t="s">
        <v>1447</v>
      </c>
      <c r="AX129" s="123" t="s">
        <v>288</v>
      </c>
      <c r="AY129" s="123">
        <v>34906.67568449094</v>
      </c>
      <c r="AZ129" s="123" t="s">
        <v>1448</v>
      </c>
      <c r="BA129" s="123">
        <v>42</v>
      </c>
      <c r="BB129" s="123" t="s">
        <v>1323</v>
      </c>
      <c r="BE129" s="123">
        <v>37238.441620214937</v>
      </c>
      <c r="BF129" s="123">
        <f t="shared" si="7"/>
        <v>22343.064972128963</v>
      </c>
      <c r="BG129" s="123" t="s">
        <v>1448</v>
      </c>
      <c r="BI129" s="123">
        <v>0.06</v>
      </c>
      <c r="BJ129" s="123">
        <v>3.4906675684490941E-2</v>
      </c>
      <c r="BK129" s="123" t="s">
        <v>1449</v>
      </c>
      <c r="BL129" s="123" t="s">
        <v>952</v>
      </c>
      <c r="BM129" s="123">
        <v>227</v>
      </c>
      <c r="BO129" s="123">
        <v>1.0668</v>
      </c>
      <c r="BP129" s="123">
        <v>242.1636</v>
      </c>
      <c r="BQ129" s="123">
        <v>145.29816</v>
      </c>
      <c r="BS129" s="123">
        <v>0.14000000000000001</v>
      </c>
      <c r="BT129" s="123">
        <v>8400</v>
      </c>
      <c r="BU129" s="123">
        <v>4886.9345958287322</v>
      </c>
      <c r="BV129" s="123" t="s">
        <v>1448</v>
      </c>
      <c r="BW129" s="123" t="s">
        <v>1450</v>
      </c>
      <c r="BX129" s="123">
        <v>4.5720000000000001</v>
      </c>
      <c r="BY129" s="123">
        <v>2.6598886871582099</v>
      </c>
      <c r="BZ129" s="123">
        <v>57.812156740319359</v>
      </c>
      <c r="CA129" s="123">
        <v>33.633836765921416</v>
      </c>
      <c r="CB129" s="123">
        <v>5.0300000000000004E-2</v>
      </c>
      <c r="CC129" s="123">
        <v>3018.0000000000005</v>
      </c>
      <c r="CD129" s="123">
        <v>1755.8057869298943</v>
      </c>
      <c r="CE129" s="123" t="s">
        <v>1448</v>
      </c>
      <c r="CF129" s="123" t="s">
        <v>968</v>
      </c>
      <c r="CG129" s="123">
        <v>12.725248508946322</v>
      </c>
      <c r="CH129" s="123">
        <v>7.4032687117723528</v>
      </c>
      <c r="CI129" s="123">
        <v>20.771082028843313</v>
      </c>
      <c r="CJ129" s="123">
        <v>12.084157066613193</v>
      </c>
      <c r="CK129" s="123" t="s">
        <v>1452</v>
      </c>
      <c r="CL129" s="203">
        <v>10.138888888888889</v>
      </c>
      <c r="CM129" s="203">
        <v>10.138888888888889</v>
      </c>
      <c r="CN129" s="132">
        <v>4.1900000000000004</v>
      </c>
      <c r="CO129" s="132">
        <v>1000</v>
      </c>
      <c r="CP129" s="272">
        <v>22343064.972128961</v>
      </c>
      <c r="CQ129" s="296">
        <v>93617442.233220354</v>
      </c>
      <c r="CR129" s="296">
        <v>20476255.956522387</v>
      </c>
      <c r="CS129" s="278">
        <v>35196000</v>
      </c>
      <c r="CT129" s="272">
        <v>7356826.2472362574</v>
      </c>
      <c r="CU129" s="278">
        <v>11987858.160000002</v>
      </c>
      <c r="CX129" s="123" t="s">
        <v>1577</v>
      </c>
    </row>
    <row r="130" spans="1:102" ht="27" customHeight="1">
      <c r="A130" s="123" t="str">
        <f t="shared" ref="A130:A148" si="8">"http://resources.usgin.org/uri-gin/ohdnr/AUMPoints:"&amp;C130</f>
        <v>http://resources.usgin.org/uri-gin/ohdnr/AUMPoints:341518005502</v>
      </c>
      <c r="B130" s="123" t="s">
        <v>548</v>
      </c>
      <c r="C130" s="207" t="s">
        <v>549</v>
      </c>
      <c r="D130" s="123" t="s">
        <v>1473</v>
      </c>
      <c r="G130" s="123" t="s">
        <v>547</v>
      </c>
      <c r="H130" s="123" t="s">
        <v>547</v>
      </c>
      <c r="I130" s="123" t="s">
        <v>550</v>
      </c>
      <c r="N130" s="132" t="s">
        <v>1561</v>
      </c>
      <c r="O130" s="123" t="s">
        <v>107</v>
      </c>
      <c r="P130" s="123" t="s">
        <v>1444</v>
      </c>
      <c r="Q130" s="123" t="s">
        <v>194</v>
      </c>
      <c r="S130" s="54" t="s">
        <v>1362</v>
      </c>
      <c r="Y130" s="206" t="s">
        <v>64</v>
      </c>
      <c r="Z130" s="205" t="s">
        <v>1142</v>
      </c>
      <c r="AJ130" s="123">
        <v>40.700000000000003</v>
      </c>
      <c r="AK130" s="123">
        <v>-81.510000000000005</v>
      </c>
      <c r="AL130" s="204" t="s">
        <v>1143</v>
      </c>
      <c r="AM130" s="54" t="s">
        <v>1321</v>
      </c>
      <c r="AN130" s="54">
        <v>1</v>
      </c>
      <c r="AP130" s="123" t="s">
        <v>889</v>
      </c>
      <c r="AQ130" s="207" t="s">
        <v>888</v>
      </c>
      <c r="AR130" s="123" t="s">
        <v>890</v>
      </c>
      <c r="AS130" s="123">
        <v>0</v>
      </c>
      <c r="AT130" s="132">
        <v>0</v>
      </c>
      <c r="AU130" s="200" t="s">
        <v>1446</v>
      </c>
      <c r="AV130" s="123" t="s">
        <v>85</v>
      </c>
      <c r="AW130" s="123" t="s">
        <v>1447</v>
      </c>
      <c r="AX130" s="123" t="s">
        <v>288</v>
      </c>
      <c r="AY130" s="123">
        <v>203788.95513890038</v>
      </c>
      <c r="AZ130" s="123" t="s">
        <v>1448</v>
      </c>
      <c r="BA130" s="123">
        <v>42</v>
      </c>
      <c r="BB130" s="123" t="s">
        <v>1323</v>
      </c>
      <c r="BE130" s="123">
        <v>217402.05734217892</v>
      </c>
      <c r="BF130" s="123">
        <f t="shared" ref="BF130:BF148" si="9">BE130*0.6</f>
        <v>130441.23440530735</v>
      </c>
      <c r="BG130" s="123" t="s">
        <v>1448</v>
      </c>
      <c r="BI130" s="123">
        <v>0.36</v>
      </c>
      <c r="BJ130" s="123">
        <v>0.20378895513890039</v>
      </c>
      <c r="BK130" s="123" t="s">
        <v>1449</v>
      </c>
      <c r="BL130" s="123" t="s">
        <v>933</v>
      </c>
      <c r="BM130" s="123">
        <v>399</v>
      </c>
      <c r="BO130" s="123">
        <v>1.0668</v>
      </c>
      <c r="BP130" s="123">
        <v>425.65319999999997</v>
      </c>
      <c r="BQ130" s="123">
        <v>255.39191999999997</v>
      </c>
      <c r="BS130" s="123">
        <v>0.14699999999999999</v>
      </c>
      <c r="BT130" s="123">
        <v>52920</v>
      </c>
      <c r="BU130" s="123">
        <v>29956.976405418354</v>
      </c>
      <c r="BV130" s="123" t="s">
        <v>1448</v>
      </c>
      <c r="BW130" s="123" t="s">
        <v>1450</v>
      </c>
      <c r="BX130" s="123">
        <v>4.3542857142857141</v>
      </c>
      <c r="BY130" s="123">
        <v>2.464875933584795</v>
      </c>
      <c r="BZ130" s="123">
        <v>207.21094073767097</v>
      </c>
      <c r="CA130" s="123">
        <v>117.29805862855159</v>
      </c>
      <c r="CB130" s="123">
        <v>5.0349999999999999E-2</v>
      </c>
      <c r="CC130" s="123">
        <v>18126</v>
      </c>
      <c r="CD130" s="123">
        <v>10260.773891243634</v>
      </c>
      <c r="CE130" s="123" t="s">
        <v>1448</v>
      </c>
      <c r="CF130" s="123" t="s">
        <v>968</v>
      </c>
      <c r="CG130" s="123">
        <v>12.71261171797418</v>
      </c>
      <c r="CH130" s="123">
        <v>7.1963607197013877</v>
      </c>
      <c r="CI130" s="123">
        <v>70.973271198243083</v>
      </c>
      <c r="CJ130" s="123">
        <v>40.176579945221583</v>
      </c>
      <c r="CK130" s="123" t="s">
        <v>1452</v>
      </c>
      <c r="CL130" s="203">
        <v>10.138888888888889</v>
      </c>
      <c r="CM130" s="203">
        <v>10.138888888888889</v>
      </c>
      <c r="CN130" s="132">
        <v>4.1900000000000004</v>
      </c>
      <c r="CO130" s="132">
        <v>1000</v>
      </c>
      <c r="CP130" s="272">
        <v>130441234.40530735</v>
      </c>
      <c r="CQ130" s="296">
        <v>546548772.15823781</v>
      </c>
      <c r="CR130" s="296">
        <v>125519731.13870291</v>
      </c>
      <c r="CS130" s="278">
        <v>221734800</v>
      </c>
      <c r="CT130" s="272">
        <v>42992642.604310825</v>
      </c>
      <c r="CU130" s="278">
        <v>71998647.11999999</v>
      </c>
      <c r="CX130" s="123" t="s">
        <v>1577</v>
      </c>
    </row>
    <row r="131" spans="1:102" ht="27" customHeight="1">
      <c r="A131" s="123" t="str">
        <f t="shared" si="8"/>
        <v>http://resources.usgin.org/uri-gin/ohdnr/AUMPoints:341538001502</v>
      </c>
      <c r="B131" s="123" t="s">
        <v>631</v>
      </c>
      <c r="C131" s="207" t="s">
        <v>632</v>
      </c>
      <c r="D131" s="123" t="s">
        <v>1473</v>
      </c>
      <c r="G131" s="123" t="s">
        <v>630</v>
      </c>
      <c r="H131" s="123" t="s">
        <v>630</v>
      </c>
      <c r="I131" s="123" t="s">
        <v>633</v>
      </c>
      <c r="N131" s="132" t="s">
        <v>1572</v>
      </c>
      <c r="O131" s="123" t="s">
        <v>84</v>
      </c>
      <c r="P131" s="123" t="s">
        <v>1444</v>
      </c>
      <c r="Q131" s="123" t="s">
        <v>194</v>
      </c>
      <c r="S131" s="54" t="s">
        <v>1362</v>
      </c>
      <c r="W131" s="123">
        <v>199110</v>
      </c>
      <c r="X131" s="123" t="s">
        <v>70</v>
      </c>
      <c r="Y131" s="206" t="s">
        <v>69</v>
      </c>
      <c r="Z131" s="205" t="s">
        <v>1142</v>
      </c>
      <c r="AJ131" s="123">
        <v>40.99</v>
      </c>
      <c r="AK131" s="123">
        <v>-81.510000000000005</v>
      </c>
      <c r="AL131" s="204" t="s">
        <v>1143</v>
      </c>
      <c r="AM131" s="54" t="s">
        <v>1321</v>
      </c>
      <c r="AN131" s="54">
        <v>1</v>
      </c>
      <c r="AP131" s="123" t="s">
        <v>893</v>
      </c>
      <c r="AQ131" s="207" t="s">
        <v>892</v>
      </c>
      <c r="AR131" s="123" t="s">
        <v>894</v>
      </c>
      <c r="AS131" s="123">
        <v>0</v>
      </c>
      <c r="AT131" s="132">
        <v>0</v>
      </c>
      <c r="AU131" s="200" t="s">
        <v>1446</v>
      </c>
      <c r="AV131" s="123" t="s">
        <v>85</v>
      </c>
      <c r="AW131" s="123" t="s">
        <v>1447</v>
      </c>
      <c r="AX131" s="123" t="s">
        <v>288</v>
      </c>
      <c r="AY131" s="123">
        <v>271108.4346391302</v>
      </c>
      <c r="AZ131" s="123" t="s">
        <v>1448</v>
      </c>
      <c r="BA131" s="123">
        <v>42</v>
      </c>
      <c r="BB131" s="123" t="s">
        <v>1323</v>
      </c>
      <c r="BE131" s="123">
        <v>289218.47807302407</v>
      </c>
      <c r="BF131" s="123">
        <f t="shared" si="9"/>
        <v>173531.08684381444</v>
      </c>
      <c r="BG131" s="123" t="s">
        <v>1448</v>
      </c>
      <c r="BI131" s="123">
        <v>0.35</v>
      </c>
      <c r="BJ131" s="123">
        <v>0.2711084346391302</v>
      </c>
      <c r="BK131" s="123" t="s">
        <v>1449</v>
      </c>
      <c r="BL131" s="123" t="s">
        <v>933</v>
      </c>
      <c r="BM131" s="123">
        <v>576</v>
      </c>
      <c r="BO131" s="123">
        <v>1.0668</v>
      </c>
      <c r="BP131" s="123">
        <v>614.47680000000003</v>
      </c>
      <c r="BQ131" s="123">
        <v>368.68608</v>
      </c>
      <c r="BS131" s="123">
        <v>0.16219999999999998</v>
      </c>
      <c r="BT131" s="123">
        <v>56769.999999999993</v>
      </c>
      <c r="BU131" s="123">
        <v>43973.78809846691</v>
      </c>
      <c r="BV131" s="123" t="s">
        <v>1448</v>
      </c>
      <c r="BW131" s="123" t="s">
        <v>1450</v>
      </c>
      <c r="BX131" s="123">
        <v>3.946239210850802</v>
      </c>
      <c r="BY131" s="123">
        <v>3.0567392433294778</v>
      </c>
      <c r="BZ131" s="123">
        <v>153.97923349859045</v>
      </c>
      <c r="CA131" s="123">
        <v>119.27162560210277</v>
      </c>
      <c r="CB131" s="123">
        <v>4.8649999999999999E-2</v>
      </c>
      <c r="CC131" s="123">
        <v>17027.5</v>
      </c>
      <c r="CD131" s="123">
        <v>13189.425345193684</v>
      </c>
      <c r="CE131" s="123" t="s">
        <v>1448</v>
      </c>
      <c r="CF131" s="123" t="s">
        <v>968</v>
      </c>
      <c r="CG131" s="123">
        <v>13.1568345323741</v>
      </c>
      <c r="CH131" s="123">
        <v>10.191225185365699</v>
      </c>
      <c r="CI131" s="123">
        <v>46.184276878584619</v>
      </c>
      <c r="CJ131" s="123">
        <v>35.774134312837859</v>
      </c>
      <c r="CK131" s="123" t="s">
        <v>1452</v>
      </c>
      <c r="CL131" s="203">
        <v>10.138888888888889</v>
      </c>
      <c r="CM131" s="203">
        <v>10.138888888888889</v>
      </c>
      <c r="CN131" s="132">
        <v>4.1900000000000004</v>
      </c>
      <c r="CO131" s="132">
        <v>1000</v>
      </c>
      <c r="CP131" s="272">
        <v>173531086.84381443</v>
      </c>
      <c r="CQ131" s="296">
        <v>727095253.87558258</v>
      </c>
      <c r="CR131" s="296">
        <v>184250172.13257638</v>
      </c>
      <c r="CS131" s="278">
        <v>237866300</v>
      </c>
      <c r="CT131" s="272">
        <v>55263692.196361542</v>
      </c>
      <c r="CU131" s="278">
        <v>67635273.299999997</v>
      </c>
      <c r="CX131" s="123" t="s">
        <v>1577</v>
      </c>
    </row>
    <row r="132" spans="1:102" ht="27" customHeight="1">
      <c r="A132" s="123" t="str">
        <f t="shared" si="8"/>
        <v>http://resources.usgin.org/uri-gin/ohdnr/AUMPoints:341538003602</v>
      </c>
      <c r="B132" s="191" t="s">
        <v>611</v>
      </c>
      <c r="C132" s="190" t="s">
        <v>612</v>
      </c>
      <c r="D132" s="123" t="s">
        <v>1473</v>
      </c>
      <c r="G132" s="191" t="s">
        <v>610</v>
      </c>
      <c r="H132" s="191" t="s">
        <v>610</v>
      </c>
      <c r="I132" s="191" t="s">
        <v>613</v>
      </c>
      <c r="N132" s="295">
        <v>27760</v>
      </c>
      <c r="O132" s="191" t="s">
        <v>84</v>
      </c>
      <c r="P132" s="123" t="s">
        <v>1444</v>
      </c>
      <c r="Q132" s="191" t="s">
        <v>426</v>
      </c>
      <c r="S132" s="54" t="s">
        <v>1362</v>
      </c>
      <c r="W132" s="188">
        <v>26550</v>
      </c>
      <c r="X132" s="188" t="s">
        <v>71</v>
      </c>
      <c r="Y132" s="206" t="s">
        <v>69</v>
      </c>
      <c r="Z132" s="205" t="s">
        <v>1142</v>
      </c>
      <c r="AJ132" s="123">
        <v>41.01</v>
      </c>
      <c r="AK132" s="123">
        <v>-81.66</v>
      </c>
      <c r="AL132" s="204" t="s">
        <v>1143</v>
      </c>
      <c r="AM132" s="54" t="s">
        <v>1321</v>
      </c>
      <c r="AN132" s="54">
        <v>1</v>
      </c>
      <c r="AP132" s="188" t="s">
        <v>897</v>
      </c>
      <c r="AQ132" s="189" t="s">
        <v>896</v>
      </c>
      <c r="AR132" s="188" t="s">
        <v>897</v>
      </c>
      <c r="AS132" s="188">
        <v>0</v>
      </c>
      <c r="AT132" s="132">
        <v>0.70104000000000011</v>
      </c>
      <c r="AU132" s="191">
        <v>1255</v>
      </c>
      <c r="AV132" s="191" t="s">
        <v>85</v>
      </c>
      <c r="AW132" s="123" t="s">
        <v>1447</v>
      </c>
      <c r="AX132" s="191" t="s">
        <v>614</v>
      </c>
      <c r="AY132" s="188">
        <v>2235698.6327795982</v>
      </c>
      <c r="AZ132" s="123" t="s">
        <v>1448</v>
      </c>
      <c r="BA132" s="188">
        <v>80</v>
      </c>
      <c r="BB132" s="123" t="s">
        <v>1323</v>
      </c>
      <c r="BE132" s="188">
        <v>4542939.6218081433</v>
      </c>
      <c r="BF132" s="188">
        <f t="shared" si="9"/>
        <v>2725763.7730848859</v>
      </c>
      <c r="BG132" s="123" t="s">
        <v>1448</v>
      </c>
      <c r="BI132" s="188">
        <v>3.11</v>
      </c>
      <c r="BJ132" s="188">
        <v>2.2356986327795982</v>
      </c>
      <c r="BK132" s="123" t="s">
        <v>1449</v>
      </c>
      <c r="BL132" s="188" t="s">
        <v>959</v>
      </c>
      <c r="BM132" s="188">
        <v>2258</v>
      </c>
      <c r="BN132" s="188"/>
      <c r="BO132" s="123">
        <v>2.032</v>
      </c>
      <c r="BP132" s="123">
        <v>4588.2560000000003</v>
      </c>
      <c r="BQ132" s="123">
        <v>2752.9536000000003</v>
      </c>
      <c r="BS132" s="188">
        <v>0.1585</v>
      </c>
      <c r="BT132" s="187">
        <v>492935</v>
      </c>
      <c r="BU132" s="187">
        <v>354358.23329556634</v>
      </c>
      <c r="BV132" s="123" t="s">
        <v>1448</v>
      </c>
      <c r="BW132" s="123" t="s">
        <v>1450</v>
      </c>
      <c r="BX132" s="187">
        <v>7.6921135646687686</v>
      </c>
      <c r="BY132" s="187">
        <v>5.5296616655033342</v>
      </c>
      <c r="BZ132" s="187">
        <v>179.05677741898737</v>
      </c>
      <c r="CA132" s="188">
        <v>128.71929018184917</v>
      </c>
      <c r="CB132" s="123">
        <v>4.8635000000000005E-2</v>
      </c>
      <c r="CC132" s="123">
        <v>151254.85</v>
      </c>
      <c r="CD132" s="123">
        <v>108733.20300523577</v>
      </c>
      <c r="CE132" s="123" t="s">
        <v>1448</v>
      </c>
      <c r="CF132" s="123" t="s">
        <v>968</v>
      </c>
      <c r="CG132" s="187">
        <v>25.068366402796336</v>
      </c>
      <c r="CH132" s="187">
        <v>18.021000801527261</v>
      </c>
      <c r="CI132" s="187">
        <v>54.942753121592744</v>
      </c>
      <c r="CJ132" s="187">
        <v>39.496925413212836</v>
      </c>
      <c r="CK132" s="123" t="s">
        <v>1452</v>
      </c>
      <c r="CL132" s="203">
        <v>9.6111111111111089</v>
      </c>
      <c r="CM132" s="203">
        <v>23.631911111111108</v>
      </c>
      <c r="CN132" s="132">
        <v>4.18</v>
      </c>
      <c r="CO132" s="132">
        <v>1000</v>
      </c>
      <c r="CP132" s="272">
        <v>2725763773.0848861</v>
      </c>
      <c r="CQ132" s="296">
        <v>11393692571.494823</v>
      </c>
      <c r="CR132" s="296">
        <v>1481217415.1754673</v>
      </c>
      <c r="CS132" s="278">
        <v>2060468300</v>
      </c>
      <c r="CT132" s="272">
        <v>454504788.56188554</v>
      </c>
      <c r="CU132" s="278">
        <v>599368518.80400002</v>
      </c>
      <c r="CX132" s="123" t="s">
        <v>1577</v>
      </c>
    </row>
    <row r="133" spans="1:102" ht="27" customHeight="1">
      <c r="A133" s="123" t="str">
        <f t="shared" si="8"/>
        <v>http://resources.usgin.org/uri-gin/ohdnr/AUMPoints:341538000202</v>
      </c>
      <c r="B133" s="123" t="s">
        <v>616</v>
      </c>
      <c r="C133" s="207" t="s">
        <v>617</v>
      </c>
      <c r="D133" s="123" t="s">
        <v>1473</v>
      </c>
      <c r="G133" s="123" t="s">
        <v>615</v>
      </c>
      <c r="H133" s="123" t="s">
        <v>615</v>
      </c>
      <c r="I133" s="123" t="s">
        <v>618</v>
      </c>
      <c r="N133" s="295">
        <v>3289</v>
      </c>
      <c r="O133" s="123" t="s">
        <v>107</v>
      </c>
      <c r="P133" s="123" t="s">
        <v>1444</v>
      </c>
      <c r="Q133" s="123" t="s">
        <v>194</v>
      </c>
      <c r="S133" s="54" t="s">
        <v>1362</v>
      </c>
      <c r="Y133" s="206" t="s">
        <v>69</v>
      </c>
      <c r="Z133" s="205" t="s">
        <v>1142</v>
      </c>
      <c r="AJ133" s="123">
        <v>40.99</v>
      </c>
      <c r="AK133" s="123">
        <v>-81.67</v>
      </c>
      <c r="AL133" s="204" t="s">
        <v>1143</v>
      </c>
      <c r="AM133" s="54" t="s">
        <v>1321</v>
      </c>
      <c r="AN133" s="54">
        <v>1</v>
      </c>
      <c r="AP133" s="123" t="s">
        <v>901</v>
      </c>
      <c r="AQ133" s="207" t="s">
        <v>892</v>
      </c>
      <c r="AR133" s="123" t="s">
        <v>902</v>
      </c>
      <c r="AS133" s="123">
        <v>0</v>
      </c>
      <c r="AT133" s="132">
        <v>0</v>
      </c>
      <c r="AU133" s="200" t="s">
        <v>1446</v>
      </c>
      <c r="AV133" s="123" t="s">
        <v>85</v>
      </c>
      <c r="AW133" s="123" t="s">
        <v>1447</v>
      </c>
      <c r="AX133" s="123" t="s">
        <v>288</v>
      </c>
      <c r="AY133" s="123">
        <v>47561.396612448785</v>
      </c>
      <c r="AZ133" s="123" t="s">
        <v>1448</v>
      </c>
      <c r="BA133" s="123">
        <v>42</v>
      </c>
      <c r="BB133" s="123" t="s">
        <v>1323</v>
      </c>
      <c r="BE133" s="123">
        <v>50738.497906160359</v>
      </c>
      <c r="BF133" s="123">
        <f t="shared" si="9"/>
        <v>30443.098743696213</v>
      </c>
      <c r="BG133" s="123" t="s">
        <v>1448</v>
      </c>
      <c r="BI133" s="123">
        <v>0.1</v>
      </c>
      <c r="BJ133" s="123">
        <v>4.7561396612448785E-2</v>
      </c>
      <c r="BK133" s="123" t="s">
        <v>1449</v>
      </c>
      <c r="BL133" s="123" t="s">
        <v>958</v>
      </c>
      <c r="BM133" s="123">
        <v>396</v>
      </c>
      <c r="BO133" s="123">
        <v>1.0668</v>
      </c>
      <c r="BP133" s="123">
        <v>422.45279999999997</v>
      </c>
      <c r="BQ133" s="123">
        <v>253.47167999999996</v>
      </c>
      <c r="BS133" s="123">
        <v>0.154</v>
      </c>
      <c r="BT133" s="123">
        <v>15400</v>
      </c>
      <c r="BU133" s="123">
        <v>7324.4550783171126</v>
      </c>
      <c r="BV133" s="123" t="s">
        <v>1448</v>
      </c>
      <c r="BW133" s="123" t="s">
        <v>1450</v>
      </c>
      <c r="BX133" s="123">
        <v>4.1563636363636363</v>
      </c>
      <c r="BY133" s="123">
        <v>1.9768245937465074</v>
      </c>
      <c r="BZ133" s="123">
        <v>60.756294352094883</v>
      </c>
      <c r="CA133" s="123">
        <v>28.896542123826666</v>
      </c>
      <c r="CB133" s="123">
        <v>4.8750000000000002E-2</v>
      </c>
      <c r="CC133" s="123">
        <v>4875</v>
      </c>
      <c r="CD133" s="123">
        <v>2318.6180848568783</v>
      </c>
      <c r="CE133" s="123" t="s">
        <v>1448</v>
      </c>
      <c r="CF133" s="123" t="s">
        <v>968</v>
      </c>
      <c r="CG133" s="123">
        <v>13.129846153846151</v>
      </c>
      <c r="CH133" s="123">
        <v>6.2447382038351202</v>
      </c>
      <c r="CI133" s="123">
        <v>19.232917854965102</v>
      </c>
      <c r="CJ133" s="123">
        <v>9.1474443411464303</v>
      </c>
      <c r="CK133" s="123" t="s">
        <v>1452</v>
      </c>
      <c r="CL133" s="203">
        <v>9.6111111111111107</v>
      </c>
      <c r="CM133" s="203">
        <v>9.6111111111111107</v>
      </c>
      <c r="CN133" s="132">
        <v>4.1900000000000004</v>
      </c>
      <c r="CO133" s="132">
        <v>1000</v>
      </c>
      <c r="CP133" s="272">
        <v>30443098.743696213</v>
      </c>
      <c r="CQ133" s="296">
        <v>127556583.73608714</v>
      </c>
      <c r="CR133" s="296">
        <v>30689466.7781487</v>
      </c>
      <c r="CS133" s="278">
        <v>64526000</v>
      </c>
      <c r="CT133" s="272">
        <v>9715009.7755503207</v>
      </c>
      <c r="CU133" s="278">
        <v>19364085</v>
      </c>
      <c r="CX133" s="123" t="s">
        <v>1577</v>
      </c>
    </row>
    <row r="134" spans="1:102" ht="27" customHeight="1">
      <c r="A134" s="123" t="str">
        <f t="shared" si="8"/>
        <v>http://resources.usgin.org/uri-gin/ohdnr/AUMPoints:341538000802</v>
      </c>
      <c r="B134" s="123" t="s">
        <v>620</v>
      </c>
      <c r="C134" s="207" t="s">
        <v>621</v>
      </c>
      <c r="D134" s="123" t="s">
        <v>1473</v>
      </c>
      <c r="G134" s="123" t="s">
        <v>619</v>
      </c>
      <c r="H134" s="123" t="s">
        <v>619</v>
      </c>
      <c r="I134" s="123" t="s">
        <v>539</v>
      </c>
      <c r="N134" s="132" t="s">
        <v>1570</v>
      </c>
      <c r="O134" s="123" t="s">
        <v>114</v>
      </c>
      <c r="P134" s="123" t="s">
        <v>1444</v>
      </c>
      <c r="Q134" s="123" t="s">
        <v>194</v>
      </c>
      <c r="S134" s="54" t="s">
        <v>1362</v>
      </c>
      <c r="Y134" s="206" t="s">
        <v>69</v>
      </c>
      <c r="Z134" s="205" t="s">
        <v>1142</v>
      </c>
      <c r="AJ134" s="123">
        <v>40.99</v>
      </c>
      <c r="AK134" s="123">
        <v>-81.69</v>
      </c>
      <c r="AL134" s="204" t="s">
        <v>1143</v>
      </c>
      <c r="AM134" s="54" t="s">
        <v>1321</v>
      </c>
      <c r="AN134" s="54">
        <v>1</v>
      </c>
      <c r="AP134" s="123" t="s">
        <v>904</v>
      </c>
      <c r="AQ134" s="207" t="s">
        <v>903</v>
      </c>
      <c r="AR134" s="123" t="s">
        <v>905</v>
      </c>
      <c r="AS134" s="123">
        <v>0.39</v>
      </c>
      <c r="AT134" s="132">
        <v>0</v>
      </c>
      <c r="AU134" s="200" t="s">
        <v>1446</v>
      </c>
      <c r="AV134" s="123" t="s">
        <v>85</v>
      </c>
      <c r="AW134" s="123" t="s">
        <v>1447</v>
      </c>
      <c r="AX134" s="123" t="s">
        <v>288</v>
      </c>
      <c r="AY134" s="123">
        <v>187144.99847684157</v>
      </c>
      <c r="AZ134" s="123" t="s">
        <v>1448</v>
      </c>
      <c r="BA134" s="123">
        <v>42</v>
      </c>
      <c r="BB134" s="123" t="s">
        <v>1323</v>
      </c>
      <c r="BE134" s="123">
        <v>199646.28437509458</v>
      </c>
      <c r="BF134" s="123">
        <f t="shared" si="9"/>
        <v>119787.77062505674</v>
      </c>
      <c r="BG134" s="123" t="s">
        <v>1448</v>
      </c>
      <c r="BI134" s="123">
        <v>0.46</v>
      </c>
      <c r="BJ134" s="123">
        <v>0.18714499847684157</v>
      </c>
      <c r="BK134" s="123" t="s">
        <v>1449</v>
      </c>
      <c r="BL134" s="123" t="s">
        <v>950</v>
      </c>
      <c r="BM134" s="123">
        <v>628</v>
      </c>
      <c r="BO134" s="123">
        <v>1.0668</v>
      </c>
      <c r="BP134" s="123">
        <v>669.95039999999995</v>
      </c>
      <c r="BQ134" s="123">
        <v>401.97023999999993</v>
      </c>
      <c r="BS134" s="123">
        <v>0.153</v>
      </c>
      <c r="BT134" s="123">
        <v>70380</v>
      </c>
      <c r="BU134" s="123">
        <v>28633.184766956761</v>
      </c>
      <c r="BV134" s="123" t="s">
        <v>1448</v>
      </c>
      <c r="BW134" s="123" t="s">
        <v>1450</v>
      </c>
      <c r="BX134" s="123">
        <v>4.1835294117647051</v>
      </c>
      <c r="BY134" s="123">
        <v>1.7020143595489734</v>
      </c>
      <c r="BZ134" s="123">
        <v>175.08758857372132</v>
      </c>
      <c r="CA134" s="123">
        <v>71.232101080310741</v>
      </c>
      <c r="CB134" s="123">
        <v>4.8750000000000002E-2</v>
      </c>
      <c r="CC134" s="123">
        <v>22425</v>
      </c>
      <c r="CD134" s="123">
        <v>9123.3186757460262</v>
      </c>
      <c r="CE134" s="123" t="s">
        <v>1448</v>
      </c>
      <c r="CF134" s="123" t="s">
        <v>968</v>
      </c>
      <c r="CG134" s="123">
        <v>13.129846153846154</v>
      </c>
      <c r="CH134" s="123">
        <v>5.3417066053537008</v>
      </c>
      <c r="CI134" s="123">
        <v>55.787712045548453</v>
      </c>
      <c r="CJ134" s="123">
        <v>22.696502795197048</v>
      </c>
      <c r="CK134" s="123" t="s">
        <v>1452</v>
      </c>
      <c r="CL134" s="203">
        <v>9.6111111111111107</v>
      </c>
      <c r="CM134" s="203">
        <v>9.6111111111111107</v>
      </c>
      <c r="CN134" s="132">
        <v>4.1900000000000004</v>
      </c>
      <c r="CO134" s="132">
        <v>1000</v>
      </c>
      <c r="CP134" s="272">
        <v>119787770.62505674</v>
      </c>
      <c r="CQ134" s="296">
        <v>501910758.91898781</v>
      </c>
      <c r="CR134" s="296">
        <v>119973044.17354885</v>
      </c>
      <c r="CS134" s="278">
        <v>294892200</v>
      </c>
      <c r="CT134" s="272">
        <v>38226705.251375854</v>
      </c>
      <c r="CU134" s="278">
        <v>89074791.000000015</v>
      </c>
      <c r="CX134" s="123" t="s">
        <v>1577</v>
      </c>
    </row>
    <row r="135" spans="1:102" ht="27" customHeight="1">
      <c r="A135" s="123" t="str">
        <f t="shared" si="8"/>
        <v>http://resources.usgin.org/uri-gin/ohdnr/AUMPoints:341538002802</v>
      </c>
      <c r="B135" s="123" t="s">
        <v>623</v>
      </c>
      <c r="C135" s="207" t="s">
        <v>624</v>
      </c>
      <c r="D135" s="123" t="s">
        <v>1473</v>
      </c>
      <c r="G135" s="123" t="s">
        <v>622</v>
      </c>
      <c r="H135" s="123" t="s">
        <v>622</v>
      </c>
      <c r="I135" s="123" t="s">
        <v>625</v>
      </c>
      <c r="N135" s="295">
        <v>9863</v>
      </c>
      <c r="O135" s="123" t="s">
        <v>84</v>
      </c>
      <c r="P135" s="123" t="s">
        <v>1444</v>
      </c>
      <c r="Q135" s="123" t="s">
        <v>194</v>
      </c>
      <c r="S135" s="54" t="s">
        <v>1362</v>
      </c>
      <c r="Y135" s="206" t="s">
        <v>69</v>
      </c>
      <c r="Z135" s="205" t="s">
        <v>1142</v>
      </c>
      <c r="AJ135" s="123">
        <v>40.99</v>
      </c>
      <c r="AK135" s="123">
        <v>-81.680000000000007</v>
      </c>
      <c r="AL135" s="204" t="s">
        <v>1143</v>
      </c>
      <c r="AM135" s="54" t="s">
        <v>1321</v>
      </c>
      <c r="AN135" s="54">
        <v>1</v>
      </c>
      <c r="AP135" s="123" t="s">
        <v>904</v>
      </c>
      <c r="AQ135" s="207" t="s">
        <v>903</v>
      </c>
      <c r="AR135" s="123" t="s">
        <v>905</v>
      </c>
      <c r="AS135" s="123">
        <v>0.35</v>
      </c>
      <c r="AT135" s="132">
        <v>0</v>
      </c>
      <c r="AU135" s="123">
        <v>990</v>
      </c>
      <c r="AV135" s="123" t="s">
        <v>85</v>
      </c>
      <c r="AW135" s="123" t="s">
        <v>1447</v>
      </c>
      <c r="AX135" s="123" t="s">
        <v>288</v>
      </c>
      <c r="AY135" s="123">
        <v>16827.657120112643</v>
      </c>
      <c r="AZ135" s="123" t="s">
        <v>1448</v>
      </c>
      <c r="BA135" s="123">
        <v>42</v>
      </c>
      <c r="BB135" s="123" t="s">
        <v>1323</v>
      </c>
      <c r="BE135" s="123">
        <v>17951.744615736166</v>
      </c>
      <c r="BF135" s="123">
        <f t="shared" si="9"/>
        <v>10771.0467694417</v>
      </c>
      <c r="BG135" s="123" t="s">
        <v>1448</v>
      </c>
      <c r="BI135" s="123">
        <v>0.1</v>
      </c>
      <c r="BJ135" s="123">
        <v>1.6827657120112641E-2</v>
      </c>
      <c r="BK135" s="123" t="s">
        <v>1449</v>
      </c>
      <c r="BL135" s="123" t="s">
        <v>950</v>
      </c>
      <c r="BM135" s="123">
        <v>198</v>
      </c>
      <c r="BO135" s="123">
        <v>1.0668</v>
      </c>
      <c r="BP135" s="123">
        <v>211.22639999999998</v>
      </c>
      <c r="BQ135" s="123">
        <v>126.73583999999998</v>
      </c>
      <c r="BS135" s="123">
        <v>0.154</v>
      </c>
      <c r="BT135" s="123">
        <v>15400</v>
      </c>
      <c r="BU135" s="123">
        <v>2591.4591964973465</v>
      </c>
      <c r="BV135" s="123" t="s">
        <v>1448</v>
      </c>
      <c r="BW135" s="123" t="s">
        <v>1450</v>
      </c>
      <c r="BX135" s="123">
        <v>4.1563636363636371</v>
      </c>
      <c r="BY135" s="123">
        <v>0.69941862139231825</v>
      </c>
      <c r="BZ135" s="123">
        <v>121.51258870418977</v>
      </c>
      <c r="CA135" s="123">
        <v>20.447721784913778</v>
      </c>
      <c r="CB135" s="123">
        <v>4.8765000000000003E-2</v>
      </c>
      <c r="CC135" s="123">
        <v>4876.5</v>
      </c>
      <c r="CD135" s="123">
        <v>820.60069946229294</v>
      </c>
      <c r="CE135" s="123" t="s">
        <v>1448</v>
      </c>
      <c r="CF135" s="123" t="s">
        <v>968</v>
      </c>
      <c r="CG135" s="123">
        <v>13.125807443863428</v>
      </c>
      <c r="CH135" s="123">
        <v>2.2087658708995592</v>
      </c>
      <c r="CI135" s="123">
        <v>38.477671351687107</v>
      </c>
      <c r="CJ135" s="123">
        <v>6.4748906028657167</v>
      </c>
      <c r="CK135" s="123" t="s">
        <v>1452</v>
      </c>
      <c r="CL135" s="203">
        <v>9.6111111111111107</v>
      </c>
      <c r="CM135" s="203">
        <v>9.6111111111111107</v>
      </c>
      <c r="CN135" s="132">
        <v>4.1900000000000004</v>
      </c>
      <c r="CO135" s="132">
        <v>1000</v>
      </c>
      <c r="CP135" s="272">
        <v>10771046.7694417</v>
      </c>
      <c r="CQ135" s="296">
        <v>45130685.963960722</v>
      </c>
      <c r="CR135" s="296">
        <v>10858214.033323882</v>
      </c>
      <c r="CS135" s="278">
        <v>64525999.999999993</v>
      </c>
      <c r="CT135" s="272">
        <v>3438316.9307470075</v>
      </c>
      <c r="CU135" s="278">
        <v>19370043.179999996</v>
      </c>
      <c r="CX135" s="123" t="s">
        <v>1577</v>
      </c>
    </row>
    <row r="136" spans="1:102" ht="27" customHeight="1">
      <c r="A136" s="123" t="str">
        <f t="shared" si="8"/>
        <v>http://resources.usgin.org/uri-gin/ohdnr/AUMPoints:341538001002</v>
      </c>
      <c r="B136" s="123" t="s">
        <v>627</v>
      </c>
      <c r="C136" s="207" t="s">
        <v>628</v>
      </c>
      <c r="D136" s="123" t="s">
        <v>1473</v>
      </c>
      <c r="G136" s="123" t="s">
        <v>626</v>
      </c>
      <c r="H136" s="123" t="s">
        <v>626</v>
      </c>
      <c r="I136" s="123" t="s">
        <v>629</v>
      </c>
      <c r="N136" s="132" t="s">
        <v>1558</v>
      </c>
      <c r="O136" s="123" t="s">
        <v>107</v>
      </c>
      <c r="P136" s="123" t="s">
        <v>1444</v>
      </c>
      <c r="Q136" s="123" t="s">
        <v>194</v>
      </c>
      <c r="S136" s="54" t="s">
        <v>1362</v>
      </c>
      <c r="Y136" s="206" t="s">
        <v>69</v>
      </c>
      <c r="Z136" s="205" t="s">
        <v>1142</v>
      </c>
      <c r="AJ136" s="123">
        <v>40.99</v>
      </c>
      <c r="AK136" s="123">
        <v>-81.680000000000007</v>
      </c>
      <c r="AL136" s="204" t="s">
        <v>1143</v>
      </c>
      <c r="AM136" s="54" t="s">
        <v>1321</v>
      </c>
      <c r="AN136" s="54">
        <v>1</v>
      </c>
      <c r="AP136" s="123" t="s">
        <v>904</v>
      </c>
      <c r="AQ136" s="207" t="s">
        <v>903</v>
      </c>
      <c r="AR136" s="123" t="s">
        <v>905</v>
      </c>
      <c r="AS136" s="123">
        <v>0.68</v>
      </c>
      <c r="AT136" s="132">
        <v>0</v>
      </c>
      <c r="AU136" s="123">
        <v>1076</v>
      </c>
      <c r="AV136" s="123" t="s">
        <v>85</v>
      </c>
      <c r="AW136" s="123" t="s">
        <v>1447</v>
      </c>
      <c r="AX136" s="123" t="s">
        <v>288</v>
      </c>
      <c r="AY136" s="123">
        <v>27672.500058027261</v>
      </c>
      <c r="AZ136" s="123" t="s">
        <v>1448</v>
      </c>
      <c r="BA136" s="123">
        <v>42</v>
      </c>
      <c r="BB136" s="123" t="s">
        <v>1323</v>
      </c>
      <c r="BE136" s="123">
        <v>29521.023061903481</v>
      </c>
      <c r="BF136" s="123">
        <f t="shared" si="9"/>
        <v>17712.613837142089</v>
      </c>
      <c r="BG136" s="123" t="s">
        <v>1448</v>
      </c>
      <c r="BI136" s="123">
        <v>0.1</v>
      </c>
      <c r="BJ136" s="123">
        <v>2.7672500058027259E-2</v>
      </c>
      <c r="BK136" s="123" t="s">
        <v>1449</v>
      </c>
      <c r="BL136" s="123" t="s">
        <v>950</v>
      </c>
      <c r="BM136" s="123">
        <v>176</v>
      </c>
      <c r="BO136" s="123">
        <v>1.0668</v>
      </c>
      <c r="BP136" s="123">
        <v>187.7568</v>
      </c>
      <c r="BQ136" s="123">
        <v>112.65407999999999</v>
      </c>
      <c r="BS136" s="123">
        <v>0.152</v>
      </c>
      <c r="BT136" s="123">
        <v>15200</v>
      </c>
      <c r="BU136" s="123">
        <v>4206.2200088201434</v>
      </c>
      <c r="BV136" s="123" t="s">
        <v>1448</v>
      </c>
      <c r="BW136" s="123" t="s">
        <v>1450</v>
      </c>
      <c r="BX136" s="123">
        <v>4.2110526315789478</v>
      </c>
      <c r="BY136" s="123">
        <v>1.1653035419172426</v>
      </c>
      <c r="BZ136" s="123">
        <v>134.92631602867823</v>
      </c>
      <c r="CA136" s="123">
        <v>37.337484881330028</v>
      </c>
      <c r="CB136" s="123">
        <v>4.8789999999999993E-2</v>
      </c>
      <c r="CC136" s="123">
        <v>4878.9999999999991</v>
      </c>
      <c r="CD136" s="123">
        <v>1350.1412778311499</v>
      </c>
      <c r="CE136" s="123" t="s">
        <v>1448</v>
      </c>
      <c r="CF136" s="123" t="s">
        <v>968</v>
      </c>
      <c r="CG136" s="123">
        <v>13.119081779053086</v>
      </c>
      <c r="CH136" s="123">
        <v>3.6303779129211096</v>
      </c>
      <c r="CI136" s="123">
        <v>43.309572098942169</v>
      </c>
      <c r="CJ136" s="123">
        <v>11.984841364211132</v>
      </c>
      <c r="CK136" s="123" t="s">
        <v>1452</v>
      </c>
      <c r="CL136" s="203">
        <v>9.6111111111111107</v>
      </c>
      <c r="CM136" s="203">
        <v>9.6111111111111107</v>
      </c>
      <c r="CN136" s="132">
        <v>4.1900000000000004</v>
      </c>
      <c r="CO136" s="132">
        <v>1000</v>
      </c>
      <c r="CP136" s="272">
        <v>17712613.837142088</v>
      </c>
      <c r="CQ136" s="296">
        <v>74215851.977625355</v>
      </c>
      <c r="CR136" s="296">
        <v>17624061.8369564</v>
      </c>
      <c r="CS136" s="278">
        <v>63688000.000000007</v>
      </c>
      <c r="CT136" s="272">
        <v>5657091.9541125176</v>
      </c>
      <c r="CU136" s="278">
        <v>19379973.479999993</v>
      </c>
      <c r="CX136" s="123" t="s">
        <v>1577</v>
      </c>
    </row>
    <row r="137" spans="1:102" ht="27" customHeight="1">
      <c r="A137" s="123" t="str">
        <f t="shared" si="8"/>
        <v>http://resources.usgin.org/uri-gin/ohdnr/AUMPoints:341538002502</v>
      </c>
      <c r="B137" s="123" t="s">
        <v>589</v>
      </c>
      <c r="C137" s="207" t="s">
        <v>590</v>
      </c>
      <c r="D137" s="123" t="s">
        <v>1473</v>
      </c>
      <c r="G137" s="123" t="s">
        <v>588</v>
      </c>
      <c r="H137" s="123" t="s">
        <v>588</v>
      </c>
      <c r="I137" s="123" t="s">
        <v>591</v>
      </c>
      <c r="N137" s="295">
        <v>8402</v>
      </c>
      <c r="O137" s="123" t="s">
        <v>84</v>
      </c>
      <c r="P137" s="123" t="s">
        <v>1444</v>
      </c>
      <c r="Q137" s="123" t="s">
        <v>194</v>
      </c>
      <c r="S137" s="54" t="s">
        <v>1362</v>
      </c>
      <c r="W137" s="123">
        <v>25699</v>
      </c>
      <c r="X137" s="123" t="s">
        <v>72</v>
      </c>
      <c r="Y137" s="206" t="s">
        <v>69</v>
      </c>
      <c r="Z137" s="205" t="s">
        <v>1142</v>
      </c>
      <c r="AJ137" s="123">
        <v>40.98</v>
      </c>
      <c r="AK137" s="123">
        <v>-81.510000000000005</v>
      </c>
      <c r="AL137" s="204" t="s">
        <v>1143</v>
      </c>
      <c r="AM137" s="54" t="s">
        <v>1321</v>
      </c>
      <c r="AN137" s="54">
        <v>1</v>
      </c>
      <c r="AP137" s="123" t="s">
        <v>893</v>
      </c>
      <c r="AQ137" s="207" t="s">
        <v>906</v>
      </c>
      <c r="AR137" s="123" t="s">
        <v>894</v>
      </c>
      <c r="AS137" s="123">
        <v>0</v>
      </c>
      <c r="AT137" s="132">
        <v>0</v>
      </c>
      <c r="AU137" s="200" t="s">
        <v>1446</v>
      </c>
      <c r="AV137" s="123" t="s">
        <v>85</v>
      </c>
      <c r="AW137" s="123" t="s">
        <v>1447</v>
      </c>
      <c r="AX137" s="123" t="s">
        <v>288</v>
      </c>
      <c r="AY137" s="123">
        <v>91655.351474819458</v>
      </c>
      <c r="AZ137" s="123" t="s">
        <v>1448</v>
      </c>
      <c r="BA137" s="123">
        <v>42</v>
      </c>
      <c r="BB137" s="123" t="s">
        <v>1323</v>
      </c>
      <c r="BE137" s="123">
        <v>97777.928953337396</v>
      </c>
      <c r="BF137" s="123">
        <f t="shared" si="9"/>
        <v>58666.757372002437</v>
      </c>
      <c r="BG137" s="123" t="s">
        <v>1448</v>
      </c>
      <c r="BI137" s="123">
        <v>0.18</v>
      </c>
      <c r="BJ137" s="123">
        <v>9.1655351474819458E-2</v>
      </c>
      <c r="BK137" s="123" t="s">
        <v>1449</v>
      </c>
      <c r="BL137" s="123" t="s">
        <v>953</v>
      </c>
      <c r="BM137" s="123">
        <v>464</v>
      </c>
      <c r="BO137" s="123">
        <v>1.0668</v>
      </c>
      <c r="BP137" s="123">
        <v>494.99520000000001</v>
      </c>
      <c r="BQ137" s="123">
        <v>296.99712</v>
      </c>
      <c r="BS137" s="123">
        <v>0.16</v>
      </c>
      <c r="BT137" s="123">
        <v>28800</v>
      </c>
      <c r="BU137" s="123">
        <v>14664.856235971114</v>
      </c>
      <c r="BV137" s="123" t="s">
        <v>1448</v>
      </c>
      <c r="BW137" s="123" t="s">
        <v>1450</v>
      </c>
      <c r="BX137" s="123">
        <v>4.0004999999999997</v>
      </c>
      <c r="BY137" s="123">
        <v>2.0370401865278622</v>
      </c>
      <c r="BZ137" s="123">
        <v>96.970637291028282</v>
      </c>
      <c r="CA137" s="123">
        <v>49.377099131369064</v>
      </c>
      <c r="CB137" s="123">
        <v>4.880000000000001E-2</v>
      </c>
      <c r="CC137" s="123">
        <v>8784.0000000000018</v>
      </c>
      <c r="CD137" s="123">
        <v>4472.7811519711904</v>
      </c>
      <c r="CE137" s="123" t="s">
        <v>1448</v>
      </c>
      <c r="CF137" s="123" t="s">
        <v>968</v>
      </c>
      <c r="CG137" s="123">
        <v>13.116393442622948</v>
      </c>
      <c r="CH137" s="123">
        <v>6.6788202836979078</v>
      </c>
      <c r="CI137" s="123">
        <v>29.576044373763629</v>
      </c>
      <c r="CJ137" s="123">
        <v>15.060015235067567</v>
      </c>
      <c r="CK137" s="123" t="s">
        <v>1452</v>
      </c>
      <c r="CL137" s="203">
        <v>10.138888888888889</v>
      </c>
      <c r="CM137" s="203">
        <v>10.138888888888889</v>
      </c>
      <c r="CN137" s="132">
        <v>4.1900000000000004</v>
      </c>
      <c r="CO137" s="132">
        <v>1000</v>
      </c>
      <c r="CP137" s="272">
        <v>58666757.372002438</v>
      </c>
      <c r="CQ137" s="296">
        <v>245813713.38869023</v>
      </c>
      <c r="CR137" s="296">
        <v>61445747.628718972</v>
      </c>
      <c r="CS137" s="278">
        <v>120672000.00000001</v>
      </c>
      <c r="CT137" s="272">
        <v>18740953.026759289</v>
      </c>
      <c r="CU137" s="278">
        <v>34891102.080000006</v>
      </c>
      <c r="CX137" s="123" t="s">
        <v>1577</v>
      </c>
    </row>
    <row r="138" spans="1:102" ht="27" customHeight="1">
      <c r="A138" s="123" t="str">
        <f t="shared" si="8"/>
        <v>http://resources.usgin.org/uri-gin/ohdnr/AUMPoints:341538001602</v>
      </c>
      <c r="B138" s="123" t="s">
        <v>593</v>
      </c>
      <c r="C138" s="207" t="s">
        <v>594</v>
      </c>
      <c r="D138" s="123" t="s">
        <v>1473</v>
      </c>
      <c r="G138" s="123" t="s">
        <v>592</v>
      </c>
      <c r="H138" s="123" t="s">
        <v>592</v>
      </c>
      <c r="I138" s="123" t="s">
        <v>595</v>
      </c>
      <c r="N138" s="132" t="s">
        <v>1559</v>
      </c>
      <c r="O138" s="123" t="s">
        <v>84</v>
      </c>
      <c r="P138" s="123" t="s">
        <v>1444</v>
      </c>
      <c r="Q138" s="123" t="s">
        <v>194</v>
      </c>
      <c r="S138" s="54" t="s">
        <v>1362</v>
      </c>
      <c r="Y138" s="206" t="s">
        <v>69</v>
      </c>
      <c r="Z138" s="205" t="s">
        <v>1142</v>
      </c>
      <c r="AJ138" s="123">
        <v>40.97</v>
      </c>
      <c r="AK138" s="123">
        <v>-81.52</v>
      </c>
      <c r="AL138" s="204" t="s">
        <v>1143</v>
      </c>
      <c r="AM138" s="54" t="s">
        <v>1321</v>
      </c>
      <c r="AN138" s="54">
        <v>1</v>
      </c>
      <c r="AP138" s="123" t="s">
        <v>893</v>
      </c>
      <c r="AQ138" s="207" t="s">
        <v>906</v>
      </c>
      <c r="AR138" s="123" t="s">
        <v>894</v>
      </c>
      <c r="AS138" s="123">
        <v>0.3</v>
      </c>
      <c r="AT138" s="132">
        <v>0</v>
      </c>
      <c r="AU138" s="200" t="s">
        <v>1446</v>
      </c>
      <c r="AV138" s="123" t="s">
        <v>85</v>
      </c>
      <c r="AW138" s="123" t="s">
        <v>1447</v>
      </c>
      <c r="AX138" s="123" t="s">
        <v>288</v>
      </c>
      <c r="AY138" s="123">
        <v>192495.18469082194</v>
      </c>
      <c r="AZ138" s="123" t="s">
        <v>1448</v>
      </c>
      <c r="BA138" s="123">
        <v>42</v>
      </c>
      <c r="BB138" s="123" t="s">
        <v>1323</v>
      </c>
      <c r="BE138" s="123">
        <v>205353.86302816885</v>
      </c>
      <c r="BF138" s="123">
        <f t="shared" si="9"/>
        <v>123212.31781690131</v>
      </c>
      <c r="BG138" s="123" t="s">
        <v>1448</v>
      </c>
      <c r="BI138" s="123">
        <v>0.32</v>
      </c>
      <c r="BJ138" s="123">
        <v>0.19249518469082194</v>
      </c>
      <c r="BK138" s="123" t="s">
        <v>1449</v>
      </c>
      <c r="BL138" s="123" t="s">
        <v>953</v>
      </c>
      <c r="BM138" s="123">
        <v>475</v>
      </c>
      <c r="BO138" s="123">
        <v>1.0668</v>
      </c>
      <c r="BP138" s="123">
        <v>506.72999999999996</v>
      </c>
      <c r="BQ138" s="123">
        <v>304.03799999999995</v>
      </c>
      <c r="BS138" s="123">
        <v>0.159</v>
      </c>
      <c r="BT138" s="123">
        <v>50880</v>
      </c>
      <c r="BU138" s="123">
        <v>30606.734365840686</v>
      </c>
      <c r="BV138" s="123" t="s">
        <v>1448</v>
      </c>
      <c r="BW138" s="123" t="s">
        <v>1450</v>
      </c>
      <c r="BX138" s="123">
        <v>4.0256603773584914</v>
      </c>
      <c r="BY138" s="123">
        <v>2.4216257432567083</v>
      </c>
      <c r="BZ138" s="123">
        <v>167.34750261480477</v>
      </c>
      <c r="CA138" s="123">
        <v>100.66746382307701</v>
      </c>
      <c r="CB138" s="123">
        <v>4.8814999999999997E-2</v>
      </c>
      <c r="CC138" s="123">
        <v>15620.8</v>
      </c>
      <c r="CD138" s="123">
        <v>9396.6524406824719</v>
      </c>
      <c r="CE138" s="123" t="s">
        <v>1448</v>
      </c>
      <c r="CF138" s="123" t="s">
        <v>968</v>
      </c>
      <c r="CG138" s="123">
        <v>13.112363003175256</v>
      </c>
      <c r="CH138" s="123">
        <v>7.8877085563416287</v>
      </c>
      <c r="CI138" s="123">
        <v>51.377788302777951</v>
      </c>
      <c r="CJ138" s="123">
        <v>30.906177651091223</v>
      </c>
      <c r="CK138" s="123" t="s">
        <v>1452</v>
      </c>
      <c r="CL138" s="203">
        <v>10.138888888888889</v>
      </c>
      <c r="CM138" s="203">
        <v>10.138888888888889</v>
      </c>
      <c r="CN138" s="132">
        <v>4.1900000000000004</v>
      </c>
      <c r="CO138" s="132">
        <v>1000</v>
      </c>
      <c r="CP138" s="272">
        <v>123212317.81690131</v>
      </c>
      <c r="CQ138" s="296">
        <v>516259611.65281653</v>
      </c>
      <c r="CR138" s="296">
        <v>128242216.99287248</v>
      </c>
      <c r="CS138" s="278">
        <v>213187200</v>
      </c>
      <c r="CT138" s="272">
        <v>39371973.726459563</v>
      </c>
      <c r="CU138" s="278">
        <v>62047692.096000001</v>
      </c>
      <c r="CX138" s="123" t="s">
        <v>1577</v>
      </c>
    </row>
    <row r="139" spans="1:102" ht="27" customHeight="1">
      <c r="A139" s="123" t="str">
        <f t="shared" si="8"/>
        <v>http://resources.usgin.org/uri-gin/ohdnr/AUMPoints:341538002302</v>
      </c>
      <c r="B139" s="123" t="s">
        <v>597</v>
      </c>
      <c r="C139" s="207" t="s">
        <v>598</v>
      </c>
      <c r="D139" s="123" t="s">
        <v>1473</v>
      </c>
      <c r="G139" s="123" t="s">
        <v>596</v>
      </c>
      <c r="H139" s="123" t="s">
        <v>596</v>
      </c>
      <c r="I139" s="123" t="s">
        <v>599</v>
      </c>
      <c r="N139" s="132" t="s">
        <v>1571</v>
      </c>
      <c r="O139" s="123" t="s">
        <v>107</v>
      </c>
      <c r="P139" s="123" t="s">
        <v>1444</v>
      </c>
      <c r="Q139" s="123" t="s">
        <v>194</v>
      </c>
      <c r="S139" s="54" t="s">
        <v>1362</v>
      </c>
      <c r="Y139" s="206" t="s">
        <v>69</v>
      </c>
      <c r="Z139" s="205" t="s">
        <v>1142</v>
      </c>
      <c r="AJ139" s="123">
        <v>40.99</v>
      </c>
      <c r="AK139" s="123">
        <v>-81.52</v>
      </c>
      <c r="AL139" s="204" t="s">
        <v>1143</v>
      </c>
      <c r="AM139" s="54" t="s">
        <v>1321</v>
      </c>
      <c r="AN139" s="54">
        <v>1</v>
      </c>
      <c r="AP139" s="123" t="s">
        <v>893</v>
      </c>
      <c r="AQ139" s="207" t="s">
        <v>906</v>
      </c>
      <c r="AR139" s="123" t="s">
        <v>894</v>
      </c>
      <c r="AS139" s="123">
        <v>0</v>
      </c>
      <c r="AT139" s="132">
        <v>0</v>
      </c>
      <c r="AU139" s="200" t="s">
        <v>1446</v>
      </c>
      <c r="AV139" s="123" t="s">
        <v>85</v>
      </c>
      <c r="AW139" s="123" t="s">
        <v>1447</v>
      </c>
      <c r="AX139" s="123" t="s">
        <v>554</v>
      </c>
      <c r="AY139" s="123">
        <v>34985.778585484819</v>
      </c>
      <c r="AZ139" s="123" t="s">
        <v>1448</v>
      </c>
      <c r="BA139" s="123">
        <v>36</v>
      </c>
      <c r="BB139" s="123" t="s">
        <v>1323</v>
      </c>
      <c r="BE139" s="123">
        <v>31990.995938567317</v>
      </c>
      <c r="BF139" s="123">
        <f t="shared" si="9"/>
        <v>19194.597563140389</v>
      </c>
      <c r="BG139" s="123" t="s">
        <v>1448</v>
      </c>
      <c r="BI139" s="123">
        <v>0.06</v>
      </c>
      <c r="BJ139" s="123">
        <v>3.4985778585484816E-2</v>
      </c>
      <c r="BK139" s="123" t="s">
        <v>1449</v>
      </c>
      <c r="BL139" s="123" t="s">
        <v>953</v>
      </c>
      <c r="BM139" s="123">
        <v>176</v>
      </c>
      <c r="BO139" s="123">
        <v>0.91439999999999999</v>
      </c>
      <c r="BP139" s="123">
        <v>160.93440000000001</v>
      </c>
      <c r="BQ139" s="123">
        <v>96.560640000000006</v>
      </c>
      <c r="BS139" s="123">
        <v>0.161</v>
      </c>
      <c r="BT139" s="123">
        <v>9660</v>
      </c>
      <c r="BU139" s="123">
        <v>5632.7103522630559</v>
      </c>
      <c r="BV139" s="123" t="s">
        <v>1448</v>
      </c>
      <c r="BW139" s="123" t="s">
        <v>1450</v>
      </c>
      <c r="BX139" s="123">
        <v>3.407701863354037</v>
      </c>
      <c r="BY139" s="123">
        <v>1.9870183812774729</v>
      </c>
      <c r="BZ139" s="123">
        <v>100.04076195021077</v>
      </c>
      <c r="CA139" s="123">
        <v>58.333399118554468</v>
      </c>
      <c r="CB139" s="123">
        <v>4.87E-2</v>
      </c>
      <c r="CC139" s="123">
        <v>2922</v>
      </c>
      <c r="CD139" s="123">
        <v>1703.8074171131107</v>
      </c>
      <c r="CE139" s="123" t="s">
        <v>1448</v>
      </c>
      <c r="CF139" s="123" t="s">
        <v>968</v>
      </c>
      <c r="CG139" s="123">
        <v>11.265708418891169</v>
      </c>
      <c r="CH139" s="123">
        <v>6.5689930058659787</v>
      </c>
      <c r="CI139" s="123">
        <v>30.260777061958162</v>
      </c>
      <c r="CJ139" s="123">
        <v>17.644947435239768</v>
      </c>
      <c r="CK139" s="123" t="s">
        <v>1452</v>
      </c>
      <c r="CL139" s="203">
        <v>10.138888888888889</v>
      </c>
      <c r="CM139" s="203">
        <v>10.138888888888889</v>
      </c>
      <c r="CN139" s="132">
        <v>4.1900000000000004</v>
      </c>
      <c r="CO139" s="132">
        <v>1000</v>
      </c>
      <c r="CP139" s="272">
        <v>19194597.563140389</v>
      </c>
      <c r="CQ139" s="296">
        <v>80425363.789558232</v>
      </c>
      <c r="CR139" s="296">
        <v>23601056.375982203</v>
      </c>
      <c r="CS139" s="278">
        <v>40475400</v>
      </c>
      <c r="CT139" s="272">
        <v>7138953.0777039342</v>
      </c>
      <c r="CU139" s="278">
        <v>11606534.639999999</v>
      </c>
      <c r="CX139" s="123" t="s">
        <v>1577</v>
      </c>
    </row>
    <row r="140" spans="1:102" ht="27" customHeight="1">
      <c r="A140" s="123" t="str">
        <f t="shared" si="8"/>
        <v>http://resources.usgin.org/uri-gin/ohdnr/AUMPoints:341538000502</v>
      </c>
      <c r="B140" s="123" t="s">
        <v>597</v>
      </c>
      <c r="C140" s="207" t="s">
        <v>601</v>
      </c>
      <c r="D140" s="123" t="s">
        <v>1473</v>
      </c>
      <c r="G140" s="123" t="s">
        <v>600</v>
      </c>
      <c r="H140" s="123" t="s">
        <v>600</v>
      </c>
      <c r="I140" s="123" t="s">
        <v>599</v>
      </c>
      <c r="N140" s="295">
        <v>3289</v>
      </c>
      <c r="O140" s="123" t="s">
        <v>107</v>
      </c>
      <c r="P140" s="123" t="s">
        <v>1444</v>
      </c>
      <c r="Q140" s="123" t="s">
        <v>194</v>
      </c>
      <c r="S140" s="54" t="s">
        <v>1362</v>
      </c>
      <c r="Y140" s="206" t="s">
        <v>69</v>
      </c>
      <c r="Z140" s="205" t="s">
        <v>1142</v>
      </c>
      <c r="AJ140" s="123">
        <v>40.99</v>
      </c>
      <c r="AK140" s="123">
        <v>-81.52</v>
      </c>
      <c r="AL140" s="204" t="s">
        <v>1143</v>
      </c>
      <c r="AM140" s="54" t="s">
        <v>1321</v>
      </c>
      <c r="AN140" s="54">
        <v>1</v>
      </c>
      <c r="AP140" s="123" t="s">
        <v>893</v>
      </c>
      <c r="AQ140" s="207" t="s">
        <v>906</v>
      </c>
      <c r="AR140" s="123" t="s">
        <v>894</v>
      </c>
      <c r="AS140" s="123">
        <v>0</v>
      </c>
      <c r="AT140" s="132">
        <v>0</v>
      </c>
      <c r="AU140" s="200" t="s">
        <v>1446</v>
      </c>
      <c r="AV140" s="123" t="s">
        <v>85</v>
      </c>
      <c r="AW140" s="123" t="s">
        <v>1447</v>
      </c>
      <c r="AX140" s="123" t="s">
        <v>288</v>
      </c>
      <c r="AY140" s="123">
        <v>9961.9275703501735</v>
      </c>
      <c r="AZ140" s="123" t="s">
        <v>1448</v>
      </c>
      <c r="BA140" s="123">
        <v>42</v>
      </c>
      <c r="BB140" s="123" t="s">
        <v>1323</v>
      </c>
      <c r="BE140" s="123">
        <v>10627.384332049565</v>
      </c>
      <c r="BF140" s="123">
        <f t="shared" si="9"/>
        <v>6376.4305992297386</v>
      </c>
      <c r="BG140" s="123" t="s">
        <v>1448</v>
      </c>
      <c r="BI140" s="123">
        <v>0.03</v>
      </c>
      <c r="BJ140" s="123">
        <v>9.961927570350174E-3</v>
      </c>
      <c r="BK140" s="123" t="s">
        <v>1449</v>
      </c>
      <c r="BL140" s="123" t="s">
        <v>951</v>
      </c>
      <c r="BM140" s="123">
        <v>197</v>
      </c>
      <c r="BO140" s="123">
        <v>1.0668</v>
      </c>
      <c r="BP140" s="123">
        <v>210.15959999999998</v>
      </c>
      <c r="BQ140" s="123">
        <v>126.09575999999998</v>
      </c>
      <c r="BS140" s="123">
        <v>0.161</v>
      </c>
      <c r="BT140" s="123">
        <v>4830</v>
      </c>
      <c r="BU140" s="123">
        <v>1603.870338826378</v>
      </c>
      <c r="BV140" s="123" t="s">
        <v>1448</v>
      </c>
      <c r="BW140" s="123" t="s">
        <v>1450</v>
      </c>
      <c r="BX140" s="123">
        <v>3.9756521739130433</v>
      </c>
      <c r="BY140" s="123">
        <v>1.3201719667142315</v>
      </c>
      <c r="BZ140" s="123">
        <v>38.304222124518702</v>
      </c>
      <c r="CA140" s="123">
        <v>12.719462881435332</v>
      </c>
      <c r="CB140" s="123">
        <v>4.8625000000000002E-2</v>
      </c>
      <c r="CC140" s="123">
        <v>1458.75</v>
      </c>
      <c r="CD140" s="123">
        <v>484.39872810827723</v>
      </c>
      <c r="CE140" s="123" t="s">
        <v>1448</v>
      </c>
      <c r="CF140" s="123" t="s">
        <v>968</v>
      </c>
      <c r="CG140" s="123">
        <v>13.163598971722363</v>
      </c>
      <c r="CH140" s="123">
        <v>4.371160650714474</v>
      </c>
      <c r="CI140" s="123">
        <v>11.56858882487405</v>
      </c>
      <c r="CJ140" s="123">
        <v>3.8415147988185905</v>
      </c>
      <c r="CK140" s="123" t="s">
        <v>1452</v>
      </c>
      <c r="CL140" s="203">
        <v>10.138888888888889</v>
      </c>
      <c r="CM140" s="203">
        <v>10.138888888888889</v>
      </c>
      <c r="CN140" s="132">
        <v>4.1900000000000004</v>
      </c>
      <c r="CO140" s="132">
        <v>1000</v>
      </c>
      <c r="CP140" s="272">
        <v>6376430.599229739</v>
      </c>
      <c r="CQ140" s="296">
        <v>26717244.210772607</v>
      </c>
      <c r="CR140" s="296">
        <v>6720216.719682524</v>
      </c>
      <c r="CS140" s="278">
        <v>20237700.000000004</v>
      </c>
      <c r="CT140" s="272">
        <v>2029630.6707736817</v>
      </c>
      <c r="CU140" s="278">
        <v>5794330.0499999998</v>
      </c>
      <c r="CX140" s="123" t="s">
        <v>1577</v>
      </c>
    </row>
    <row r="141" spans="1:102" ht="27" customHeight="1">
      <c r="A141" s="123" t="str">
        <f t="shared" si="8"/>
        <v>http://resources.usgin.org/uri-gin/ohdnr/AUMPoints:341538001302</v>
      </c>
      <c r="B141" s="123" t="s">
        <v>603</v>
      </c>
      <c r="C141" s="207" t="s">
        <v>604</v>
      </c>
      <c r="D141" s="123" t="s">
        <v>1473</v>
      </c>
      <c r="G141" s="123" t="s">
        <v>602</v>
      </c>
      <c r="H141" s="123" t="s">
        <v>602</v>
      </c>
      <c r="I141" s="123" t="s">
        <v>605</v>
      </c>
      <c r="N141" s="132" t="s">
        <v>1561</v>
      </c>
      <c r="O141" s="123" t="s">
        <v>107</v>
      </c>
      <c r="P141" s="123" t="s">
        <v>1444</v>
      </c>
      <c r="Q141" s="123" t="s">
        <v>194</v>
      </c>
      <c r="S141" s="54" t="s">
        <v>1362</v>
      </c>
      <c r="Y141" s="206" t="s">
        <v>69</v>
      </c>
      <c r="Z141" s="205" t="s">
        <v>1142</v>
      </c>
      <c r="AJ141" s="123">
        <v>40.99</v>
      </c>
      <c r="AK141" s="123">
        <v>-81.53</v>
      </c>
      <c r="AL141" s="204" t="s">
        <v>1143</v>
      </c>
      <c r="AM141" s="54" t="s">
        <v>1321</v>
      </c>
      <c r="AN141" s="54">
        <v>1</v>
      </c>
      <c r="AP141" s="123" t="s">
        <v>893</v>
      </c>
      <c r="AQ141" s="207" t="s">
        <v>906</v>
      </c>
      <c r="AR141" s="123" t="s">
        <v>894</v>
      </c>
      <c r="AS141" s="123">
        <v>0</v>
      </c>
      <c r="AT141" s="132">
        <v>0</v>
      </c>
      <c r="AU141" s="200" t="s">
        <v>1446</v>
      </c>
      <c r="AV141" s="123" t="s">
        <v>85</v>
      </c>
      <c r="AW141" s="123" t="s">
        <v>1447</v>
      </c>
      <c r="AX141" s="123" t="s">
        <v>288</v>
      </c>
      <c r="AY141" s="123">
        <v>169111.74264272861</v>
      </c>
      <c r="AZ141" s="123" t="s">
        <v>1448</v>
      </c>
      <c r="BA141" s="123">
        <v>42</v>
      </c>
      <c r="BB141" s="123" t="s">
        <v>1323</v>
      </c>
      <c r="BE141" s="123">
        <v>180408.40705126288</v>
      </c>
      <c r="BF141" s="123">
        <f t="shared" si="9"/>
        <v>108245.04423075773</v>
      </c>
      <c r="BG141" s="123" t="s">
        <v>1448</v>
      </c>
      <c r="BI141" s="123">
        <v>0.32</v>
      </c>
      <c r="BJ141" s="123">
        <v>0.1691117426427286</v>
      </c>
      <c r="BK141" s="123" t="s">
        <v>1449</v>
      </c>
      <c r="BL141" s="123" t="s">
        <v>951</v>
      </c>
      <c r="BM141" s="123">
        <v>421</v>
      </c>
      <c r="BO141" s="123">
        <v>1.0668</v>
      </c>
      <c r="BP141" s="123">
        <v>449.12279999999998</v>
      </c>
      <c r="BQ141" s="123">
        <v>269.47368</v>
      </c>
      <c r="BS141" s="123">
        <v>0.16149999999999998</v>
      </c>
      <c r="BT141" s="123">
        <v>51679.999999999993</v>
      </c>
      <c r="BU141" s="123">
        <v>27311.546436800665</v>
      </c>
      <c r="BV141" s="123" t="s">
        <v>1448</v>
      </c>
      <c r="BW141" s="123" t="s">
        <v>1450</v>
      </c>
      <c r="BX141" s="123">
        <v>3.9633436532507749</v>
      </c>
      <c r="BY141" s="123">
        <v>2.0945248496663651</v>
      </c>
      <c r="BZ141" s="123">
        <v>191.78125299658205</v>
      </c>
      <c r="CA141" s="123">
        <v>101.35144343893127</v>
      </c>
      <c r="CB141" s="123">
        <v>4.8639999999999996E-2</v>
      </c>
      <c r="CC141" s="123">
        <v>15564.8</v>
      </c>
      <c r="CD141" s="123">
        <v>8225.5951621423192</v>
      </c>
      <c r="CE141" s="123" t="s">
        <v>1448</v>
      </c>
      <c r="CF141" s="123" t="s">
        <v>968</v>
      </c>
      <c r="CG141" s="123">
        <v>13.159539473684212</v>
      </c>
      <c r="CH141" s="123">
        <v>6.9544770399078519</v>
      </c>
      <c r="CI141" s="123">
        <v>57.760000902500011</v>
      </c>
      <c r="CJ141" s="123">
        <v>30.524670023960482</v>
      </c>
      <c r="CK141" s="123" t="s">
        <v>1452</v>
      </c>
      <c r="CL141" s="203">
        <v>10.138888888888889</v>
      </c>
      <c r="CM141" s="203">
        <v>10.138888888888889</v>
      </c>
      <c r="CN141" s="132">
        <v>4.1900000000000004</v>
      </c>
      <c r="CO141" s="132">
        <v>1000</v>
      </c>
      <c r="CP141" s="272">
        <v>108245044.23075773</v>
      </c>
      <c r="CQ141" s="296">
        <v>453546735.32687491</v>
      </c>
      <c r="CR141" s="296">
        <v>114435379.5701948</v>
      </c>
      <c r="CS141" s="278">
        <v>216539199.99999997</v>
      </c>
      <c r="CT141" s="272">
        <v>34465243.729376316</v>
      </c>
      <c r="CU141" s="278">
        <v>61825253.375999995</v>
      </c>
      <c r="CX141" s="123" t="s">
        <v>1577</v>
      </c>
    </row>
    <row r="142" spans="1:102" ht="27" customHeight="1">
      <c r="A142" s="123" t="str">
        <f t="shared" si="8"/>
        <v>http://resources.usgin.org/uri-gin/ohdnr/AUMPoints:341538003202</v>
      </c>
      <c r="B142" s="123" t="s">
        <v>606</v>
      </c>
      <c r="C142" s="207" t="s">
        <v>608</v>
      </c>
      <c r="D142" s="123" t="s">
        <v>1473</v>
      </c>
      <c r="G142" s="123" t="s">
        <v>607</v>
      </c>
      <c r="H142" s="123" t="s">
        <v>607</v>
      </c>
      <c r="I142" s="123" t="s">
        <v>609</v>
      </c>
      <c r="N142" s="295">
        <v>13150</v>
      </c>
      <c r="O142" s="123" t="s">
        <v>84</v>
      </c>
      <c r="P142" s="123" t="s">
        <v>1444</v>
      </c>
      <c r="Q142" s="123" t="s">
        <v>194</v>
      </c>
      <c r="S142" s="54" t="s">
        <v>1362</v>
      </c>
      <c r="W142" s="200"/>
      <c r="X142" s="123" t="s">
        <v>606</v>
      </c>
      <c r="Y142" s="206" t="s">
        <v>69</v>
      </c>
      <c r="Z142" s="205" t="s">
        <v>1142</v>
      </c>
      <c r="AJ142" s="123">
        <v>40.93</v>
      </c>
      <c r="AK142" s="123">
        <v>-81.540000000000006</v>
      </c>
      <c r="AL142" s="204" t="s">
        <v>1143</v>
      </c>
      <c r="AM142" s="54" t="s">
        <v>1321</v>
      </c>
      <c r="AN142" s="54">
        <v>1</v>
      </c>
      <c r="AP142" s="123" t="s">
        <v>909</v>
      </c>
      <c r="AQ142" s="207" t="s">
        <v>908</v>
      </c>
      <c r="AR142" s="123" t="s">
        <v>910</v>
      </c>
      <c r="AS142" s="123">
        <v>0</v>
      </c>
      <c r="AT142" s="132">
        <v>0</v>
      </c>
      <c r="AU142" s="200" t="s">
        <v>1446</v>
      </c>
      <c r="AV142" s="123" t="s">
        <v>85</v>
      </c>
      <c r="AW142" s="123" t="s">
        <v>1447</v>
      </c>
      <c r="AX142" s="123" t="s">
        <v>288</v>
      </c>
      <c r="AY142" s="123">
        <v>143575.66532892085</v>
      </c>
      <c r="AZ142" s="123" t="s">
        <v>1448</v>
      </c>
      <c r="BA142" s="123">
        <v>42</v>
      </c>
      <c r="BB142" s="123" t="s">
        <v>1323</v>
      </c>
      <c r="BE142" s="123">
        <v>153166.51977289276</v>
      </c>
      <c r="BF142" s="123">
        <f t="shared" si="9"/>
        <v>91899.911863735659</v>
      </c>
      <c r="BG142" s="123" t="s">
        <v>1448</v>
      </c>
      <c r="BI142" s="123">
        <v>0.25</v>
      </c>
      <c r="BJ142" s="123">
        <v>0.14357566532892085</v>
      </c>
      <c r="BK142" s="123" t="s">
        <v>1449</v>
      </c>
      <c r="BL142" s="123" t="s">
        <v>957</v>
      </c>
      <c r="BM142" s="123">
        <v>526</v>
      </c>
      <c r="BO142" s="123">
        <v>1.0668</v>
      </c>
      <c r="BP142" s="123">
        <v>561.13679999999999</v>
      </c>
      <c r="BQ142" s="123">
        <v>336.68207999999998</v>
      </c>
      <c r="BS142" s="123">
        <v>0.16</v>
      </c>
      <c r="BT142" s="123">
        <v>40000</v>
      </c>
      <c r="BU142" s="123">
        <v>22972.106452627337</v>
      </c>
      <c r="BV142" s="123" t="s">
        <v>1448</v>
      </c>
      <c r="BW142" s="123" t="s">
        <v>1450</v>
      </c>
      <c r="BX142" s="123">
        <v>4.0004999999999997</v>
      </c>
      <c r="BY142" s="123">
        <v>2.2974977965933916</v>
      </c>
      <c r="BZ142" s="123">
        <v>118.8064419704191</v>
      </c>
      <c r="CA142" s="123">
        <v>68.230855805058994</v>
      </c>
      <c r="CB142" s="123">
        <v>4.8950000000000007E-2</v>
      </c>
      <c r="CC142" s="123">
        <v>12237.500000000002</v>
      </c>
      <c r="CD142" s="123">
        <v>7028.0288178506762</v>
      </c>
      <c r="CE142" s="123" t="s">
        <v>1448</v>
      </c>
      <c r="CF142" s="123" t="s">
        <v>968</v>
      </c>
      <c r="CG142" s="123">
        <v>13.076200204290091</v>
      </c>
      <c r="CH142" s="123">
        <v>7.509696577220482</v>
      </c>
      <c r="CI142" s="123">
        <v>36.347345840325097</v>
      </c>
      <c r="CJ142" s="123">
        <v>20.874377447860237</v>
      </c>
      <c r="CK142" s="123" t="s">
        <v>1452</v>
      </c>
      <c r="CL142" s="203">
        <v>10.138888888888889</v>
      </c>
      <c r="CM142" s="203">
        <v>10.138888888888889</v>
      </c>
      <c r="CN142" s="132">
        <v>4.1900000000000004</v>
      </c>
      <c r="CO142" s="132">
        <v>1000</v>
      </c>
      <c r="CP142" s="272">
        <v>91899911.863735661</v>
      </c>
      <c r="CQ142" s="296">
        <v>385060630.70905244</v>
      </c>
      <c r="CR142" s="296">
        <v>96253126.03650856</v>
      </c>
      <c r="CS142" s="278">
        <v>167600000</v>
      </c>
      <c r="CT142" s="272">
        <v>29447440.746794336</v>
      </c>
      <c r="CU142" s="278">
        <v>48608818.500000007</v>
      </c>
      <c r="CX142" s="123" t="s">
        <v>1577</v>
      </c>
    </row>
    <row r="143" spans="1:102" ht="27" customHeight="1">
      <c r="A143" s="123" t="str">
        <f t="shared" si="8"/>
        <v>http://resources.usgin.org/uri-gin/ohdnr/AUMPoints:340998003902</v>
      </c>
      <c r="B143" s="202" t="s">
        <v>635</v>
      </c>
      <c r="C143" s="201" t="s">
        <v>636</v>
      </c>
      <c r="D143" s="123" t="s">
        <v>1473</v>
      </c>
      <c r="G143" s="202" t="s">
        <v>634</v>
      </c>
      <c r="H143" s="202" t="s">
        <v>634</v>
      </c>
      <c r="I143" s="202" t="s">
        <v>637</v>
      </c>
      <c r="N143" s="132" t="s">
        <v>1561</v>
      </c>
      <c r="O143" s="202" t="s">
        <v>84</v>
      </c>
      <c r="P143" s="123" t="s">
        <v>1444</v>
      </c>
      <c r="Q143" s="202" t="s">
        <v>638</v>
      </c>
      <c r="S143" s="54" t="s">
        <v>1362</v>
      </c>
      <c r="W143" s="202"/>
      <c r="X143" s="202" t="s">
        <v>74</v>
      </c>
      <c r="Y143" s="206" t="s">
        <v>73</v>
      </c>
      <c r="Z143" s="205" t="s">
        <v>1142</v>
      </c>
      <c r="AJ143" s="123">
        <v>41.12</v>
      </c>
      <c r="AK143" s="123">
        <v>-80.75</v>
      </c>
      <c r="AL143" s="204" t="s">
        <v>1143</v>
      </c>
      <c r="AM143" s="54" t="s">
        <v>1321</v>
      </c>
      <c r="AN143" s="54">
        <v>1</v>
      </c>
      <c r="AP143" s="202" t="s">
        <v>915</v>
      </c>
      <c r="AQ143" s="201" t="s">
        <v>917</v>
      </c>
      <c r="AR143" s="202" t="s">
        <v>916</v>
      </c>
      <c r="AS143" s="202">
        <v>0</v>
      </c>
      <c r="AT143" s="132">
        <v>0</v>
      </c>
      <c r="AU143" s="202">
        <v>900</v>
      </c>
      <c r="AV143" s="202" t="s">
        <v>100</v>
      </c>
      <c r="AW143" s="123" t="s">
        <v>1447</v>
      </c>
      <c r="AX143" s="202" t="s">
        <v>288</v>
      </c>
      <c r="AY143" s="202">
        <v>640546.27864578378</v>
      </c>
      <c r="AZ143" s="123" t="s">
        <v>1448</v>
      </c>
      <c r="BA143" s="202">
        <v>36</v>
      </c>
      <c r="BB143" s="123" t="s">
        <v>1323</v>
      </c>
      <c r="BE143" s="202">
        <v>585715.51719370473</v>
      </c>
      <c r="BF143" s="202">
        <f t="shared" si="9"/>
        <v>351429.31031622284</v>
      </c>
      <c r="BG143" s="123" t="s">
        <v>1448</v>
      </c>
      <c r="BI143" s="202">
        <v>1.1299999999999999</v>
      </c>
      <c r="BJ143" s="202">
        <v>0.64054627864578373</v>
      </c>
      <c r="BK143" s="123" t="s">
        <v>1449</v>
      </c>
      <c r="BL143" s="202" t="s">
        <v>953</v>
      </c>
      <c r="BM143" s="202">
        <v>1120</v>
      </c>
      <c r="BN143" s="202"/>
      <c r="BO143" s="123">
        <v>0.91439999999999999</v>
      </c>
      <c r="BP143" s="123">
        <v>1024.1279999999999</v>
      </c>
      <c r="BQ143" s="123">
        <v>614.47679999999991</v>
      </c>
      <c r="BS143" s="202">
        <v>0.13600000000000001</v>
      </c>
      <c r="BT143" s="202">
        <v>153680</v>
      </c>
      <c r="BU143" s="202">
        <v>87114.293895826588</v>
      </c>
      <c r="BV143" s="123" t="s">
        <v>1448</v>
      </c>
      <c r="BW143" s="123" t="s">
        <v>1450</v>
      </c>
      <c r="BX143" s="202">
        <v>4.0341176470588245</v>
      </c>
      <c r="BY143" s="202">
        <v>2.2867602180909867</v>
      </c>
      <c r="BZ143" s="202">
        <v>250.09894596508772</v>
      </c>
      <c r="CA143" s="202">
        <v>141.76986648776096</v>
      </c>
      <c r="CB143" s="123">
        <v>4.8349999999999997E-2</v>
      </c>
      <c r="CC143" s="123">
        <v>54635.5</v>
      </c>
      <c r="CD143" s="123">
        <v>30970.412572523637</v>
      </c>
      <c r="CE143" s="123" t="s">
        <v>1448</v>
      </c>
      <c r="CF143" s="123" t="s">
        <v>968</v>
      </c>
      <c r="CG143" s="202">
        <v>11.347259565667015</v>
      </c>
      <c r="CH143" s="202">
        <v>6.4322521129343162</v>
      </c>
      <c r="CI143" s="202">
        <v>88.913853216264641</v>
      </c>
      <c r="CJ143" s="202">
        <v>50.401272387376778</v>
      </c>
      <c r="CK143" s="123" t="s">
        <v>1452</v>
      </c>
      <c r="CL143" s="203">
        <v>10.666666666666668</v>
      </c>
      <c r="CM143" s="203">
        <v>10.666666666666668</v>
      </c>
      <c r="CN143" s="132">
        <v>4.1900000000000004</v>
      </c>
      <c r="CO143" s="132">
        <v>1000</v>
      </c>
      <c r="CP143" s="272">
        <v>351429310.31622285</v>
      </c>
      <c r="CQ143" s="296">
        <v>1472488810.2249739</v>
      </c>
      <c r="CR143" s="296">
        <v>365008891.42351341</v>
      </c>
      <c r="CS143" s="278">
        <v>643919200.00000012</v>
      </c>
      <c r="CT143" s="272">
        <v>129766028.67887406</v>
      </c>
      <c r="CU143" s="278">
        <v>217018762.26000005</v>
      </c>
      <c r="CX143" s="123" t="s">
        <v>1577</v>
      </c>
    </row>
    <row r="144" spans="1:102" ht="27" customHeight="1">
      <c r="A144" s="123" t="str">
        <f t="shared" si="8"/>
        <v>http://resources.usgin.org/uri-gin/ohdnr/AUMPoints:341558000602</v>
      </c>
      <c r="B144" s="202" t="s">
        <v>640</v>
      </c>
      <c r="C144" s="201" t="s">
        <v>641</v>
      </c>
      <c r="D144" s="123" t="s">
        <v>1473</v>
      </c>
      <c r="G144" s="202" t="s">
        <v>639</v>
      </c>
      <c r="H144" s="202" t="s">
        <v>639</v>
      </c>
      <c r="I144" s="202" t="s">
        <v>642</v>
      </c>
      <c r="N144" s="132" t="s">
        <v>1561</v>
      </c>
      <c r="O144" s="202" t="s">
        <v>107</v>
      </c>
      <c r="P144" s="123" t="s">
        <v>1444</v>
      </c>
      <c r="Q144" s="202" t="s">
        <v>194</v>
      </c>
      <c r="S144" s="54" t="s">
        <v>1362</v>
      </c>
      <c r="W144" s="202"/>
      <c r="X144" s="202"/>
      <c r="Y144" s="206" t="s">
        <v>73</v>
      </c>
      <c r="Z144" s="205" t="s">
        <v>1142</v>
      </c>
      <c r="AJ144" s="123">
        <v>41.14</v>
      </c>
      <c r="AK144" s="123">
        <v>-80.75</v>
      </c>
      <c r="AL144" s="204" t="s">
        <v>1143</v>
      </c>
      <c r="AM144" s="54" t="s">
        <v>1321</v>
      </c>
      <c r="AN144" s="54">
        <v>1</v>
      </c>
      <c r="AP144" s="202" t="s">
        <v>915</v>
      </c>
      <c r="AQ144" s="201" t="s">
        <v>917</v>
      </c>
      <c r="AR144" s="202" t="s">
        <v>916</v>
      </c>
      <c r="AS144" s="202">
        <v>0</v>
      </c>
      <c r="AT144" s="132">
        <v>0</v>
      </c>
      <c r="AU144" s="200" t="s">
        <v>1446</v>
      </c>
      <c r="AV144" s="202" t="s">
        <v>100</v>
      </c>
      <c r="AW144" s="123" t="s">
        <v>1447</v>
      </c>
      <c r="AX144" s="202" t="s">
        <v>288</v>
      </c>
      <c r="AY144" s="202">
        <v>742598.8784783436</v>
      </c>
      <c r="AZ144" s="123" t="s">
        <v>1448</v>
      </c>
      <c r="BA144" s="202">
        <v>36</v>
      </c>
      <c r="BB144" s="123" t="s">
        <v>1323</v>
      </c>
      <c r="BE144" s="202">
        <v>679032.41448059736</v>
      </c>
      <c r="BF144" s="202">
        <f t="shared" si="9"/>
        <v>407419.44868835842</v>
      </c>
      <c r="BG144" s="123" t="s">
        <v>1448</v>
      </c>
      <c r="BI144" s="202">
        <v>1.29</v>
      </c>
      <c r="BJ144" s="202">
        <v>0.7425988784783436</v>
      </c>
      <c r="BK144" s="123" t="s">
        <v>1449</v>
      </c>
      <c r="BL144" s="202" t="s">
        <v>953</v>
      </c>
      <c r="BM144" s="202">
        <v>997</v>
      </c>
      <c r="BN144" s="202"/>
      <c r="BO144" s="123">
        <v>0.91439999999999999</v>
      </c>
      <c r="BP144" s="123">
        <v>911.65679999999998</v>
      </c>
      <c r="BQ144" s="123">
        <v>546.99407999999994</v>
      </c>
      <c r="BS144" s="202">
        <v>0.13949999999999999</v>
      </c>
      <c r="BT144" s="202">
        <v>179954.99999999997</v>
      </c>
      <c r="BU144" s="202">
        <v>103592.54354772891</v>
      </c>
      <c r="BV144" s="123" t="s">
        <v>1448</v>
      </c>
      <c r="BW144" s="123" t="s">
        <v>1450</v>
      </c>
      <c r="BX144" s="202">
        <v>3.9329032258064522</v>
      </c>
      <c r="BY144" s="202">
        <v>2.2640073834478533</v>
      </c>
      <c r="BZ144" s="202">
        <v>328.98893530986658</v>
      </c>
      <c r="CA144" s="202">
        <v>189.38512743634982</v>
      </c>
      <c r="CB144" s="123">
        <v>4.8349999999999997E-2</v>
      </c>
      <c r="CC144" s="123">
        <v>62371.499999999993</v>
      </c>
      <c r="CD144" s="123">
        <v>35904.655774427913</v>
      </c>
      <c r="CE144" s="123" t="s">
        <v>1448</v>
      </c>
      <c r="CF144" s="123" t="s">
        <v>968</v>
      </c>
      <c r="CG144" s="202">
        <v>11.347259565667011</v>
      </c>
      <c r="CH144" s="202">
        <v>6.5321412614472711</v>
      </c>
      <c r="CI144" s="202">
        <v>114.02591413786416</v>
      </c>
      <c r="CJ144" s="202">
        <v>65.63993484980297</v>
      </c>
      <c r="CK144" s="123" t="s">
        <v>1452</v>
      </c>
      <c r="CL144" s="203">
        <v>10.666666666666668</v>
      </c>
      <c r="CM144" s="203">
        <v>10.666666666666668</v>
      </c>
      <c r="CN144" s="132">
        <v>4.1900000000000004</v>
      </c>
      <c r="CO144" s="132">
        <v>1000</v>
      </c>
      <c r="CP144" s="272">
        <v>407419448.68835843</v>
      </c>
      <c r="CQ144" s="296">
        <v>1707087490.0042219</v>
      </c>
      <c r="CR144" s="296">
        <v>434052757.46498418</v>
      </c>
      <c r="CS144" s="278">
        <v>754011450</v>
      </c>
      <c r="CT144" s="272">
        <v>150440507.69485298</v>
      </c>
      <c r="CU144" s="278">
        <v>247747082.57999998</v>
      </c>
      <c r="CX144" s="123" t="s">
        <v>1577</v>
      </c>
    </row>
    <row r="145" spans="1:102" ht="27" customHeight="1">
      <c r="A145" s="123" t="str">
        <f t="shared" si="8"/>
        <v>http://resources.usgin.org/uri-gin/ohdnr/AUMPoints:341558002102</v>
      </c>
      <c r="B145" s="123" t="s">
        <v>644</v>
      </c>
      <c r="C145" s="207" t="s">
        <v>645</v>
      </c>
      <c r="D145" s="123" t="s">
        <v>1473</v>
      </c>
      <c r="G145" s="123" t="s">
        <v>643</v>
      </c>
      <c r="H145" s="123" t="s">
        <v>643</v>
      </c>
      <c r="I145" s="123" t="s">
        <v>646</v>
      </c>
      <c r="N145" s="132" t="s">
        <v>1565</v>
      </c>
      <c r="O145" s="123" t="s">
        <v>84</v>
      </c>
      <c r="P145" s="123" t="s">
        <v>1444</v>
      </c>
      <c r="Q145" s="123" t="s">
        <v>194</v>
      </c>
      <c r="S145" s="54" t="s">
        <v>1362</v>
      </c>
      <c r="Y145" s="206" t="s">
        <v>73</v>
      </c>
      <c r="Z145" s="205" t="s">
        <v>1142</v>
      </c>
      <c r="AJ145" s="123">
        <v>41.14</v>
      </c>
      <c r="AK145" s="123">
        <v>-80.73</v>
      </c>
      <c r="AL145" s="204" t="s">
        <v>1143</v>
      </c>
      <c r="AM145" s="54" t="s">
        <v>1321</v>
      </c>
      <c r="AN145" s="54">
        <v>1</v>
      </c>
      <c r="AP145" s="123" t="s">
        <v>839</v>
      </c>
      <c r="AQ145" s="207" t="s">
        <v>838</v>
      </c>
      <c r="AR145" s="123" t="s">
        <v>840</v>
      </c>
      <c r="AS145" s="123">
        <v>0</v>
      </c>
      <c r="AT145" s="132">
        <v>0</v>
      </c>
      <c r="AU145" s="200" t="s">
        <v>1446</v>
      </c>
      <c r="AV145" s="123" t="s">
        <v>85</v>
      </c>
      <c r="AW145" s="123" t="s">
        <v>1447</v>
      </c>
      <c r="AX145" s="123" t="s">
        <v>288</v>
      </c>
      <c r="AY145" s="123">
        <v>269046.9086192227</v>
      </c>
      <c r="AZ145" s="123" t="s">
        <v>1448</v>
      </c>
      <c r="BA145" s="123">
        <v>42</v>
      </c>
      <c r="BB145" s="123" t="s">
        <v>1323</v>
      </c>
      <c r="BE145" s="123">
        <v>287019.24211498676</v>
      </c>
      <c r="BF145" s="123">
        <f t="shared" si="9"/>
        <v>172211.54526899205</v>
      </c>
      <c r="BG145" s="123" t="s">
        <v>1448</v>
      </c>
      <c r="BI145" s="123">
        <v>0.57999999999999996</v>
      </c>
      <c r="BJ145" s="123">
        <v>0.2690469086192227</v>
      </c>
      <c r="BK145" s="123" t="s">
        <v>1449</v>
      </c>
      <c r="BL145" s="123" t="s">
        <v>951</v>
      </c>
      <c r="BM145" s="123">
        <v>653</v>
      </c>
      <c r="BO145" s="123">
        <v>1.0668</v>
      </c>
      <c r="BP145" s="123">
        <v>696.62040000000002</v>
      </c>
      <c r="BQ145" s="123">
        <v>417.97224</v>
      </c>
      <c r="BS145" s="123">
        <v>0.14050000000000001</v>
      </c>
      <c r="BT145" s="123">
        <v>81490.000000000015</v>
      </c>
      <c r="BU145" s="123">
        <v>37801.090661000795</v>
      </c>
      <c r="BV145" s="123" t="s">
        <v>1448</v>
      </c>
      <c r="BW145" s="123" t="s">
        <v>1450</v>
      </c>
      <c r="BX145" s="123">
        <v>4.5557295373665472</v>
      </c>
      <c r="BY145" s="123">
        <v>2.1132843940237085</v>
      </c>
      <c r="BZ145" s="123">
        <v>194.96510103159008</v>
      </c>
      <c r="CA145" s="123">
        <v>90.439237450316782</v>
      </c>
      <c r="CB145" s="123">
        <v>4.8349999999999997E-2</v>
      </c>
      <c r="CC145" s="123">
        <v>28043</v>
      </c>
      <c r="CD145" s="123">
        <v>13008.418031739417</v>
      </c>
      <c r="CE145" s="123" t="s">
        <v>1448</v>
      </c>
      <c r="CF145" s="123" t="s">
        <v>968</v>
      </c>
      <c r="CG145" s="123">
        <v>13.238469493278179</v>
      </c>
      <c r="CH145" s="123">
        <v>6.1409815379592789</v>
      </c>
      <c r="CI145" s="123">
        <v>67.092972490230451</v>
      </c>
      <c r="CJ145" s="123">
        <v>31.122684204432851</v>
      </c>
      <c r="CK145" s="123" t="s">
        <v>1452</v>
      </c>
      <c r="CL145" s="203">
        <v>10.666666666666668</v>
      </c>
      <c r="CM145" s="203">
        <v>10.666666666666668</v>
      </c>
      <c r="CN145" s="132">
        <v>4.1900000000000004</v>
      </c>
      <c r="CO145" s="132">
        <v>1000</v>
      </c>
      <c r="CP145" s="272">
        <v>172211545.26899204</v>
      </c>
      <c r="CQ145" s="296">
        <v>721566374.6770767</v>
      </c>
      <c r="CR145" s="296">
        <v>158386569.86959332</v>
      </c>
      <c r="CS145" s="278">
        <v>341443100.00000012</v>
      </c>
      <c r="CT145" s="272">
        <v>54505271.552988157</v>
      </c>
      <c r="CU145" s="278">
        <v>111390161.15999998</v>
      </c>
      <c r="CX145" s="123" t="s">
        <v>1577</v>
      </c>
    </row>
    <row r="146" spans="1:102" ht="27" customHeight="1">
      <c r="A146" s="123" t="str">
        <f t="shared" si="8"/>
        <v>http://resources.usgin.org/uri-gin/ohdnr/AUMPoints:340998002502</v>
      </c>
      <c r="B146" s="202" t="s">
        <v>648</v>
      </c>
      <c r="C146" s="201" t="s">
        <v>649</v>
      </c>
      <c r="D146" s="123" t="s">
        <v>1473</v>
      </c>
      <c r="G146" s="202" t="s">
        <v>647</v>
      </c>
      <c r="H146" s="202" t="s">
        <v>647</v>
      </c>
      <c r="I146" s="202" t="s">
        <v>650</v>
      </c>
      <c r="N146" s="132" t="s">
        <v>1561</v>
      </c>
      <c r="O146" s="202" t="s">
        <v>84</v>
      </c>
      <c r="P146" s="123" t="s">
        <v>1444</v>
      </c>
      <c r="Q146" s="202" t="s">
        <v>194</v>
      </c>
      <c r="S146" s="54" t="s">
        <v>1362</v>
      </c>
      <c r="W146" s="202"/>
      <c r="X146" s="202"/>
      <c r="Y146" s="206" t="s">
        <v>73</v>
      </c>
      <c r="Z146" s="205" t="s">
        <v>1142</v>
      </c>
      <c r="AJ146" s="123">
        <v>41.12</v>
      </c>
      <c r="AK146" s="123">
        <v>-80.739999999999995</v>
      </c>
      <c r="AL146" s="204" t="s">
        <v>1143</v>
      </c>
      <c r="AM146" s="54" t="s">
        <v>1321</v>
      </c>
      <c r="AN146" s="54">
        <v>1</v>
      </c>
      <c r="AP146" s="202" t="s">
        <v>915</v>
      </c>
      <c r="AQ146" s="201" t="s">
        <v>917</v>
      </c>
      <c r="AR146" s="202" t="s">
        <v>916</v>
      </c>
      <c r="AS146" s="202">
        <v>0</v>
      </c>
      <c r="AT146" s="132">
        <v>0</v>
      </c>
      <c r="AU146" s="200" t="s">
        <v>1446</v>
      </c>
      <c r="AV146" s="202" t="s">
        <v>100</v>
      </c>
      <c r="AW146" s="123" t="s">
        <v>1447</v>
      </c>
      <c r="AX146" s="202" t="s">
        <v>288</v>
      </c>
      <c r="AY146" s="202">
        <v>294364.79675186134</v>
      </c>
      <c r="AZ146" s="123" t="s">
        <v>1448</v>
      </c>
      <c r="BA146" s="202">
        <v>36</v>
      </c>
      <c r="BB146" s="123" t="s">
        <v>1323</v>
      </c>
      <c r="BE146" s="202">
        <v>269167.170149902</v>
      </c>
      <c r="BF146" s="202">
        <f t="shared" si="9"/>
        <v>161500.30208994119</v>
      </c>
      <c r="BG146" s="123" t="s">
        <v>1448</v>
      </c>
      <c r="BI146" s="202">
        <v>0.46</v>
      </c>
      <c r="BJ146" s="202">
        <v>0.29436479675186134</v>
      </c>
      <c r="BK146" s="123" t="s">
        <v>1449</v>
      </c>
      <c r="BL146" s="202" t="s">
        <v>951</v>
      </c>
      <c r="BM146" s="202">
        <v>867</v>
      </c>
      <c r="BN146" s="202"/>
      <c r="BO146" s="123">
        <v>0.91439999999999999</v>
      </c>
      <c r="BP146" s="123">
        <v>792.78480000000002</v>
      </c>
      <c r="BQ146" s="123">
        <v>475.67088000000001</v>
      </c>
      <c r="BS146" s="202">
        <v>0.13900000000000001</v>
      </c>
      <c r="BT146" s="202">
        <v>63940.000000000007</v>
      </c>
      <c r="BU146" s="202">
        <v>40916.706748508732</v>
      </c>
      <c r="BV146" s="123" t="s">
        <v>1448</v>
      </c>
      <c r="BW146" s="123" t="s">
        <v>1450</v>
      </c>
      <c r="BX146" s="202">
        <v>3.9470503597122293</v>
      </c>
      <c r="BY146" s="202">
        <v>2.5258101671870685</v>
      </c>
      <c r="BZ146" s="202">
        <v>134.42067338660715</v>
      </c>
      <c r="CA146" s="202">
        <v>86.018943914558591</v>
      </c>
      <c r="CB146" s="123">
        <v>4.8315000000000004E-2</v>
      </c>
      <c r="CC146" s="123">
        <v>22224.9</v>
      </c>
      <c r="CD146" s="123">
        <v>14222.235155066182</v>
      </c>
      <c r="CE146" s="123" t="s">
        <v>1448</v>
      </c>
      <c r="CF146" s="123" t="s">
        <v>968</v>
      </c>
      <c r="CG146" s="202">
        <v>11.355479664700402</v>
      </c>
      <c r="CH146" s="202">
        <v>7.2666379641726708</v>
      </c>
      <c r="CI146" s="202">
        <v>46.723272191898737</v>
      </c>
      <c r="CJ146" s="202">
        <v>29.899318526848191</v>
      </c>
      <c r="CK146" s="123" t="s">
        <v>1452</v>
      </c>
      <c r="CL146" s="203">
        <v>10.666666666666668</v>
      </c>
      <c r="CM146" s="203">
        <v>10.666666666666668</v>
      </c>
      <c r="CN146" s="132">
        <v>4.1900000000000004</v>
      </c>
      <c r="CO146" s="132">
        <v>1000</v>
      </c>
      <c r="CP146" s="272">
        <v>161500302.0899412</v>
      </c>
      <c r="CQ146" s="296">
        <v>676686265.7568537</v>
      </c>
      <c r="CR146" s="296">
        <v>171441001.27625161</v>
      </c>
      <c r="CS146" s="278">
        <v>267908600.00000009</v>
      </c>
      <c r="CT146" s="272">
        <v>59591165.299727306</v>
      </c>
      <c r="CU146" s="278">
        <v>88279969.788000003</v>
      </c>
      <c r="CX146" s="123" t="s">
        <v>1577</v>
      </c>
    </row>
    <row r="147" spans="1:102" ht="27" customHeight="1">
      <c r="A147" s="123" t="str">
        <f t="shared" si="8"/>
        <v>http://resources.usgin.org/uri-gin/ohdnr/AUMPoints:341578018402</v>
      </c>
      <c r="B147" s="191" t="s">
        <v>654</v>
      </c>
      <c r="C147" s="190" t="s">
        <v>652</v>
      </c>
      <c r="D147" s="123" t="s">
        <v>1473</v>
      </c>
      <c r="G147" s="191" t="s">
        <v>651</v>
      </c>
      <c r="H147" s="191" t="s">
        <v>651</v>
      </c>
      <c r="I147" s="191" t="s">
        <v>653</v>
      </c>
      <c r="N147" s="295">
        <v>20821</v>
      </c>
      <c r="O147" s="191" t="s">
        <v>114</v>
      </c>
      <c r="P147" s="123" t="s">
        <v>1444</v>
      </c>
      <c r="Q147" s="191" t="s">
        <v>390</v>
      </c>
      <c r="S147" s="54" t="s">
        <v>1362</v>
      </c>
      <c r="W147" s="191">
        <v>2665</v>
      </c>
      <c r="X147" s="188" t="s">
        <v>76</v>
      </c>
      <c r="Y147" s="206" t="s">
        <v>75</v>
      </c>
      <c r="Z147" s="205" t="s">
        <v>1142</v>
      </c>
      <c r="AJ147" s="123">
        <v>40.43</v>
      </c>
      <c r="AK147" s="123">
        <v>-81.319999999999993</v>
      </c>
      <c r="AL147" s="204" t="s">
        <v>1143</v>
      </c>
      <c r="AM147" s="54" t="s">
        <v>1321</v>
      </c>
      <c r="AN147" s="54">
        <v>1</v>
      </c>
      <c r="AP147" s="188" t="s">
        <v>920</v>
      </c>
      <c r="AQ147" s="189" t="s">
        <v>919</v>
      </c>
      <c r="AR147" s="188" t="s">
        <v>921</v>
      </c>
      <c r="AS147" s="188">
        <v>0.6</v>
      </c>
      <c r="AT147" s="132">
        <v>0</v>
      </c>
      <c r="AU147" s="191">
        <v>830</v>
      </c>
      <c r="AV147" s="191" t="s">
        <v>85</v>
      </c>
      <c r="AW147" s="123" t="s">
        <v>1447</v>
      </c>
      <c r="AX147" s="191" t="s">
        <v>389</v>
      </c>
      <c r="AY147" s="188">
        <v>76011.925467334047</v>
      </c>
      <c r="AZ147" s="123" t="s">
        <v>1448</v>
      </c>
      <c r="BA147" s="188">
        <v>42</v>
      </c>
      <c r="BB147" s="123" t="s">
        <v>1323</v>
      </c>
      <c r="BE147" s="188">
        <v>81089.522088551967</v>
      </c>
      <c r="BF147" s="188">
        <f t="shared" si="9"/>
        <v>48653.71325313118</v>
      </c>
      <c r="BG147" s="123" t="s">
        <v>1448</v>
      </c>
      <c r="BI147" s="188">
        <v>0.15</v>
      </c>
      <c r="BJ147" s="188">
        <v>7.6011925467334041E-2</v>
      </c>
      <c r="BK147" s="123" t="s">
        <v>1449</v>
      </c>
      <c r="BL147" s="188" t="s">
        <v>928</v>
      </c>
      <c r="BM147" s="188">
        <v>533</v>
      </c>
      <c r="BN147" s="188"/>
      <c r="BO147" s="123">
        <v>1.0668</v>
      </c>
      <c r="BP147" s="123">
        <v>568.60439999999994</v>
      </c>
      <c r="BQ147" s="123">
        <v>341.16263999999995</v>
      </c>
      <c r="BS147" s="188">
        <v>0.14199999999999999</v>
      </c>
      <c r="BT147" s="187">
        <v>21299.999999999996</v>
      </c>
      <c r="BU147" s="187">
        <v>10793.693416361431</v>
      </c>
      <c r="BV147" s="123" t="s">
        <v>1448</v>
      </c>
      <c r="BW147" s="123" t="s">
        <v>1450</v>
      </c>
      <c r="BX147" s="187">
        <v>4.507605633802819</v>
      </c>
      <c r="BY147" s="187">
        <v>2.2842118898183656</v>
      </c>
      <c r="BZ147" s="187">
        <v>62.433565410327461</v>
      </c>
      <c r="CA147" s="188">
        <v>31.637970137531568</v>
      </c>
      <c r="CB147" s="123">
        <v>5.1450000000000003E-2</v>
      </c>
      <c r="CC147" s="123">
        <v>7717.5</v>
      </c>
      <c r="CD147" s="123">
        <v>3910.8135652943361</v>
      </c>
      <c r="CE147" s="123" t="s">
        <v>1448</v>
      </c>
      <c r="CF147" s="123" t="s">
        <v>968</v>
      </c>
      <c r="CG147" s="187">
        <v>12.440816326530616</v>
      </c>
      <c r="CH147" s="187">
        <v>6.3043360224335832</v>
      </c>
      <c r="CI147" s="187">
        <v>22.621175636347523</v>
      </c>
      <c r="CJ147" s="187">
        <v>11.463194109690136</v>
      </c>
      <c r="CK147" s="123" t="s">
        <v>1452</v>
      </c>
      <c r="CL147" s="203">
        <v>10.666666666666668</v>
      </c>
      <c r="CM147" s="203">
        <v>11.8</v>
      </c>
      <c r="CN147" s="132">
        <v>4.1900000000000004</v>
      </c>
      <c r="CO147" s="132">
        <v>1000</v>
      </c>
      <c r="CP147" s="272">
        <v>48653713.253131181</v>
      </c>
      <c r="CQ147" s="296">
        <v>203859058.53061968</v>
      </c>
      <c r="CR147" s="296">
        <v>45225575.414554402</v>
      </c>
      <c r="CS147" s="278">
        <v>89247000</v>
      </c>
      <c r="CT147" s="272">
        <v>16386308.83858327</v>
      </c>
      <c r="CU147" s="278">
        <v>30654836.100000005</v>
      </c>
      <c r="CX147" s="123" t="s">
        <v>1577</v>
      </c>
    </row>
    <row r="148" spans="1:102" s="167" customFormat="1" ht="27" customHeight="1">
      <c r="A148" s="123" t="str">
        <f t="shared" si="8"/>
        <v>http://resources.usgin.org/uri-gin/ohdnr/AUMPoints:341578012502</v>
      </c>
      <c r="B148" s="191" t="s">
        <v>657</v>
      </c>
      <c r="C148" s="190" t="s">
        <v>658</v>
      </c>
      <c r="D148" s="123" t="s">
        <v>1473</v>
      </c>
      <c r="E148" s="123"/>
      <c r="F148" s="123"/>
      <c r="G148" s="191" t="s">
        <v>656</v>
      </c>
      <c r="H148" s="191" t="s">
        <v>656</v>
      </c>
      <c r="I148" s="191" t="s">
        <v>659</v>
      </c>
      <c r="J148" s="123"/>
      <c r="K148" s="123"/>
      <c r="L148" s="123"/>
      <c r="M148" s="123"/>
      <c r="N148" s="295">
        <v>15707</v>
      </c>
      <c r="O148" s="191" t="s">
        <v>107</v>
      </c>
      <c r="P148" s="123" t="s">
        <v>1444</v>
      </c>
      <c r="Q148" s="191" t="s">
        <v>390</v>
      </c>
      <c r="R148" s="123"/>
      <c r="S148" s="54" t="s">
        <v>1362</v>
      </c>
      <c r="T148" s="123"/>
      <c r="U148" s="123"/>
      <c r="V148" s="123"/>
      <c r="W148" s="183"/>
      <c r="X148" s="188" t="s">
        <v>655</v>
      </c>
      <c r="Y148" s="206" t="s">
        <v>75</v>
      </c>
      <c r="Z148" s="205" t="s">
        <v>1142</v>
      </c>
      <c r="AA148" s="123"/>
      <c r="AB148" s="123"/>
      <c r="AC148" s="123"/>
      <c r="AD148" s="123"/>
      <c r="AE148" s="123"/>
      <c r="AF148" s="123"/>
      <c r="AG148" s="123"/>
      <c r="AH148" s="123"/>
      <c r="AI148" s="123"/>
      <c r="AJ148" s="123">
        <v>40.42</v>
      </c>
      <c r="AK148" s="123">
        <v>-81.349999999999994</v>
      </c>
      <c r="AL148" s="204" t="s">
        <v>1143</v>
      </c>
      <c r="AM148" s="54" t="s">
        <v>1321</v>
      </c>
      <c r="AN148" s="54">
        <v>1</v>
      </c>
      <c r="AO148" s="123"/>
      <c r="AP148" s="188" t="s">
        <v>923</v>
      </c>
      <c r="AQ148" s="189" t="s">
        <v>924</v>
      </c>
      <c r="AR148" s="188" t="s">
        <v>925</v>
      </c>
      <c r="AS148" s="188">
        <v>0.5</v>
      </c>
      <c r="AT148" s="275">
        <v>0</v>
      </c>
      <c r="AU148" s="191">
        <v>896</v>
      </c>
      <c r="AV148" s="191" t="s">
        <v>85</v>
      </c>
      <c r="AW148" s="123" t="s">
        <v>1447</v>
      </c>
      <c r="AX148" s="191" t="s">
        <v>389</v>
      </c>
      <c r="AY148" s="188">
        <v>78460.276046700514</v>
      </c>
      <c r="AZ148" s="123" t="s">
        <v>1448</v>
      </c>
      <c r="BA148" s="188">
        <v>60</v>
      </c>
      <c r="BB148" s="123" t="s">
        <v>1323</v>
      </c>
      <c r="BC148" s="123"/>
      <c r="BD148" s="123"/>
      <c r="BE148" s="188">
        <v>119573.46069517158</v>
      </c>
      <c r="BF148" s="188">
        <f t="shared" si="9"/>
        <v>71744.076417102944</v>
      </c>
      <c r="BG148" s="123" t="s">
        <v>1448</v>
      </c>
      <c r="BH148" s="123"/>
      <c r="BI148" s="188">
        <v>0.1</v>
      </c>
      <c r="BJ148" s="188">
        <v>7.8460276046700514E-2</v>
      </c>
      <c r="BK148" s="123" t="s">
        <v>1449</v>
      </c>
      <c r="BL148" s="188" t="s">
        <v>928</v>
      </c>
      <c r="BM148" s="188">
        <v>445</v>
      </c>
      <c r="BN148" s="188"/>
      <c r="BO148" s="123">
        <v>1.524</v>
      </c>
      <c r="BP148" s="123">
        <v>678.18000000000006</v>
      </c>
      <c r="BQ148" s="123">
        <v>406.90800000000002</v>
      </c>
      <c r="BR148" s="123"/>
      <c r="BS148" s="188">
        <v>0.14199999999999999</v>
      </c>
      <c r="BT148" s="187">
        <v>14199.999999999998</v>
      </c>
      <c r="BU148" s="187">
        <v>11141.359198631471</v>
      </c>
      <c r="BV148" s="123" t="s">
        <v>1448</v>
      </c>
      <c r="BW148" s="123" t="s">
        <v>1450</v>
      </c>
      <c r="BX148" s="187">
        <v>6.4394366197183102</v>
      </c>
      <c r="BY148" s="187">
        <v>5.0523997476833067</v>
      </c>
      <c r="BZ148" s="187">
        <v>34.89732322785494</v>
      </c>
      <c r="CA148" s="188">
        <v>27.380536137484324</v>
      </c>
      <c r="CB148" s="123">
        <v>5.1365000000000001E-2</v>
      </c>
      <c r="CC148" s="123">
        <v>5136.5</v>
      </c>
      <c r="CD148" s="123">
        <v>4030.1120791387721</v>
      </c>
      <c r="CE148" s="123" t="s">
        <v>1448</v>
      </c>
      <c r="CF148" s="123" t="s">
        <v>968</v>
      </c>
      <c r="CG148" s="187">
        <v>17.802005256497612</v>
      </c>
      <c r="CH148" s="187">
        <v>13.967502466096164</v>
      </c>
      <c r="CI148" s="187">
        <v>12.623246532385698</v>
      </c>
      <c r="CJ148" s="187">
        <v>9.9042340753653697</v>
      </c>
      <c r="CK148" s="123" t="s">
        <v>1452</v>
      </c>
      <c r="CL148" s="276">
        <v>10.666666666666668</v>
      </c>
      <c r="CM148" s="276">
        <v>11.8</v>
      </c>
      <c r="CN148" s="275">
        <v>4.1900000000000004</v>
      </c>
      <c r="CO148" s="275">
        <v>1000</v>
      </c>
      <c r="CP148" s="296">
        <v>71744076.417102948</v>
      </c>
      <c r="CQ148" s="296">
        <v>300607680.18766135</v>
      </c>
      <c r="CR148" s="296">
        <v>46682295.04226587</v>
      </c>
      <c r="CS148" s="279">
        <v>59497999.999999993</v>
      </c>
      <c r="CT148" s="296">
        <v>16886169.611591458</v>
      </c>
      <c r="CU148" s="279">
        <v>20402794.379999999</v>
      </c>
      <c r="CV148" s="123"/>
      <c r="CW148" s="123"/>
      <c r="CX148" s="123" t="s">
        <v>1577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118"/>
  <sheetViews>
    <sheetView topLeftCell="A16" workbookViewId="0">
      <selection activeCell="C25" sqref="C25"/>
    </sheetView>
  </sheetViews>
  <sheetFormatPr defaultRowHeight="14.4"/>
  <cols>
    <col min="1" max="1" width="24.5546875" customWidth="1"/>
    <col min="2" max="2" width="14.77734375" customWidth="1"/>
    <col min="3" max="3" width="21.88671875" customWidth="1"/>
    <col min="4" max="4" width="46.5546875" customWidth="1"/>
    <col min="5" max="7" width="13.88671875" customWidth="1"/>
    <col min="9" max="9" width="11" customWidth="1"/>
  </cols>
  <sheetData>
    <row r="1" spans="1:9" ht="18">
      <c r="A1" s="216" t="s">
        <v>1474</v>
      </c>
      <c r="B1" s="211"/>
      <c r="C1" s="211"/>
      <c r="D1" s="211"/>
      <c r="E1" s="211"/>
      <c r="F1" s="211"/>
      <c r="G1" s="211"/>
      <c r="H1" s="211"/>
      <c r="I1" s="211"/>
    </row>
    <row r="2" spans="1:9" ht="18">
      <c r="A2" s="220"/>
      <c r="B2" s="211"/>
      <c r="C2" s="211"/>
      <c r="D2" s="232"/>
      <c r="E2" s="211"/>
      <c r="F2" s="211"/>
      <c r="G2" s="211"/>
      <c r="H2" s="211"/>
      <c r="I2" s="211"/>
    </row>
    <row r="3" spans="1:9">
      <c r="A3" s="307" t="s">
        <v>1475</v>
      </c>
      <c r="B3" s="307"/>
      <c r="C3" s="307"/>
      <c r="D3" s="307"/>
      <c r="E3" s="307"/>
      <c r="F3" s="211"/>
      <c r="G3" s="211"/>
      <c r="H3" s="211"/>
      <c r="I3" s="211"/>
    </row>
    <row r="4" spans="1:9" ht="18.600000000000001" thickBot="1">
      <c r="A4" s="220"/>
      <c r="B4" s="211"/>
      <c r="C4" s="211"/>
      <c r="D4" s="232"/>
      <c r="E4" s="211"/>
      <c r="F4" s="211"/>
      <c r="G4" s="211"/>
      <c r="H4" s="211"/>
      <c r="I4" s="211"/>
    </row>
    <row r="5" spans="1:9" ht="15.6" thickTop="1" thickBot="1">
      <c r="A5" s="311" t="s">
        <v>1476</v>
      </c>
      <c r="B5" s="312"/>
      <c r="C5" s="312"/>
      <c r="D5" s="312"/>
      <c r="E5" s="312"/>
      <c r="F5" s="312"/>
      <c r="G5" s="313"/>
      <c r="H5" s="211"/>
      <c r="I5" s="211"/>
    </row>
    <row r="6" spans="1:9" ht="15.6" thickTop="1" thickBot="1">
      <c r="A6" s="211"/>
      <c r="B6" s="211"/>
      <c r="C6" s="211"/>
      <c r="D6" s="211"/>
      <c r="E6" s="211"/>
      <c r="F6" s="211"/>
      <c r="G6" s="211"/>
      <c r="H6" s="211"/>
      <c r="I6" s="211"/>
    </row>
    <row r="7" spans="1:9" ht="15.6" thickTop="1" thickBot="1">
      <c r="A7" s="308" t="s">
        <v>1477</v>
      </c>
      <c r="B7" s="309"/>
      <c r="C7" s="309"/>
      <c r="D7" s="310"/>
      <c r="E7" s="211"/>
      <c r="F7" s="211"/>
      <c r="G7" s="211"/>
      <c r="H7" s="211"/>
      <c r="I7" s="211"/>
    </row>
    <row r="8" spans="1:9" ht="15" thickTop="1">
      <c r="A8" s="211"/>
      <c r="B8" s="211"/>
      <c r="C8" s="211"/>
      <c r="D8" s="211"/>
      <c r="E8" s="211"/>
      <c r="F8" s="211"/>
      <c r="G8" s="211"/>
      <c r="H8" s="211"/>
      <c r="I8" s="211"/>
    </row>
    <row r="9" spans="1:9" ht="18">
      <c r="A9" s="220" t="s">
        <v>1478</v>
      </c>
      <c r="B9" s="211"/>
      <c r="C9" s="211"/>
      <c r="D9" s="232"/>
      <c r="E9" s="211"/>
      <c r="F9" s="211"/>
      <c r="G9" s="211"/>
      <c r="H9" s="211"/>
      <c r="I9" s="211"/>
    </row>
    <row r="10" spans="1:9" ht="15" thickBot="1">
      <c r="A10" s="306"/>
      <c r="B10" s="306"/>
      <c r="C10" s="306"/>
      <c r="D10" s="306"/>
      <c r="E10" s="209"/>
      <c r="F10" s="209"/>
      <c r="G10" s="211"/>
      <c r="H10" s="211"/>
      <c r="I10" s="211"/>
    </row>
    <row r="11" spans="1:9" ht="31.8" thickBot="1">
      <c r="A11" s="231" t="s">
        <v>1479</v>
      </c>
      <c r="B11" s="235" t="s">
        <v>1480</v>
      </c>
      <c r="C11" s="231" t="s">
        <v>1481</v>
      </c>
      <c r="D11" s="231" t="s">
        <v>1002</v>
      </c>
      <c r="E11" s="231" t="s">
        <v>1482</v>
      </c>
      <c r="F11" s="234" t="s">
        <v>1004</v>
      </c>
      <c r="G11" s="231" t="s">
        <v>1483</v>
      </c>
      <c r="H11" s="231" t="s">
        <v>1484</v>
      </c>
      <c r="I11" s="231" t="s">
        <v>1004</v>
      </c>
    </row>
    <row r="12" spans="1:9">
      <c r="A12" s="230"/>
      <c r="B12" s="230"/>
      <c r="C12" s="219"/>
      <c r="D12" s="230"/>
      <c r="E12" s="230"/>
      <c r="F12" s="229"/>
      <c r="G12" s="230"/>
      <c r="H12" s="230"/>
      <c r="I12" s="230"/>
    </row>
    <row r="13" spans="1:9" ht="72">
      <c r="A13" s="230"/>
      <c r="B13" s="228"/>
      <c r="C13" s="228"/>
      <c r="D13" s="228" t="s">
        <v>1485</v>
      </c>
      <c r="E13" s="218"/>
      <c r="F13" s="218"/>
      <c r="G13" s="227"/>
      <c r="H13" s="228"/>
      <c r="I13" s="226"/>
    </row>
    <row r="14" spans="1:9" ht="43.2">
      <c r="A14" s="230"/>
      <c r="B14" s="230"/>
      <c r="C14" s="230"/>
      <c r="D14" s="225" t="s">
        <v>1486</v>
      </c>
      <c r="E14" s="225" t="s">
        <v>1487</v>
      </c>
      <c r="F14" s="224">
        <v>40766</v>
      </c>
      <c r="G14" s="223" t="s">
        <v>1488</v>
      </c>
      <c r="H14" s="225" t="s">
        <v>1489</v>
      </c>
      <c r="I14" s="224">
        <v>40770</v>
      </c>
    </row>
    <row r="15" spans="1:9" ht="43.2">
      <c r="A15" s="230"/>
      <c r="B15" s="228"/>
      <c r="C15" s="228"/>
      <c r="D15" s="225" t="s">
        <v>1490</v>
      </c>
      <c r="E15" s="225"/>
      <c r="F15" s="222"/>
      <c r="G15" s="225"/>
      <c r="H15" s="225"/>
      <c r="I15" s="224"/>
    </row>
    <row r="16" spans="1:9">
      <c r="A16" s="230"/>
      <c r="B16" s="228"/>
      <c r="C16" s="228"/>
      <c r="D16" s="228"/>
      <c r="E16" s="230"/>
      <c r="F16" s="229"/>
      <c r="G16" s="230"/>
      <c r="H16" s="230"/>
      <c r="I16" s="230"/>
    </row>
    <row r="17" spans="1:9">
      <c r="A17" s="230" t="s">
        <v>1580</v>
      </c>
      <c r="B17" s="228"/>
      <c r="C17" s="228"/>
      <c r="D17" s="284" t="s">
        <v>1578</v>
      </c>
      <c r="E17" s="230" t="s">
        <v>1487</v>
      </c>
      <c r="F17" s="221">
        <v>41584</v>
      </c>
      <c r="G17" s="230"/>
      <c r="H17" s="230"/>
      <c r="I17" s="230"/>
    </row>
    <row r="18" spans="1:9">
      <c r="A18" s="215"/>
      <c r="B18" s="228"/>
      <c r="C18" s="228"/>
      <c r="D18" s="228"/>
      <c r="E18" s="230"/>
      <c r="F18" s="221"/>
      <c r="G18" s="215"/>
      <c r="H18" s="230"/>
      <c r="I18" s="230"/>
    </row>
    <row r="19" spans="1:9" s="122" customFormat="1" ht="57.6">
      <c r="A19" s="230" t="s">
        <v>1580</v>
      </c>
      <c r="B19" s="228"/>
      <c r="C19" s="228"/>
      <c r="D19" s="228" t="s">
        <v>1579</v>
      </c>
      <c r="E19" s="230" t="s">
        <v>1487</v>
      </c>
      <c r="F19" s="221">
        <v>41584</v>
      </c>
      <c r="G19" s="215"/>
      <c r="H19" s="230"/>
      <c r="I19" s="230"/>
    </row>
    <row r="20" spans="1:9" s="122" customFormat="1" ht="28.8">
      <c r="A20" s="230" t="s">
        <v>1580</v>
      </c>
      <c r="B20" s="228"/>
      <c r="C20" s="228"/>
      <c r="D20" s="228" t="s">
        <v>1581</v>
      </c>
      <c r="E20" s="230" t="s">
        <v>1487</v>
      </c>
      <c r="F20" s="221">
        <v>41584</v>
      </c>
      <c r="G20" s="215"/>
      <c r="H20" s="230"/>
      <c r="I20" s="230"/>
    </row>
    <row r="21" spans="1:9" s="122" customFormat="1">
      <c r="A21" s="230" t="s">
        <v>1580</v>
      </c>
      <c r="B21" s="228"/>
      <c r="C21" s="228"/>
      <c r="D21" s="228" t="s">
        <v>1582</v>
      </c>
      <c r="E21" s="230" t="s">
        <v>1487</v>
      </c>
      <c r="F21" s="221">
        <v>41584</v>
      </c>
      <c r="G21" s="215"/>
      <c r="H21" s="230"/>
      <c r="I21" s="230"/>
    </row>
    <row r="22" spans="1:9" s="122" customFormat="1">
      <c r="A22" s="215"/>
      <c r="B22" s="228"/>
      <c r="C22" s="228"/>
      <c r="D22" s="228"/>
      <c r="E22" s="230"/>
      <c r="F22" s="221"/>
      <c r="G22" s="215"/>
      <c r="H22" s="230"/>
      <c r="I22" s="230"/>
    </row>
    <row r="23" spans="1:9" s="122" customFormat="1">
      <c r="A23" s="215"/>
      <c r="B23" s="228"/>
      <c r="C23" s="228"/>
      <c r="D23" s="228"/>
      <c r="E23" s="230"/>
      <c r="F23" s="221"/>
      <c r="G23" s="215"/>
      <c r="H23" s="230"/>
      <c r="I23" s="230"/>
    </row>
    <row r="24" spans="1:9">
      <c r="A24" s="230"/>
      <c r="B24" s="228"/>
      <c r="C24" s="228"/>
      <c r="D24" s="228"/>
      <c r="E24" s="230"/>
      <c r="F24" s="221"/>
      <c r="G24" s="230"/>
      <c r="H24" s="230"/>
      <c r="I24" s="230"/>
    </row>
    <row r="25" spans="1:9" ht="43.2">
      <c r="A25" s="230" t="s">
        <v>1583</v>
      </c>
      <c r="B25" s="228"/>
      <c r="C25" s="228"/>
      <c r="D25" s="228" t="s">
        <v>1584</v>
      </c>
      <c r="E25" s="230" t="s">
        <v>1487</v>
      </c>
      <c r="F25" s="221">
        <v>41584</v>
      </c>
      <c r="G25" s="230"/>
      <c r="H25" s="230"/>
      <c r="I25" s="230"/>
    </row>
    <row r="26" spans="1:9">
      <c r="A26" s="230"/>
      <c r="B26" s="228"/>
      <c r="C26" s="228"/>
      <c r="D26" s="228"/>
      <c r="E26" s="230"/>
      <c r="F26" s="229"/>
      <c r="G26" s="230"/>
      <c r="H26" s="230"/>
      <c r="I26" s="230"/>
    </row>
    <row r="27" spans="1:9">
      <c r="A27" s="230"/>
      <c r="B27" s="228"/>
      <c r="C27" s="228"/>
      <c r="D27" s="228" t="s">
        <v>1492</v>
      </c>
      <c r="E27" s="230"/>
      <c r="F27" s="229"/>
      <c r="G27" s="230"/>
      <c r="H27" s="230"/>
      <c r="I27" s="230"/>
    </row>
    <row r="28" spans="1:9">
      <c r="A28" s="230"/>
      <c r="B28" s="228"/>
      <c r="C28" s="228"/>
      <c r="D28" s="228"/>
      <c r="E28" s="230"/>
      <c r="F28" s="229"/>
      <c r="G28" s="230"/>
      <c r="H28" s="230"/>
      <c r="I28" s="230"/>
    </row>
    <row r="29" spans="1:9">
      <c r="A29" s="233"/>
      <c r="B29" s="233"/>
      <c r="C29" s="233"/>
      <c r="D29" s="233"/>
      <c r="E29" s="233"/>
      <c r="F29" s="217"/>
      <c r="G29" s="233"/>
      <c r="H29" s="233"/>
      <c r="I29" s="233"/>
    </row>
    <row r="30" spans="1:9">
      <c r="A30" s="211"/>
      <c r="B30" s="211"/>
      <c r="C30" s="211"/>
      <c r="D30" s="211"/>
      <c r="E30" s="211"/>
      <c r="F30" s="211"/>
      <c r="G30" s="211"/>
      <c r="H30" s="211"/>
      <c r="I30" s="211"/>
    </row>
    <row r="31" spans="1:9">
      <c r="A31" s="211"/>
      <c r="B31" s="211"/>
      <c r="C31" s="211"/>
      <c r="D31" s="211"/>
      <c r="E31" s="211"/>
      <c r="F31" s="211"/>
      <c r="G31" s="211"/>
      <c r="H31" s="211"/>
      <c r="I31" s="211"/>
    </row>
    <row r="32" spans="1:9">
      <c r="A32" s="211"/>
      <c r="B32" s="211"/>
      <c r="C32" s="211"/>
      <c r="D32" s="211"/>
      <c r="E32" s="211"/>
      <c r="F32" s="211"/>
      <c r="G32" s="211"/>
      <c r="H32" s="211"/>
      <c r="I32" s="211"/>
    </row>
    <row r="33" spans="1:9">
      <c r="A33" s="211"/>
      <c r="B33" s="211"/>
      <c r="C33" s="211"/>
      <c r="D33" s="211"/>
      <c r="E33" s="211"/>
      <c r="F33" s="211"/>
      <c r="G33" s="211"/>
      <c r="H33" s="211"/>
      <c r="I33" s="211"/>
    </row>
    <row r="34" spans="1:9">
      <c r="A34" s="211"/>
      <c r="B34" s="211"/>
      <c r="C34" s="211"/>
      <c r="D34" s="211"/>
      <c r="E34" s="211"/>
      <c r="F34" s="211"/>
      <c r="G34" s="211"/>
      <c r="H34" s="211"/>
      <c r="I34" s="211"/>
    </row>
    <row r="35" spans="1:9" ht="18">
      <c r="A35" s="220" t="s">
        <v>1491</v>
      </c>
      <c r="B35" s="211"/>
      <c r="C35" s="211"/>
      <c r="D35" s="211"/>
      <c r="E35" s="211"/>
      <c r="F35" s="211"/>
      <c r="G35" s="211"/>
      <c r="H35" s="211"/>
      <c r="I35" s="211"/>
    </row>
    <row r="36" spans="1:9">
      <c r="A36" s="212"/>
      <c r="B36" s="212"/>
      <c r="C36" s="212"/>
      <c r="D36" s="212"/>
      <c r="E36" s="212"/>
      <c r="F36" s="211"/>
      <c r="G36" s="212"/>
      <c r="H36" s="212"/>
      <c r="I36" s="210"/>
    </row>
    <row r="37" spans="1:9">
      <c r="A37" s="212"/>
      <c r="B37" s="212"/>
      <c r="C37" s="212"/>
      <c r="D37" s="212"/>
      <c r="E37" s="212"/>
      <c r="F37" s="211"/>
      <c r="G37" s="212"/>
      <c r="H37" s="212"/>
      <c r="I37" s="210"/>
    </row>
    <row r="38" spans="1:9">
      <c r="A38" s="212"/>
      <c r="B38" s="212"/>
      <c r="C38" s="212"/>
      <c r="D38" s="212"/>
      <c r="E38" s="212"/>
      <c r="F38" s="211"/>
      <c r="G38" s="212"/>
      <c r="H38" s="212"/>
    </row>
    <row r="39" spans="1:9">
      <c r="A39" s="212"/>
      <c r="B39" s="212"/>
      <c r="C39" s="212"/>
      <c r="D39" s="212"/>
      <c r="E39" s="212"/>
      <c r="F39" s="211"/>
      <c r="G39" s="212"/>
      <c r="H39" s="212"/>
    </row>
    <row r="40" spans="1:9">
      <c r="A40" s="212"/>
      <c r="B40" s="212"/>
      <c r="C40" s="212"/>
      <c r="D40" s="212"/>
      <c r="E40" s="212"/>
      <c r="F40" s="211"/>
      <c r="G40" s="212"/>
      <c r="H40" s="212"/>
    </row>
    <row r="41" spans="1:9">
      <c r="A41" s="212"/>
      <c r="B41" s="212"/>
      <c r="C41" s="212"/>
      <c r="D41" s="212"/>
      <c r="E41" s="212"/>
      <c r="F41" s="211"/>
      <c r="G41" s="212"/>
      <c r="H41" s="212"/>
    </row>
    <row r="42" spans="1:9">
      <c r="A42" s="212"/>
      <c r="B42" s="212"/>
      <c r="C42" s="212"/>
      <c r="D42" s="212"/>
      <c r="E42" s="212"/>
      <c r="F42" s="211"/>
      <c r="G42" s="212"/>
      <c r="H42" s="212"/>
    </row>
    <row r="43" spans="1:9">
      <c r="A43" s="212"/>
      <c r="B43" s="212"/>
      <c r="C43" s="212"/>
      <c r="D43" s="212"/>
      <c r="E43" s="212"/>
      <c r="F43" s="211"/>
      <c r="G43" s="212"/>
      <c r="H43" s="212"/>
    </row>
    <row r="44" spans="1:9">
      <c r="A44" s="212"/>
      <c r="B44" s="212"/>
      <c r="C44" s="212"/>
      <c r="D44" s="212"/>
      <c r="E44" s="212"/>
      <c r="F44" s="211"/>
      <c r="G44" s="212"/>
      <c r="H44" s="212"/>
    </row>
    <row r="45" spans="1:9">
      <c r="A45" s="212"/>
      <c r="B45" s="212"/>
      <c r="C45" s="212"/>
      <c r="D45" s="212"/>
      <c r="E45" s="212"/>
      <c r="F45" s="211"/>
      <c r="G45" s="212"/>
      <c r="H45" s="212"/>
    </row>
    <row r="46" spans="1:9">
      <c r="A46" s="212"/>
      <c r="B46" s="212"/>
      <c r="C46" s="212"/>
      <c r="D46" s="212"/>
      <c r="E46" s="212"/>
      <c r="F46" s="211"/>
      <c r="G46" s="212"/>
      <c r="H46" s="212"/>
    </row>
    <row r="47" spans="1:9">
      <c r="A47" s="212"/>
      <c r="B47" s="212"/>
      <c r="C47" s="212"/>
      <c r="D47" s="212"/>
      <c r="E47" s="212"/>
      <c r="F47" s="211"/>
      <c r="G47" s="212"/>
      <c r="H47" s="212"/>
    </row>
    <row r="48" spans="1:9">
      <c r="A48" s="212"/>
      <c r="B48" s="212"/>
      <c r="C48" s="212"/>
      <c r="D48" s="212"/>
      <c r="E48" s="212"/>
      <c r="F48" s="211"/>
      <c r="G48" s="212"/>
      <c r="H48" s="212"/>
    </row>
    <row r="49" spans="1:9">
      <c r="A49" s="212"/>
      <c r="B49" s="212"/>
      <c r="C49" s="212"/>
      <c r="D49" s="212"/>
      <c r="E49" s="212"/>
      <c r="F49" s="211"/>
      <c r="G49" s="212"/>
      <c r="H49" s="212"/>
    </row>
    <row r="50" spans="1:9">
      <c r="A50" s="212"/>
      <c r="B50" s="212"/>
      <c r="C50" s="212"/>
      <c r="D50" s="212"/>
      <c r="E50" s="212"/>
      <c r="F50" s="211"/>
      <c r="G50" s="212"/>
      <c r="H50" s="212"/>
    </row>
    <row r="51" spans="1:9">
      <c r="A51" s="212"/>
      <c r="B51" s="212"/>
      <c r="C51" s="212"/>
      <c r="D51" s="212"/>
      <c r="E51" s="212"/>
      <c r="F51" s="211"/>
      <c r="G51" s="212"/>
      <c r="H51" s="212"/>
    </row>
    <row r="52" spans="1:9">
      <c r="A52" s="212"/>
      <c r="B52" s="212"/>
      <c r="C52" s="212"/>
      <c r="D52" s="212"/>
      <c r="E52" s="212"/>
      <c r="F52" s="211"/>
      <c r="G52" s="212"/>
      <c r="H52" s="212"/>
    </row>
    <row r="53" spans="1:9">
      <c r="A53" s="212"/>
      <c r="B53" s="212"/>
      <c r="C53" s="212"/>
      <c r="D53" s="212"/>
      <c r="E53" s="212"/>
      <c r="F53" s="211"/>
      <c r="G53" s="212"/>
      <c r="H53" s="212"/>
    </row>
    <row r="54" spans="1:9">
      <c r="A54" s="212"/>
      <c r="B54" s="212"/>
      <c r="C54" s="212"/>
      <c r="D54" s="212"/>
      <c r="E54" s="212"/>
      <c r="F54" s="211"/>
      <c r="G54" s="212"/>
      <c r="H54" s="212"/>
      <c r="I54" s="210"/>
    </row>
    <row r="55" spans="1:9">
      <c r="A55" s="212"/>
      <c r="B55" s="212"/>
      <c r="C55" s="212"/>
      <c r="D55" s="212"/>
      <c r="E55" s="212"/>
      <c r="F55" s="211"/>
      <c r="G55" s="212"/>
      <c r="H55" s="212"/>
      <c r="I55" s="210"/>
    </row>
    <row r="56" spans="1:9">
      <c r="A56" s="212"/>
      <c r="B56" s="212"/>
      <c r="C56" s="212"/>
      <c r="D56" s="212"/>
      <c r="E56" s="212"/>
      <c r="F56" s="211"/>
      <c r="G56" s="212"/>
      <c r="H56" s="212"/>
      <c r="I56" s="210"/>
    </row>
    <row r="57" spans="1:9">
      <c r="A57" s="212"/>
      <c r="B57" s="212"/>
      <c r="C57" s="212"/>
      <c r="D57" s="212"/>
      <c r="E57" s="212"/>
      <c r="F57" s="211"/>
      <c r="G57" s="212"/>
      <c r="H57" s="212"/>
      <c r="I57" s="210"/>
    </row>
    <row r="58" spans="1:9">
      <c r="A58" s="212"/>
      <c r="B58" s="212"/>
      <c r="C58" s="212"/>
      <c r="D58" s="212"/>
      <c r="E58" s="212"/>
      <c r="F58" s="211"/>
      <c r="G58" s="212"/>
      <c r="H58" s="212"/>
      <c r="I58" s="210"/>
    </row>
    <row r="59" spans="1:9">
      <c r="A59" s="212"/>
      <c r="B59" s="212"/>
      <c r="C59" s="212"/>
      <c r="D59" s="212"/>
      <c r="E59" s="212"/>
      <c r="F59" s="211"/>
      <c r="G59" s="212"/>
      <c r="H59" s="212"/>
      <c r="I59" s="210"/>
    </row>
    <row r="60" spans="1:9">
      <c r="A60" s="212"/>
      <c r="B60" s="212"/>
      <c r="C60" s="212"/>
      <c r="D60" s="212"/>
      <c r="E60" s="212"/>
      <c r="F60" s="211"/>
      <c r="G60" s="212"/>
      <c r="H60" s="212"/>
      <c r="I60" s="210"/>
    </row>
    <row r="61" spans="1:9">
      <c r="A61" s="212"/>
      <c r="B61" s="212"/>
      <c r="C61" s="212"/>
      <c r="D61" s="212"/>
      <c r="E61" s="212"/>
      <c r="F61" s="211"/>
      <c r="G61" s="212"/>
      <c r="H61" s="212"/>
      <c r="I61" s="211"/>
    </row>
    <row r="62" spans="1:9">
      <c r="A62" s="212"/>
      <c r="B62" s="212"/>
      <c r="C62" s="212"/>
      <c r="D62" s="212"/>
      <c r="E62" s="212"/>
      <c r="F62" s="211"/>
      <c r="G62" s="212"/>
      <c r="H62" s="212"/>
      <c r="I62" s="211"/>
    </row>
    <row r="63" spans="1:9">
      <c r="A63" s="212"/>
      <c r="B63" s="212"/>
      <c r="C63" s="212"/>
      <c r="D63" s="212"/>
      <c r="E63" s="212"/>
      <c r="F63" s="211"/>
      <c r="G63" s="212"/>
      <c r="H63" s="212"/>
      <c r="I63" s="211"/>
    </row>
    <row r="64" spans="1:9">
      <c r="A64" s="212"/>
      <c r="B64" s="212"/>
      <c r="C64" s="212"/>
      <c r="D64" s="212"/>
      <c r="E64" s="212"/>
      <c r="F64" s="211"/>
      <c r="G64" s="212"/>
      <c r="H64" s="212"/>
      <c r="I64" s="211"/>
    </row>
    <row r="65" spans="1:9">
      <c r="A65" s="212"/>
      <c r="B65" s="212"/>
      <c r="C65" s="212"/>
      <c r="D65" s="212"/>
      <c r="E65" s="212"/>
      <c r="F65" s="211"/>
      <c r="G65" s="212"/>
      <c r="H65" s="212"/>
      <c r="I65" s="211"/>
    </row>
    <row r="66" spans="1:9">
      <c r="A66" s="212"/>
      <c r="B66" s="212"/>
      <c r="C66" s="212"/>
      <c r="D66" s="212"/>
      <c r="E66" s="212"/>
      <c r="F66" s="211"/>
      <c r="G66" s="212"/>
      <c r="H66" s="212"/>
      <c r="I66" s="211"/>
    </row>
    <row r="67" spans="1:9">
      <c r="A67" s="212"/>
      <c r="B67" s="212"/>
      <c r="C67" s="212"/>
      <c r="D67" s="212"/>
      <c r="E67" s="212"/>
      <c r="F67" s="211"/>
      <c r="G67" s="212"/>
      <c r="H67" s="212"/>
      <c r="I67" s="211"/>
    </row>
    <row r="68" spans="1:9">
      <c r="A68" s="212"/>
      <c r="B68" s="212"/>
      <c r="C68" s="212"/>
      <c r="D68" s="212"/>
      <c r="E68" s="212"/>
      <c r="F68" s="211"/>
      <c r="G68" s="212"/>
      <c r="H68" s="212"/>
      <c r="I68" s="211"/>
    </row>
    <row r="69" spans="1:9">
      <c r="A69" s="212"/>
      <c r="B69" s="212"/>
      <c r="C69" s="212"/>
      <c r="D69" s="212"/>
      <c r="E69" s="212"/>
      <c r="F69" s="211"/>
      <c r="G69" s="212"/>
      <c r="H69" s="212"/>
      <c r="I69" s="211"/>
    </row>
    <row r="70" spans="1:9">
      <c r="A70" s="212"/>
      <c r="B70" s="212"/>
      <c r="C70" s="212"/>
      <c r="D70" s="212"/>
      <c r="E70" s="212"/>
      <c r="F70" s="211"/>
      <c r="G70" s="212"/>
      <c r="H70" s="212"/>
      <c r="I70" s="211"/>
    </row>
    <row r="71" spans="1:9">
      <c r="A71" s="212"/>
      <c r="B71" s="212"/>
      <c r="C71" s="212"/>
      <c r="D71" s="212"/>
      <c r="E71" s="212"/>
      <c r="F71" s="211"/>
      <c r="G71" s="212"/>
      <c r="H71" s="212"/>
      <c r="I71" s="211"/>
    </row>
    <row r="72" spans="1:9">
      <c r="A72" s="212"/>
      <c r="B72" s="212"/>
      <c r="C72" s="212"/>
      <c r="D72" s="212"/>
      <c r="E72" s="212"/>
      <c r="F72" s="211"/>
      <c r="G72" s="212"/>
      <c r="H72" s="212"/>
      <c r="I72" s="211"/>
    </row>
    <row r="73" spans="1:9">
      <c r="A73" s="212"/>
      <c r="B73" s="212"/>
      <c r="C73" s="212"/>
      <c r="D73" s="212"/>
      <c r="E73" s="212"/>
      <c r="F73" s="211"/>
      <c r="G73" s="212"/>
      <c r="H73" s="212"/>
      <c r="I73" s="211"/>
    </row>
    <row r="74" spans="1:9">
      <c r="A74" s="212"/>
      <c r="B74" s="212"/>
      <c r="C74" s="212"/>
      <c r="D74" s="212"/>
      <c r="E74" s="212"/>
      <c r="F74" s="211"/>
      <c r="G74" s="212"/>
      <c r="H74" s="212"/>
      <c r="I74" s="211"/>
    </row>
    <row r="75" spans="1:9">
      <c r="A75" s="212"/>
      <c r="B75" s="212"/>
      <c r="C75" s="212"/>
      <c r="D75" s="212"/>
      <c r="E75" s="212"/>
      <c r="F75" s="211"/>
      <c r="G75" s="212"/>
      <c r="H75" s="212"/>
      <c r="I75" s="211"/>
    </row>
    <row r="76" spans="1:9">
      <c r="A76" s="212"/>
      <c r="B76" s="212"/>
      <c r="C76" s="212"/>
      <c r="D76" s="212"/>
      <c r="E76" s="212"/>
      <c r="F76" s="214"/>
      <c r="G76" s="212"/>
      <c r="H76" s="212"/>
      <c r="I76" s="214"/>
    </row>
    <row r="77" spans="1:9">
      <c r="A77" s="212"/>
      <c r="B77" s="212"/>
      <c r="C77" s="212"/>
      <c r="D77" s="212"/>
      <c r="E77" s="212"/>
      <c r="F77" s="211"/>
      <c r="G77" s="212"/>
      <c r="H77" s="212"/>
      <c r="I77" s="211"/>
    </row>
    <row r="78" spans="1:9">
      <c r="A78" s="212"/>
      <c r="B78" s="212"/>
      <c r="C78" s="212"/>
      <c r="D78" s="212"/>
      <c r="E78" s="212"/>
      <c r="F78" s="212"/>
      <c r="G78" s="212"/>
      <c r="H78" s="212"/>
      <c r="I78" s="214"/>
    </row>
    <row r="79" spans="1:9">
      <c r="A79" s="212"/>
      <c r="B79" s="212"/>
      <c r="C79" s="212"/>
      <c r="D79" s="212"/>
      <c r="E79" s="212"/>
      <c r="F79" s="211"/>
      <c r="G79" s="212"/>
      <c r="H79" s="212"/>
      <c r="I79" s="211"/>
    </row>
    <row r="80" spans="1:9">
      <c r="A80" s="212"/>
      <c r="B80" s="212"/>
      <c r="C80" s="212"/>
      <c r="D80" s="212"/>
      <c r="E80" s="212"/>
      <c r="F80" s="211"/>
      <c r="G80" s="212"/>
      <c r="H80" s="212"/>
      <c r="I80" s="211"/>
    </row>
    <row r="81" spans="1:9">
      <c r="A81" s="212"/>
      <c r="B81" s="212"/>
      <c r="C81" s="212"/>
      <c r="D81" s="212"/>
      <c r="E81" s="212"/>
      <c r="F81" s="211"/>
      <c r="G81" s="212"/>
      <c r="H81" s="212"/>
      <c r="I81" s="211"/>
    </row>
    <row r="82" spans="1:9">
      <c r="A82" s="212"/>
      <c r="B82" s="212"/>
      <c r="C82" s="212"/>
      <c r="D82" s="212"/>
      <c r="E82" s="212"/>
      <c r="F82" s="211"/>
      <c r="G82" s="212"/>
      <c r="H82" s="212"/>
      <c r="I82" s="211"/>
    </row>
    <row r="83" spans="1:9">
      <c r="A83" s="212"/>
      <c r="B83" s="212"/>
      <c r="C83" s="212"/>
      <c r="D83" s="212"/>
      <c r="E83" s="212"/>
      <c r="F83" s="211"/>
      <c r="G83" s="212"/>
      <c r="H83" s="212"/>
      <c r="I83" s="211"/>
    </row>
    <row r="84" spans="1:9">
      <c r="A84" s="212"/>
      <c r="B84" s="212"/>
      <c r="C84" s="212"/>
      <c r="D84" s="212"/>
      <c r="E84" s="212"/>
      <c r="F84" s="211"/>
      <c r="G84" s="212"/>
      <c r="H84" s="212"/>
      <c r="I84" s="211"/>
    </row>
    <row r="85" spans="1:9">
      <c r="A85" s="212"/>
      <c r="B85" s="212"/>
      <c r="C85" s="212"/>
      <c r="D85" s="212"/>
      <c r="E85" s="212"/>
      <c r="F85" s="211"/>
      <c r="G85" s="212"/>
      <c r="H85" s="212"/>
      <c r="I85" s="211"/>
    </row>
    <row r="86" spans="1:9">
      <c r="A86" s="212"/>
      <c r="B86" s="212"/>
      <c r="C86" s="212"/>
      <c r="D86" s="212"/>
      <c r="E86" s="212"/>
      <c r="F86" s="211"/>
      <c r="G86" s="212"/>
      <c r="H86" s="212"/>
      <c r="I86" s="211"/>
    </row>
    <row r="87" spans="1:9">
      <c r="A87" s="212"/>
      <c r="B87" s="212"/>
      <c r="C87" s="212"/>
      <c r="D87" s="212"/>
      <c r="E87" s="212"/>
      <c r="F87" s="211"/>
      <c r="G87" s="212"/>
      <c r="H87" s="212"/>
      <c r="I87" s="211"/>
    </row>
    <row r="88" spans="1:9">
      <c r="A88" s="212"/>
      <c r="B88" s="212"/>
      <c r="C88" s="212"/>
      <c r="D88" s="212"/>
      <c r="E88" s="212"/>
      <c r="F88" s="211"/>
      <c r="G88" s="212"/>
      <c r="H88" s="212"/>
      <c r="I88" s="211"/>
    </row>
    <row r="89" spans="1:9">
      <c r="A89" s="212"/>
      <c r="B89" s="212"/>
      <c r="C89" s="212"/>
      <c r="D89" s="212"/>
      <c r="E89" s="212"/>
      <c r="F89" s="211"/>
      <c r="G89" s="212"/>
      <c r="H89" s="212"/>
      <c r="I89" s="211"/>
    </row>
    <row r="90" spans="1:9">
      <c r="A90" s="212"/>
      <c r="B90" s="212"/>
      <c r="C90" s="212"/>
      <c r="D90" s="212"/>
      <c r="E90" s="212"/>
      <c r="F90" s="211"/>
      <c r="G90" s="212"/>
      <c r="H90" s="212"/>
      <c r="I90" s="211"/>
    </row>
    <row r="91" spans="1:9">
      <c r="A91" s="212"/>
      <c r="B91" s="212"/>
      <c r="C91" s="212"/>
      <c r="D91" s="212"/>
      <c r="E91" s="212"/>
      <c r="F91" s="211"/>
      <c r="G91" s="212"/>
      <c r="H91" s="212"/>
      <c r="I91" s="211"/>
    </row>
    <row r="92" spans="1:9">
      <c r="A92" s="212"/>
      <c r="B92" s="212"/>
      <c r="C92" s="212"/>
      <c r="D92" s="212"/>
      <c r="E92" s="212"/>
      <c r="F92" s="211"/>
      <c r="G92" s="212"/>
      <c r="H92" s="212"/>
      <c r="I92" s="211"/>
    </row>
    <row r="93" spans="1:9">
      <c r="A93" s="212"/>
      <c r="B93" s="212"/>
      <c r="C93" s="212"/>
      <c r="D93" s="212"/>
      <c r="E93" s="212"/>
      <c r="F93" s="211"/>
      <c r="G93" s="212"/>
      <c r="H93" s="212"/>
      <c r="I93" s="211"/>
    </row>
    <row r="94" spans="1:9">
      <c r="A94" s="212"/>
      <c r="B94" s="212"/>
      <c r="C94" s="212"/>
      <c r="D94" s="212"/>
      <c r="E94" s="212"/>
      <c r="F94" s="211"/>
      <c r="G94" s="212"/>
      <c r="H94" s="212"/>
      <c r="I94" s="211"/>
    </row>
    <row r="95" spans="1:9">
      <c r="A95" s="212"/>
      <c r="B95" s="212"/>
      <c r="C95" s="212"/>
      <c r="D95" s="212"/>
      <c r="E95" s="212"/>
      <c r="F95" s="211"/>
      <c r="G95" s="212"/>
      <c r="H95" s="212"/>
      <c r="I95" s="211"/>
    </row>
    <row r="96" spans="1:9">
      <c r="A96" s="212"/>
      <c r="B96" s="212"/>
      <c r="C96" s="212"/>
      <c r="D96" s="212"/>
      <c r="E96" s="212"/>
      <c r="F96" s="211"/>
      <c r="G96" s="212"/>
      <c r="H96" s="212"/>
      <c r="I96" s="211"/>
    </row>
    <row r="97" spans="1:9">
      <c r="A97" s="212"/>
      <c r="B97" s="212"/>
      <c r="C97" s="212"/>
      <c r="D97" s="212"/>
      <c r="E97" s="212"/>
      <c r="F97" s="211"/>
      <c r="G97" s="212"/>
      <c r="H97" s="212"/>
      <c r="I97" s="211"/>
    </row>
    <row r="98" spans="1:9">
      <c r="A98" s="212"/>
      <c r="B98" s="212"/>
      <c r="C98" s="212"/>
      <c r="D98" s="212"/>
      <c r="E98" s="212"/>
      <c r="F98" s="211"/>
      <c r="G98" s="212"/>
      <c r="H98" s="212"/>
      <c r="I98" s="211"/>
    </row>
    <row r="99" spans="1:9">
      <c r="A99" s="212"/>
      <c r="B99" s="212"/>
      <c r="C99" s="212"/>
      <c r="D99" s="212"/>
      <c r="E99" s="212"/>
      <c r="F99" s="211"/>
      <c r="G99" s="212"/>
      <c r="H99" s="212"/>
      <c r="I99" s="211"/>
    </row>
    <row r="100" spans="1:9">
      <c r="A100" s="212"/>
      <c r="B100" s="212"/>
      <c r="C100" s="212"/>
      <c r="D100" s="212"/>
      <c r="E100" s="212"/>
      <c r="F100" s="211"/>
      <c r="G100" s="212"/>
      <c r="H100" s="212"/>
      <c r="I100" s="211"/>
    </row>
    <row r="101" spans="1:9">
      <c r="A101" s="212"/>
      <c r="B101" s="212"/>
      <c r="C101" s="212"/>
      <c r="D101" s="212"/>
      <c r="E101" s="212"/>
      <c r="F101" s="211"/>
      <c r="G101" s="212"/>
      <c r="H101" s="212"/>
      <c r="I101" s="211"/>
    </row>
    <row r="102" spans="1:9">
      <c r="A102" s="212"/>
      <c r="B102" s="212"/>
      <c r="C102" s="212"/>
      <c r="D102" s="212"/>
      <c r="E102" s="212"/>
      <c r="F102" s="211"/>
      <c r="G102" s="212"/>
      <c r="H102" s="212"/>
      <c r="I102" s="211"/>
    </row>
    <row r="103" spans="1:9">
      <c r="A103" s="212"/>
      <c r="B103" s="212"/>
      <c r="C103" s="212"/>
      <c r="D103" s="212"/>
      <c r="E103" s="212"/>
      <c r="F103" s="211"/>
      <c r="G103" s="212"/>
      <c r="H103" s="212"/>
      <c r="I103" s="211"/>
    </row>
    <row r="104" spans="1:9">
      <c r="A104" s="212"/>
      <c r="B104" s="212"/>
      <c r="C104" s="212"/>
      <c r="D104" s="212"/>
      <c r="E104" s="212"/>
      <c r="F104" s="211"/>
      <c r="G104" s="212"/>
      <c r="H104" s="212"/>
      <c r="I104" s="211"/>
    </row>
    <row r="105" spans="1:9">
      <c r="A105" s="212"/>
      <c r="B105" s="212"/>
      <c r="C105" s="212"/>
      <c r="D105" s="212"/>
      <c r="E105" s="212"/>
      <c r="F105" s="212"/>
      <c r="G105" s="212"/>
      <c r="H105" s="212"/>
      <c r="I105" s="212"/>
    </row>
    <row r="106" spans="1:9">
      <c r="A106" s="212"/>
      <c r="B106" s="212"/>
      <c r="C106" s="212"/>
      <c r="D106" s="212"/>
      <c r="E106" s="212"/>
      <c r="F106" s="211"/>
      <c r="G106" s="212"/>
      <c r="H106" s="212"/>
      <c r="I106" s="211"/>
    </row>
    <row r="107" spans="1:9">
      <c r="A107" s="212"/>
      <c r="B107" s="212"/>
      <c r="C107" s="212"/>
      <c r="D107" s="212"/>
      <c r="E107" s="212"/>
      <c r="F107" s="211"/>
      <c r="G107" s="212"/>
      <c r="H107" s="212"/>
      <c r="I107" s="211"/>
    </row>
    <row r="108" spans="1:9">
      <c r="A108" s="212"/>
      <c r="B108" s="212"/>
      <c r="C108" s="212"/>
      <c r="D108" s="212"/>
      <c r="E108" s="212"/>
      <c r="F108" s="211"/>
      <c r="G108" s="212"/>
      <c r="H108" s="212"/>
      <c r="I108" s="211"/>
    </row>
    <row r="109" spans="1:9">
      <c r="A109" s="212"/>
      <c r="B109" s="212"/>
      <c r="C109" s="212"/>
      <c r="D109" s="212"/>
      <c r="E109" s="212"/>
      <c r="F109" s="213"/>
      <c r="G109" s="212"/>
      <c r="H109" s="212"/>
      <c r="I109" s="210"/>
    </row>
    <row r="110" spans="1:9">
      <c r="A110" s="212"/>
      <c r="B110" s="212"/>
      <c r="C110" s="212"/>
      <c r="D110" s="212"/>
      <c r="E110" s="212"/>
      <c r="F110" s="211"/>
      <c r="G110" s="212"/>
      <c r="H110" s="212"/>
      <c r="I110" s="210"/>
    </row>
    <row r="111" spans="1:9">
      <c r="A111" s="212"/>
      <c r="B111" s="212"/>
      <c r="C111" s="212"/>
      <c r="D111" s="212"/>
      <c r="E111" s="212"/>
      <c r="F111" s="211"/>
      <c r="G111" s="212"/>
      <c r="H111" s="212"/>
      <c r="I111" s="210"/>
    </row>
    <row r="112" spans="1:9">
      <c r="A112" s="212"/>
      <c r="B112" s="212"/>
      <c r="C112" s="212"/>
      <c r="D112" s="212"/>
      <c r="E112" s="212"/>
      <c r="F112" s="211"/>
      <c r="G112" s="212"/>
      <c r="H112" s="212"/>
      <c r="I112" s="210"/>
    </row>
    <row r="113" spans="1:9">
      <c r="A113" s="212"/>
      <c r="B113" s="212"/>
      <c r="C113" s="212"/>
      <c r="D113" s="212"/>
      <c r="E113" s="212"/>
      <c r="F113" s="211"/>
      <c r="G113" s="212"/>
      <c r="H113" s="212"/>
      <c r="I113" s="210"/>
    </row>
    <row r="114" spans="1:9">
      <c r="A114" s="212"/>
      <c r="B114" s="212"/>
      <c r="C114" s="212"/>
      <c r="D114" s="212"/>
      <c r="E114" s="212"/>
      <c r="F114" s="211"/>
      <c r="G114" s="212"/>
      <c r="H114" s="212"/>
      <c r="I114" s="210"/>
    </row>
    <row r="115" spans="1:9">
      <c r="A115" s="212"/>
      <c r="B115" s="212"/>
      <c r="C115" s="212"/>
      <c r="D115" s="212"/>
      <c r="E115" s="212"/>
      <c r="F115" s="214"/>
      <c r="G115" s="212"/>
      <c r="H115" s="212"/>
      <c r="I115" s="210"/>
    </row>
    <row r="116" spans="1:9">
      <c r="A116" s="212"/>
      <c r="B116" s="212"/>
      <c r="C116" s="212"/>
      <c r="D116" s="212"/>
      <c r="E116" s="212"/>
      <c r="F116" s="211"/>
      <c r="G116" s="212"/>
      <c r="H116" s="212"/>
      <c r="I116" s="210"/>
    </row>
    <row r="117" spans="1:9">
      <c r="A117" s="212"/>
      <c r="B117" s="212"/>
      <c r="C117" s="212"/>
      <c r="D117" s="212"/>
      <c r="E117" s="212"/>
      <c r="F117" s="212"/>
      <c r="G117" s="212"/>
      <c r="H117" s="212"/>
      <c r="I117" s="210"/>
    </row>
    <row r="118" spans="1:9">
      <c r="A118" s="212"/>
      <c r="B118" s="212"/>
      <c r="C118" s="212"/>
      <c r="D118" s="212"/>
      <c r="E118" s="212"/>
      <c r="F118" s="211"/>
      <c r="G118" s="212"/>
      <c r="H118" s="212"/>
    </row>
  </sheetData>
  <mergeCells count="4">
    <mergeCell ref="A10:D10"/>
    <mergeCell ref="A3:E3"/>
    <mergeCell ref="A7:D7"/>
    <mergeCell ref="A5: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76"/>
  <sheetViews>
    <sheetView workbookViewId="0">
      <pane ySplit="1" topLeftCell="A2" activePane="bottomLeft" state="frozen"/>
      <selection pane="bottomLeft" activeCell="BB3" sqref="BB3:BD203"/>
    </sheetView>
  </sheetViews>
  <sheetFormatPr defaultRowHeight="14.4"/>
  <cols>
    <col min="1" max="1" width="16" customWidth="1"/>
    <col min="2" max="2" width="20.44140625" customWidth="1"/>
    <col min="3" max="4" width="18" customWidth="1"/>
    <col min="5" max="6" width="15.33203125" customWidth="1"/>
    <col min="7" max="7" width="26.44140625" customWidth="1"/>
    <col min="8" max="8" width="24.33203125" style="3" customWidth="1"/>
    <col min="9" max="9" width="16.33203125" customWidth="1"/>
    <col min="10" max="10" width="21.109375" customWidth="1"/>
    <col min="11" max="11" width="29.33203125" customWidth="1"/>
    <col min="12" max="12" width="19.109375" customWidth="1"/>
    <col min="13" max="13" width="30" customWidth="1"/>
    <col min="14" max="14" width="14.6640625" customWidth="1"/>
    <col min="15" max="15" width="12.33203125" customWidth="1"/>
    <col min="16" max="16" width="42.5546875" customWidth="1"/>
    <col min="17" max="17" width="18.33203125" customWidth="1"/>
    <col min="18" max="18" width="68.109375" customWidth="1"/>
    <col min="19" max="19" width="34.5546875" customWidth="1"/>
    <col min="20" max="20" width="14.44140625" customWidth="1"/>
    <col min="21" max="21" width="15.109375" customWidth="1"/>
    <col min="22" max="22" width="15.6640625" customWidth="1"/>
    <col min="23" max="23" width="17.109375" customWidth="1"/>
    <col min="24" max="24" width="14" customWidth="1"/>
    <col min="25" max="25" width="36.44140625" customWidth="1"/>
    <col min="26" max="26" width="23.44140625" customWidth="1"/>
    <col min="27" max="27" width="13.33203125" customWidth="1"/>
    <col min="28" max="28" width="21.33203125" customWidth="1"/>
    <col min="29" max="29" width="15.33203125" customWidth="1"/>
    <col min="30" max="31" width="20.109375" customWidth="1"/>
    <col min="32" max="32" width="28.44140625" customWidth="1"/>
    <col min="33" max="33" width="18.5546875" style="33" customWidth="1"/>
    <col min="34" max="34" width="23" customWidth="1"/>
    <col min="35" max="36" width="15.6640625" customWidth="1"/>
    <col min="37" max="38" width="22.109375" customWidth="1"/>
    <col min="39" max="39" width="22" customWidth="1"/>
    <col min="40" max="40" width="17.6640625" customWidth="1"/>
    <col min="41" max="42" width="22.33203125" customWidth="1"/>
    <col min="43" max="43" width="14" customWidth="1"/>
    <col min="44" max="44" width="12" bestFit="1" customWidth="1"/>
    <col min="47" max="47" width="24.44140625" style="33" customWidth="1"/>
    <col min="51" max="51" width="12.109375" customWidth="1"/>
  </cols>
  <sheetData>
    <row r="1" spans="1:58" ht="17.25" customHeight="1">
      <c r="A1" t="s">
        <v>0</v>
      </c>
      <c r="B1" t="s">
        <v>699</v>
      </c>
      <c r="C1" t="s">
        <v>1</v>
      </c>
      <c r="D1" t="s">
        <v>662</v>
      </c>
      <c r="E1" t="s">
        <v>2</v>
      </c>
      <c r="F1" t="s">
        <v>77</v>
      </c>
      <c r="G1" t="s">
        <v>3</v>
      </c>
      <c r="H1" s="3" t="s">
        <v>78</v>
      </c>
      <c r="I1" t="s">
        <v>82</v>
      </c>
      <c r="J1" t="s">
        <v>4</v>
      </c>
      <c r="K1" t="s">
        <v>79</v>
      </c>
      <c r="L1" t="s">
        <v>5</v>
      </c>
      <c r="M1" t="s">
        <v>80</v>
      </c>
      <c r="N1" t="s">
        <v>88</v>
      </c>
      <c r="O1" t="s">
        <v>192</v>
      </c>
      <c r="P1" t="s">
        <v>750</v>
      </c>
      <c r="Q1" t="s">
        <v>660</v>
      </c>
      <c r="R1" t="s">
        <v>664</v>
      </c>
      <c r="S1" t="s">
        <v>825</v>
      </c>
      <c r="T1" s="13" t="s">
        <v>692</v>
      </c>
      <c r="U1" s="13" t="s">
        <v>693</v>
      </c>
      <c r="V1" s="13" t="s">
        <v>694</v>
      </c>
      <c r="W1" s="14" t="s">
        <v>695</v>
      </c>
      <c r="X1" s="15" t="s">
        <v>696</v>
      </c>
      <c r="Y1" s="15" t="s">
        <v>697</v>
      </c>
      <c r="Z1" s="15" t="s">
        <v>721</v>
      </c>
      <c r="AA1" s="15" t="s">
        <v>698</v>
      </c>
      <c r="AB1" s="15" t="s">
        <v>926</v>
      </c>
      <c r="AC1" t="s">
        <v>77</v>
      </c>
      <c r="AD1" s="15" t="s">
        <v>934</v>
      </c>
      <c r="AE1" s="15" t="s">
        <v>935</v>
      </c>
      <c r="AF1" s="15" t="s">
        <v>927</v>
      </c>
      <c r="AG1" s="32" t="s">
        <v>966</v>
      </c>
      <c r="AH1" s="15" t="s">
        <v>946</v>
      </c>
      <c r="AI1" s="15" t="s">
        <v>937</v>
      </c>
      <c r="AJ1" s="15" t="s">
        <v>938</v>
      </c>
      <c r="AK1" s="15" t="s">
        <v>940</v>
      </c>
      <c r="AL1" s="15" t="s">
        <v>939</v>
      </c>
      <c r="AM1" s="15" t="s">
        <v>929</v>
      </c>
      <c r="AN1" s="15" t="s">
        <v>930</v>
      </c>
      <c r="AO1" s="15" t="s">
        <v>931</v>
      </c>
      <c r="AP1" s="15" t="s">
        <v>932</v>
      </c>
      <c r="AQ1" s="15" t="s">
        <v>941</v>
      </c>
      <c r="AR1" s="15" t="s">
        <v>942</v>
      </c>
      <c r="AS1" t="s">
        <v>944</v>
      </c>
      <c r="AT1" t="s">
        <v>943</v>
      </c>
      <c r="AU1" s="32" t="s">
        <v>965</v>
      </c>
      <c r="AV1" t="s">
        <v>966</v>
      </c>
      <c r="AW1" t="s">
        <v>946</v>
      </c>
      <c r="AX1" t="s">
        <v>937</v>
      </c>
      <c r="AY1" t="s">
        <v>938</v>
      </c>
      <c r="AZ1" t="s">
        <v>940</v>
      </c>
      <c r="BA1" t="s">
        <v>939</v>
      </c>
      <c r="BB1" t="s">
        <v>941</v>
      </c>
      <c r="BC1" t="s">
        <v>942</v>
      </c>
      <c r="BD1" t="s">
        <v>944</v>
      </c>
      <c r="BE1" t="s">
        <v>943</v>
      </c>
    </row>
    <row r="2" spans="1:58" ht="17.25" customHeight="1">
      <c r="T2" s="13"/>
      <c r="U2" s="13"/>
      <c r="V2" s="13"/>
      <c r="W2" s="14"/>
      <c r="X2" s="15"/>
      <c r="Y2" s="15"/>
      <c r="Z2" s="15"/>
      <c r="AA2" s="15"/>
      <c r="AB2" s="15"/>
      <c r="AD2" s="15"/>
      <c r="AE2" s="15"/>
      <c r="AF2" s="15"/>
      <c r="AG2" s="314" t="s">
        <v>967</v>
      </c>
      <c r="AH2" s="315"/>
      <c r="AI2" s="315"/>
      <c r="AJ2" s="315"/>
      <c r="AK2" s="315"/>
      <c r="AL2" s="15"/>
      <c r="AM2" s="15"/>
      <c r="AN2" s="15"/>
      <c r="AO2" s="15"/>
      <c r="AP2" s="15"/>
      <c r="AQ2" s="15"/>
      <c r="AR2" s="15"/>
      <c r="AU2" s="314" t="s">
        <v>968</v>
      </c>
      <c r="AV2" s="315"/>
      <c r="AW2" s="315"/>
      <c r="AX2" s="315"/>
      <c r="AY2" s="315"/>
      <c r="AZ2" s="315"/>
      <c r="BA2" s="315"/>
      <c r="BB2" s="315"/>
      <c r="BC2" s="315"/>
      <c r="BD2" s="315"/>
      <c r="BE2" s="315"/>
      <c r="BF2" s="315"/>
    </row>
    <row r="3" spans="1:58">
      <c r="A3" s="1" t="s">
        <v>6</v>
      </c>
      <c r="B3" s="17" t="s">
        <v>700</v>
      </c>
      <c r="T3" s="12"/>
      <c r="AU3" s="37"/>
    </row>
    <row r="4" spans="1:58">
      <c r="B4" s="16"/>
      <c r="C4" t="s">
        <v>6</v>
      </c>
      <c r="D4" t="s">
        <v>6</v>
      </c>
      <c r="E4">
        <v>23545</v>
      </c>
      <c r="F4" t="s">
        <v>81</v>
      </c>
      <c r="G4" t="s">
        <v>93</v>
      </c>
      <c r="H4" s="3" t="s">
        <v>83</v>
      </c>
      <c r="I4" t="s">
        <v>84</v>
      </c>
      <c r="J4" t="s">
        <v>85</v>
      </c>
      <c r="K4" t="s">
        <v>86</v>
      </c>
      <c r="L4">
        <v>1927</v>
      </c>
      <c r="M4" t="s">
        <v>87</v>
      </c>
      <c r="N4">
        <v>493</v>
      </c>
      <c r="O4" t="s">
        <v>194</v>
      </c>
      <c r="P4" t="s">
        <v>749</v>
      </c>
      <c r="Q4" s="3" t="s">
        <v>747</v>
      </c>
      <c r="R4" t="s">
        <v>748</v>
      </c>
      <c r="S4">
        <v>0</v>
      </c>
      <c r="T4">
        <v>23830920.4329</v>
      </c>
      <c r="U4">
        <v>2213964.9542145263</v>
      </c>
      <c r="V4">
        <v>2.2139649542145263</v>
      </c>
      <c r="W4">
        <v>53346.591864100003</v>
      </c>
      <c r="X4">
        <v>200</v>
      </c>
      <c r="Y4">
        <v>77</v>
      </c>
      <c r="Z4">
        <v>77</v>
      </c>
      <c r="AA4">
        <v>4330072.6574527705</v>
      </c>
      <c r="AB4">
        <f>AA4*0.6</f>
        <v>2598043.5944716623</v>
      </c>
      <c r="AC4" t="s">
        <v>81</v>
      </c>
      <c r="AD4">
        <v>4.7</v>
      </c>
      <c r="AE4">
        <f>V4</f>
        <v>2.2139649542145263</v>
      </c>
      <c r="AF4" t="s">
        <v>928</v>
      </c>
      <c r="AG4" s="33">
        <v>117</v>
      </c>
      <c r="AH4">
        <f>AG4/10/100</f>
        <v>0.11699999999999999</v>
      </c>
      <c r="AI4">
        <f>($AD4*1000*1000)*AH4</f>
        <v>549900</v>
      </c>
      <c r="AJ4">
        <f>($AE4*1000*1000)*AH4</f>
        <v>259033.89964309958</v>
      </c>
      <c r="AK4">
        <f>$AB4/AI4</f>
        <v>4.7245746398830013</v>
      </c>
      <c r="AL4">
        <f>$AB4/AJ4</f>
        <v>10.029743589743589</v>
      </c>
      <c r="AM4">
        <f>2.4*1000</f>
        <v>2400</v>
      </c>
      <c r="AN4">
        <f>Z4*2.54/100</f>
        <v>1.9558000000000002</v>
      </c>
      <c r="AO4">
        <f>AM4*AN4</f>
        <v>4693.92</v>
      </c>
      <c r="AP4">
        <f>AO4*0.6</f>
        <v>2816.3519999999999</v>
      </c>
      <c r="AQ4">
        <f>AI4/$AP4</f>
        <v>195.2525820636057</v>
      </c>
      <c r="AR4">
        <f>AQ4/365</f>
        <v>0.53493858099617997</v>
      </c>
      <c r="AS4">
        <f>AJ4/$AP4</f>
        <v>91.974973172067834</v>
      </c>
      <c r="AT4">
        <f>AS4/365</f>
        <v>0.25198622786867902</v>
      </c>
      <c r="AU4" s="37">
        <v>1020</v>
      </c>
      <c r="AV4">
        <f>AU4*0.05</f>
        <v>51</v>
      </c>
      <c r="AW4">
        <f>AV4/10/100</f>
        <v>5.0999999999999997E-2</v>
      </c>
      <c r="AX4">
        <f>($AD4*1000*1000)*AW4</f>
        <v>239699.99999999997</v>
      </c>
      <c r="AY4">
        <f>($AE4*1000*1000)*AW4</f>
        <v>112912.21266494083</v>
      </c>
      <c r="AZ4">
        <f>$AB4/AX4</f>
        <v>10.838730056202181</v>
      </c>
      <c r="BA4">
        <f>$AB4/AY4</f>
        <v>23.009411764705884</v>
      </c>
      <c r="BB4">
        <f>AX4/$AP4</f>
        <v>85.110099873879392</v>
      </c>
      <c r="BC4">
        <f>BB4/365</f>
        <v>0.23317835581884766</v>
      </c>
      <c r="BD4">
        <f>AY4/$AP4</f>
        <v>40.091654972439819</v>
      </c>
      <c r="BE4">
        <f>BD4/365</f>
        <v>0.10984015060942416</v>
      </c>
    </row>
    <row r="5" spans="1:58">
      <c r="B5" s="16"/>
      <c r="C5" t="s">
        <v>7</v>
      </c>
      <c r="D5" t="s">
        <v>663</v>
      </c>
      <c r="E5">
        <v>1666</v>
      </c>
      <c r="F5" t="s">
        <v>94</v>
      </c>
      <c r="G5" t="s">
        <v>95</v>
      </c>
      <c r="H5" s="3" t="s">
        <v>96</v>
      </c>
      <c r="I5" t="s">
        <v>84</v>
      </c>
      <c r="J5" t="s">
        <v>85</v>
      </c>
      <c r="K5" t="s">
        <v>97</v>
      </c>
      <c r="L5">
        <v>1925</v>
      </c>
      <c r="M5" t="s">
        <v>87</v>
      </c>
      <c r="N5">
        <v>225</v>
      </c>
      <c r="O5" t="s">
        <v>194</v>
      </c>
      <c r="P5" t="s">
        <v>661</v>
      </c>
      <c r="Q5" s="3" t="s">
        <v>731</v>
      </c>
      <c r="R5" t="s">
        <v>665</v>
      </c>
      <c r="S5">
        <v>0</v>
      </c>
      <c r="T5">
        <v>30122757.408</v>
      </c>
      <c r="U5">
        <v>2798495.7363857203</v>
      </c>
      <c r="V5">
        <v>2.7984957363857204</v>
      </c>
      <c r="W5">
        <v>68809.833247100003</v>
      </c>
      <c r="Y5">
        <v>77</v>
      </c>
      <c r="Z5">
        <v>77</v>
      </c>
      <c r="AA5">
        <v>5473297.9612231916</v>
      </c>
      <c r="AB5">
        <f>AA5*0.6</f>
        <v>3283978.7767339149</v>
      </c>
      <c r="AC5" t="s">
        <v>94</v>
      </c>
      <c r="AD5">
        <v>4.3940000000000001</v>
      </c>
      <c r="AE5">
        <f>V5</f>
        <v>2.7984957363857204</v>
      </c>
      <c r="AF5" t="s">
        <v>933</v>
      </c>
      <c r="AG5" s="33">
        <v>121.4</v>
      </c>
      <c r="AH5">
        <f>AG5/10/100</f>
        <v>0.12140000000000001</v>
      </c>
      <c r="AI5">
        <f>($AD5*1000*1000)*AH5</f>
        <v>533431.6</v>
      </c>
      <c r="AJ5">
        <f>($AE5*1000*1000)*AH5</f>
        <v>339737.38239722647</v>
      </c>
      <c r="AK5">
        <f t="shared" ref="AK5:AK68" si="0">$AB5/AI5</f>
        <v>6.1563259033284021</v>
      </c>
      <c r="AL5">
        <f t="shared" ref="AL5:AL68" si="1">$AB5/AJ5</f>
        <v>9.6662273476112013</v>
      </c>
      <c r="AM5">
        <f>2.73*1000</f>
        <v>2730</v>
      </c>
      <c r="AN5">
        <f>Z5*2.54/100</f>
        <v>1.9558000000000002</v>
      </c>
      <c r="AO5">
        <f>AM5*AN5</f>
        <v>5339.3340000000007</v>
      </c>
      <c r="AP5">
        <f>AO5*0.6</f>
        <v>3203.6004000000003</v>
      </c>
      <c r="AQ5">
        <f t="shared" ref="AQ5:AQ68" si="2">AI5/$AP5</f>
        <v>166.51003040204387</v>
      </c>
      <c r="AR5">
        <f>AQ5/365</f>
        <v>0.45619186411518869</v>
      </c>
      <c r="AS5">
        <f t="shared" ref="AS5:AS68" si="3">AJ5/AP5</f>
        <v>106.04861405224773</v>
      </c>
      <c r="AT5">
        <f t="shared" ref="AT5:AT68" si="4">AS5/365</f>
        <v>0.29054414808834994</v>
      </c>
      <c r="AU5" s="37">
        <v>1024</v>
      </c>
      <c r="AV5">
        <f t="shared" ref="AV5:AV68" si="5">AU5*0.05</f>
        <v>51.2</v>
      </c>
      <c r="AW5">
        <f>AV5/10/100</f>
        <v>5.1200000000000002E-2</v>
      </c>
      <c r="AX5">
        <f t="shared" ref="AX5:AX68" si="6">($AD5*1000*1000)*AW5</f>
        <v>224972.80000000002</v>
      </c>
      <c r="AY5">
        <f t="shared" ref="AY5:AY68" si="7">($AE5*1000*1000)*AW5</f>
        <v>143282.98170294889</v>
      </c>
      <c r="AZ5">
        <f t="shared" ref="AZ5:BA68" si="8">$AB5/AX5</f>
        <v>14.597225872345078</v>
      </c>
      <c r="BA5">
        <f t="shared" si="8"/>
        <v>22.919531249999995</v>
      </c>
      <c r="BB5">
        <f t="shared" ref="BB5:BB68" si="9">AX5/$AP5</f>
        <v>70.224988110252454</v>
      </c>
      <c r="BC5">
        <f>BB5/365</f>
        <v>0.1923972276993218</v>
      </c>
      <c r="BD5">
        <f t="shared" ref="BD5:BD68" si="10">AY5/$AP5</f>
        <v>44.725609880354888</v>
      </c>
      <c r="BE5">
        <f t="shared" ref="BE5:BE68" si="11">BD5/365</f>
        <v>0.12253591748042435</v>
      </c>
    </row>
    <row r="6" spans="1:58">
      <c r="B6" s="16"/>
      <c r="C6" t="s">
        <v>8</v>
      </c>
      <c r="D6" t="s">
        <v>670</v>
      </c>
      <c r="E6">
        <v>1049</v>
      </c>
      <c r="F6" t="s">
        <v>89</v>
      </c>
      <c r="G6" t="s">
        <v>92</v>
      </c>
      <c r="H6" s="3" t="s">
        <v>90</v>
      </c>
      <c r="I6" t="s">
        <v>84</v>
      </c>
      <c r="J6" t="s">
        <v>85</v>
      </c>
      <c r="K6" t="s">
        <v>91</v>
      </c>
      <c r="L6">
        <v>1952</v>
      </c>
      <c r="M6" t="s">
        <v>87</v>
      </c>
      <c r="N6">
        <v>503</v>
      </c>
      <c r="O6" t="s">
        <v>194</v>
      </c>
      <c r="P6" t="s">
        <v>668</v>
      </c>
      <c r="Q6" s="3" t="s">
        <v>732</v>
      </c>
      <c r="R6" t="s">
        <v>669</v>
      </c>
      <c r="S6">
        <v>0</v>
      </c>
      <c r="T6">
        <v>104602831.16599999</v>
      </c>
      <c r="U6">
        <v>9717921.0079281442</v>
      </c>
      <c r="V6">
        <v>9.717921007928144</v>
      </c>
      <c r="W6">
        <v>276936.42401900003</v>
      </c>
      <c r="Y6">
        <v>92</v>
      </c>
      <c r="Z6">
        <v>92</v>
      </c>
      <c r="AA6">
        <v>22708837.811326485</v>
      </c>
      <c r="AB6">
        <f>AA6*0.6</f>
        <v>13625302.68679589</v>
      </c>
      <c r="AC6" t="s">
        <v>89</v>
      </c>
      <c r="AD6">
        <v>24.233000000000001</v>
      </c>
      <c r="AE6">
        <f>V6</f>
        <v>9.717921007928144</v>
      </c>
      <c r="AF6" t="s">
        <v>936</v>
      </c>
      <c r="AG6" s="33">
        <v>116.1</v>
      </c>
      <c r="AH6">
        <f t="shared" ref="AH6:AH68" si="12">AG6/10/100</f>
        <v>0.11609999999999999</v>
      </c>
      <c r="AI6">
        <f>($AD6*1000*1000)*AH6</f>
        <v>2813451.3</v>
      </c>
      <c r="AJ6">
        <f>($AE6*1000*1000)*AH6</f>
        <v>1128250.6290204574</v>
      </c>
      <c r="AK6">
        <f t="shared" si="0"/>
        <v>4.8429139991852326</v>
      </c>
      <c r="AL6">
        <f t="shared" si="1"/>
        <v>12.076485788113695</v>
      </c>
      <c r="AM6">
        <f>5.49*1000</f>
        <v>5490</v>
      </c>
      <c r="AN6">
        <f>Z6*2.54/100</f>
        <v>2.3368000000000002</v>
      </c>
      <c r="AO6">
        <f t="shared" ref="AO6:AO68" si="13">AM6*AN6</f>
        <v>12829.032000000001</v>
      </c>
      <c r="AP6">
        <f t="shared" ref="AP6:AP68" si="14">AO6*0.6</f>
        <v>7697.4192000000003</v>
      </c>
      <c r="AQ6">
        <f t="shared" si="2"/>
        <v>365.50579186332993</v>
      </c>
      <c r="AR6">
        <f t="shared" ref="AR6:AR68" si="15">AQ6/365</f>
        <v>1.0013857311324108</v>
      </c>
      <c r="AS6">
        <f t="shared" si="3"/>
        <v>146.57518314975718</v>
      </c>
      <c r="AT6">
        <f t="shared" si="4"/>
        <v>0.40157584424591009</v>
      </c>
      <c r="AU6" s="37">
        <v>1015.2</v>
      </c>
      <c r="AV6">
        <f t="shared" si="5"/>
        <v>50.760000000000005</v>
      </c>
      <c r="AW6">
        <f t="shared" ref="AW6:AW68" si="16">AV6/10/100</f>
        <v>5.0760000000000007E-2</v>
      </c>
      <c r="AX6">
        <f t="shared" si="6"/>
        <v>1230067.08</v>
      </c>
      <c r="AY6">
        <f t="shared" si="7"/>
        <v>493281.67036243266</v>
      </c>
      <c r="AZ6">
        <f t="shared" si="8"/>
        <v>11.076877764093881</v>
      </c>
      <c r="BA6">
        <f t="shared" si="8"/>
        <v>27.621749408983444</v>
      </c>
      <c r="BB6">
        <f t="shared" si="9"/>
        <v>159.80253225652567</v>
      </c>
      <c r="BC6">
        <f t="shared" ref="BC6:BC68" si="17">BB6/365</f>
        <v>0.43781515686719358</v>
      </c>
      <c r="BD6">
        <f t="shared" si="10"/>
        <v>64.08403356314966</v>
      </c>
      <c r="BE6">
        <f t="shared" si="11"/>
        <v>0.17557269469356071</v>
      </c>
    </row>
    <row r="7" spans="1:58">
      <c r="P7" t="s">
        <v>666</v>
      </c>
      <c r="Q7" s="3" t="s">
        <v>733</v>
      </c>
      <c r="R7" t="s">
        <v>667</v>
      </c>
      <c r="S7">
        <v>0</v>
      </c>
      <c r="AU7" s="37"/>
    </row>
    <row r="8" spans="1:58" s="10" customFormat="1">
      <c r="C8" s="10" t="s">
        <v>9</v>
      </c>
      <c r="D8" s="10" t="s">
        <v>11</v>
      </c>
      <c r="E8" s="10">
        <v>1791</v>
      </c>
      <c r="F8" s="10" t="s">
        <v>98</v>
      </c>
      <c r="G8" s="10" t="s">
        <v>101</v>
      </c>
      <c r="H8" s="11" t="s">
        <v>99</v>
      </c>
      <c r="I8" s="10" t="s">
        <v>84</v>
      </c>
      <c r="J8" s="10" t="s">
        <v>100</v>
      </c>
      <c r="K8" s="10" t="s">
        <v>102</v>
      </c>
      <c r="L8" s="10">
        <v>1923</v>
      </c>
      <c r="M8" s="10" t="s">
        <v>87</v>
      </c>
      <c r="N8" s="10">
        <v>615</v>
      </c>
      <c r="O8" s="10" t="s">
        <v>194</v>
      </c>
      <c r="P8" s="10" t="s">
        <v>671</v>
      </c>
      <c r="Q8" s="11" t="s">
        <v>734</v>
      </c>
      <c r="R8" s="10" t="s">
        <v>671</v>
      </c>
      <c r="S8" s="10">
        <v>0</v>
      </c>
      <c r="T8" s="10">
        <v>42350659.501500003</v>
      </c>
      <c r="U8" s="10">
        <v>3934505.0136942351</v>
      </c>
      <c r="V8" s="10">
        <v>3.9345050136942352</v>
      </c>
      <c r="W8" s="10">
        <v>59820.155466299999</v>
      </c>
      <c r="X8" s="10">
        <v>80</v>
      </c>
      <c r="Y8" s="10">
        <v>98</v>
      </c>
      <c r="Z8" s="10">
        <v>98</v>
      </c>
      <c r="AA8" s="10">
        <v>9793769.8800876904</v>
      </c>
      <c r="AB8" s="10">
        <f>AA8*0.6</f>
        <v>5876261.9280526144</v>
      </c>
      <c r="AC8" s="10" t="s">
        <v>98</v>
      </c>
      <c r="AD8" s="10">
        <v>5.9139999999999997</v>
      </c>
      <c r="AE8" s="10">
        <f>V8</f>
        <v>3.9345050136942352</v>
      </c>
      <c r="AF8" s="10" t="s">
        <v>945</v>
      </c>
      <c r="AG8" s="34">
        <v>112.4</v>
      </c>
      <c r="AH8" s="10">
        <f t="shared" si="12"/>
        <v>0.1124</v>
      </c>
      <c r="AI8" s="10">
        <f>($AD8*1000*1000)*AH8</f>
        <v>664733.6</v>
      </c>
      <c r="AJ8" s="10">
        <f>($AE8*1000*1000)*AH8</f>
        <v>442238.363539232</v>
      </c>
      <c r="AK8" s="10">
        <f t="shared" si="0"/>
        <v>8.8400254298152134</v>
      </c>
      <c r="AL8" s="10">
        <f t="shared" si="1"/>
        <v>13.287544483985767</v>
      </c>
      <c r="AM8" s="10">
        <v>3307</v>
      </c>
      <c r="AN8" s="10">
        <f>Z8*2.54/100</f>
        <v>2.4892000000000003</v>
      </c>
      <c r="AO8" s="10">
        <f t="shared" si="13"/>
        <v>8231.7844000000005</v>
      </c>
      <c r="AP8" s="10">
        <f t="shared" si="14"/>
        <v>4939.0706399999999</v>
      </c>
      <c r="AQ8" s="10">
        <f t="shared" si="2"/>
        <v>134.58677724034334</v>
      </c>
      <c r="AR8" s="10">
        <f t="shared" si="15"/>
        <v>0.36873089654888586</v>
      </c>
      <c r="AS8" s="10">
        <f t="shared" si="3"/>
        <v>89.538780830077783</v>
      </c>
      <c r="AT8" s="10">
        <f t="shared" si="4"/>
        <v>0.24531172830158296</v>
      </c>
      <c r="AU8" s="34">
        <v>1022.7</v>
      </c>
      <c r="AV8" s="10">
        <f t="shared" si="5"/>
        <v>51.135000000000005</v>
      </c>
      <c r="AW8" s="10">
        <f t="shared" si="16"/>
        <v>5.1135E-2</v>
      </c>
      <c r="AX8" s="10">
        <f t="shared" si="6"/>
        <v>302412.39</v>
      </c>
      <c r="AY8" s="10">
        <f t="shared" si="7"/>
        <v>201190.91387525472</v>
      </c>
      <c r="AZ8" s="10">
        <f t="shared" si="8"/>
        <v>19.431286952405006</v>
      </c>
      <c r="BA8" s="10">
        <f t="shared" si="8"/>
        <v>29.207392197125259</v>
      </c>
      <c r="BB8" s="10">
        <f t="shared" si="9"/>
        <v>61.228601905560119</v>
      </c>
      <c r="BC8" s="10">
        <f t="shared" si="17"/>
        <v>0.16774959426180855</v>
      </c>
      <c r="BD8" s="10">
        <f t="shared" si="10"/>
        <v>40.734569019092774</v>
      </c>
      <c r="BE8" s="10">
        <f t="shared" si="11"/>
        <v>0.11160155895641856</v>
      </c>
    </row>
    <row r="9" spans="1:58">
      <c r="F9" t="s">
        <v>103</v>
      </c>
      <c r="G9" t="s">
        <v>108</v>
      </c>
      <c r="H9" s="3" t="s">
        <v>105</v>
      </c>
      <c r="I9" t="s">
        <v>107</v>
      </c>
      <c r="J9" t="s">
        <v>85</v>
      </c>
      <c r="K9" t="s">
        <v>110</v>
      </c>
      <c r="L9">
        <v>1919</v>
      </c>
      <c r="M9" t="s">
        <v>87</v>
      </c>
      <c r="N9">
        <v>550</v>
      </c>
      <c r="O9" t="s">
        <v>194</v>
      </c>
      <c r="P9" t="s">
        <v>668</v>
      </c>
      <c r="Q9" s="3" t="s">
        <v>732</v>
      </c>
      <c r="R9" t="s">
        <v>669</v>
      </c>
      <c r="S9">
        <v>0</v>
      </c>
      <c r="T9">
        <v>10055083.854900001</v>
      </c>
      <c r="U9">
        <v>934147.85757512902</v>
      </c>
      <c r="V9">
        <v>0.93414785757512897</v>
      </c>
      <c r="W9">
        <v>18582.889923399998</v>
      </c>
      <c r="X9">
        <v>125</v>
      </c>
      <c r="Y9">
        <v>98</v>
      </c>
      <c r="Z9">
        <v>98</v>
      </c>
      <c r="AA9">
        <v>2325280.8470760109</v>
      </c>
      <c r="AB9">
        <f>AA9*0.6</f>
        <v>1395168.5082456064</v>
      </c>
      <c r="AC9" t="s">
        <v>103</v>
      </c>
      <c r="AD9">
        <v>2.14</v>
      </c>
      <c r="AE9">
        <f>V9</f>
        <v>0.93414785757512897</v>
      </c>
      <c r="AF9" t="s">
        <v>947</v>
      </c>
      <c r="AG9" s="33">
        <v>113</v>
      </c>
      <c r="AH9">
        <f t="shared" si="12"/>
        <v>0.113</v>
      </c>
      <c r="AI9">
        <f>($AD9*1000*1000)*AH9</f>
        <v>241820</v>
      </c>
      <c r="AJ9">
        <f>($AE9*1000*1000)*AH9</f>
        <v>105558.70790598958</v>
      </c>
      <c r="AK9">
        <f t="shared" si="0"/>
        <v>5.7694504517641487</v>
      </c>
      <c r="AL9">
        <f t="shared" si="1"/>
        <v>13.216991150442476</v>
      </c>
      <c r="AM9">
        <v>1324</v>
      </c>
      <c r="AN9">
        <f>Z9*2.54/100</f>
        <v>2.4892000000000003</v>
      </c>
      <c r="AO9">
        <f t="shared" si="13"/>
        <v>3295.7008000000005</v>
      </c>
      <c r="AP9">
        <f t="shared" si="14"/>
        <v>1977.4204800000002</v>
      </c>
      <c r="AQ9">
        <f t="shared" si="2"/>
        <v>122.29063188422118</v>
      </c>
      <c r="AR9">
        <f t="shared" si="15"/>
        <v>0.33504282708005806</v>
      </c>
      <c r="AS9">
        <f t="shared" si="3"/>
        <v>53.382024194464478</v>
      </c>
      <c r="AT9">
        <f t="shared" si="4"/>
        <v>0.14625212108072461</v>
      </c>
      <c r="AU9" s="33">
        <v>1023</v>
      </c>
      <c r="AV9">
        <f t="shared" si="5"/>
        <v>51.150000000000006</v>
      </c>
      <c r="AW9">
        <f t="shared" si="16"/>
        <v>5.1150000000000001E-2</v>
      </c>
      <c r="AX9">
        <f t="shared" si="6"/>
        <v>109461</v>
      </c>
      <c r="AY9">
        <f t="shared" si="7"/>
        <v>47781.662914967848</v>
      </c>
      <c r="AZ9">
        <f t="shared" si="8"/>
        <v>12.745804517093818</v>
      </c>
      <c r="BA9">
        <f t="shared" si="8"/>
        <v>29.198826979472138</v>
      </c>
      <c r="BB9">
        <f t="shared" si="9"/>
        <v>55.355449742282424</v>
      </c>
      <c r="BC9">
        <f t="shared" si="17"/>
        <v>0.15165876641721213</v>
      </c>
      <c r="BD9">
        <f t="shared" si="10"/>
        <v>24.163633075635914</v>
      </c>
      <c r="BE9">
        <f t="shared" si="11"/>
        <v>6.6201734453797026E-2</v>
      </c>
    </row>
    <row r="10" spans="1:58">
      <c r="F10" t="s">
        <v>104</v>
      </c>
      <c r="G10" t="s">
        <v>109</v>
      </c>
      <c r="H10" s="3" t="s">
        <v>106</v>
      </c>
      <c r="I10" t="s">
        <v>107</v>
      </c>
      <c r="J10" t="s">
        <v>85</v>
      </c>
      <c r="K10" t="s">
        <v>110</v>
      </c>
      <c r="L10">
        <v>1925</v>
      </c>
      <c r="M10" t="s">
        <v>87</v>
      </c>
      <c r="N10" s="5" t="s">
        <v>223</v>
      </c>
      <c r="O10" t="s">
        <v>194</v>
      </c>
      <c r="P10" t="s">
        <v>668</v>
      </c>
      <c r="Q10" s="3" t="s">
        <v>732</v>
      </c>
      <c r="R10" t="s">
        <v>669</v>
      </c>
      <c r="S10">
        <v>0</v>
      </c>
      <c r="T10">
        <v>13608033.069399999</v>
      </c>
      <c r="U10">
        <v>1264227.6405677909</v>
      </c>
      <c r="V10">
        <v>1.264227640567791</v>
      </c>
      <c r="W10">
        <v>16893.628575300001</v>
      </c>
      <c r="X10">
        <v>105</v>
      </c>
      <c r="Y10">
        <v>98</v>
      </c>
      <c r="Z10">
        <v>98</v>
      </c>
      <c r="AA10">
        <v>3146915.442901345</v>
      </c>
      <c r="AB10">
        <f>AA10*0.6</f>
        <v>1888149.2657408069</v>
      </c>
      <c r="AC10" t="s">
        <v>104</v>
      </c>
      <c r="AD10">
        <v>1.84</v>
      </c>
      <c r="AE10">
        <f>V10</f>
        <v>1.264227640567791</v>
      </c>
      <c r="AF10" t="s">
        <v>928</v>
      </c>
      <c r="AG10" s="33">
        <v>113</v>
      </c>
      <c r="AH10">
        <f t="shared" si="12"/>
        <v>0.113</v>
      </c>
      <c r="AI10">
        <f>($AD10*1000*1000)*AH10</f>
        <v>207920</v>
      </c>
      <c r="AJ10">
        <f>($AE10*1000*1000)*AH10</f>
        <v>142857.72338416037</v>
      </c>
      <c r="AK10">
        <f t="shared" si="0"/>
        <v>9.0811334443093834</v>
      </c>
      <c r="AL10">
        <f t="shared" si="1"/>
        <v>13.216991150442476</v>
      </c>
      <c r="AM10">
        <v>1560</v>
      </c>
      <c r="AN10">
        <f>Z10*2.54/100</f>
        <v>2.4892000000000003</v>
      </c>
      <c r="AO10">
        <f t="shared" si="13"/>
        <v>3883.1520000000005</v>
      </c>
      <c r="AP10">
        <f t="shared" si="14"/>
        <v>2329.8912</v>
      </c>
      <c r="AQ10">
        <f t="shared" si="2"/>
        <v>89.240218599048745</v>
      </c>
      <c r="AR10">
        <f t="shared" si="15"/>
        <v>0.24449374958643491</v>
      </c>
      <c r="AS10">
        <f t="shared" si="3"/>
        <v>61.31519076262461</v>
      </c>
      <c r="AT10">
        <f t="shared" si="4"/>
        <v>0.1679868240071907</v>
      </c>
      <c r="AU10" s="33">
        <v>1022.5</v>
      </c>
      <c r="AV10">
        <f t="shared" si="5"/>
        <v>51.125</v>
      </c>
      <c r="AW10">
        <f t="shared" si="16"/>
        <v>5.1124999999999997E-2</v>
      </c>
      <c r="AX10">
        <f t="shared" si="6"/>
        <v>94070</v>
      </c>
      <c r="AY10">
        <f t="shared" si="7"/>
        <v>64633.638124028308</v>
      </c>
      <c r="AZ10">
        <f t="shared" si="8"/>
        <v>20.071747270551789</v>
      </c>
      <c r="BA10">
        <f t="shared" si="8"/>
        <v>29.213105134474326</v>
      </c>
      <c r="BB10">
        <f t="shared" si="9"/>
        <v>40.375275892711215</v>
      </c>
      <c r="BC10">
        <f t="shared" si="17"/>
        <v>0.11061719422660607</v>
      </c>
      <c r="BD10">
        <f t="shared" si="10"/>
        <v>27.741054227780381</v>
      </c>
      <c r="BE10">
        <f t="shared" si="11"/>
        <v>7.6002888295288715E-2</v>
      </c>
    </row>
    <row r="11" spans="1:58">
      <c r="F11" t="s">
        <v>111</v>
      </c>
      <c r="G11" t="s">
        <v>112</v>
      </c>
      <c r="H11" s="3" t="s">
        <v>113</v>
      </c>
      <c r="I11" t="s">
        <v>114</v>
      </c>
      <c r="J11" t="s">
        <v>85</v>
      </c>
      <c r="K11" t="s">
        <v>115</v>
      </c>
      <c r="L11">
        <v>1908</v>
      </c>
      <c r="M11" t="s">
        <v>116</v>
      </c>
      <c r="N11" s="5" t="s">
        <v>223</v>
      </c>
      <c r="O11" t="s">
        <v>194</v>
      </c>
      <c r="P11" t="s">
        <v>668</v>
      </c>
      <c r="Q11" s="3" t="s">
        <v>732</v>
      </c>
      <c r="R11" t="s">
        <v>669</v>
      </c>
      <c r="S11">
        <v>0</v>
      </c>
      <c r="T11">
        <v>5571094.1235499997</v>
      </c>
      <c r="U11">
        <v>517571.58020393061</v>
      </c>
      <c r="V11">
        <v>0.51757158020393057</v>
      </c>
      <c r="W11">
        <v>19241.842900700001</v>
      </c>
      <c r="X11">
        <v>0</v>
      </c>
      <c r="Y11">
        <v>35</v>
      </c>
      <c r="Z11">
        <v>35</v>
      </c>
      <c r="AA11">
        <v>460121.13480129431</v>
      </c>
      <c r="AB11">
        <f>AA11*0.6</f>
        <v>276072.68088077655</v>
      </c>
      <c r="AC11" t="s">
        <v>111</v>
      </c>
      <c r="AD11">
        <v>1.07</v>
      </c>
      <c r="AE11">
        <f>V11</f>
        <v>0.51757158020393057</v>
      </c>
      <c r="AF11" t="s">
        <v>947</v>
      </c>
      <c r="AG11" s="33">
        <v>113</v>
      </c>
      <c r="AH11">
        <f t="shared" si="12"/>
        <v>0.113</v>
      </c>
      <c r="AI11">
        <f>($AD11*1000*1000)*AH11</f>
        <v>120910</v>
      </c>
      <c r="AJ11">
        <f>($AE11*1000*1000)*AH11</f>
        <v>58485.588563044155</v>
      </c>
      <c r="AK11">
        <f t="shared" si="0"/>
        <v>2.2832907193844725</v>
      </c>
      <c r="AL11">
        <f t="shared" si="1"/>
        <v>4.7203539823008844</v>
      </c>
      <c r="AM11">
        <v>1021</v>
      </c>
      <c r="AN11">
        <f>Z11*2.54/100</f>
        <v>0.88900000000000001</v>
      </c>
      <c r="AO11">
        <f t="shared" si="13"/>
        <v>907.66899999999998</v>
      </c>
      <c r="AP11">
        <f t="shared" si="14"/>
        <v>544.60140000000001</v>
      </c>
      <c r="AQ11">
        <f t="shared" si="2"/>
        <v>222.01558791439024</v>
      </c>
      <c r="AR11">
        <f t="shared" si="15"/>
        <v>0.60826188469695952</v>
      </c>
      <c r="AS11">
        <f t="shared" si="3"/>
        <v>107.39155015584637</v>
      </c>
      <c r="AT11">
        <f t="shared" si="4"/>
        <v>0.2942234250845106</v>
      </c>
      <c r="AU11" s="33">
        <v>1023</v>
      </c>
      <c r="AV11">
        <f t="shared" si="5"/>
        <v>51.150000000000006</v>
      </c>
      <c r="AW11">
        <f t="shared" si="16"/>
        <v>5.1150000000000001E-2</v>
      </c>
      <c r="AX11">
        <f t="shared" si="6"/>
        <v>54730.5</v>
      </c>
      <c r="AY11">
        <f t="shared" si="7"/>
        <v>26473.786327431048</v>
      </c>
      <c r="AZ11">
        <f t="shared" si="8"/>
        <v>5.0442199665776224</v>
      </c>
      <c r="BA11">
        <f t="shared" si="8"/>
        <v>10.428152492668621</v>
      </c>
      <c r="BB11">
        <f t="shared" si="9"/>
        <v>100.49643647629257</v>
      </c>
      <c r="BC11">
        <f t="shared" si="17"/>
        <v>0.27533270267477417</v>
      </c>
      <c r="BD11">
        <f t="shared" si="10"/>
        <v>48.611307880279128</v>
      </c>
      <c r="BE11">
        <f t="shared" si="11"/>
        <v>0.13318166542542226</v>
      </c>
    </row>
    <row r="12" spans="1:58" s="10" customFormat="1">
      <c r="F12" s="10" t="s">
        <v>117</v>
      </c>
      <c r="G12" s="10" t="s">
        <v>118</v>
      </c>
      <c r="H12" s="11" t="s">
        <v>119</v>
      </c>
      <c r="I12" s="10" t="s">
        <v>120</v>
      </c>
      <c r="J12" s="10" t="s">
        <v>100</v>
      </c>
      <c r="K12" s="10" t="s">
        <v>121</v>
      </c>
      <c r="L12" s="10">
        <v>1957</v>
      </c>
      <c r="M12" s="10" t="s">
        <v>116</v>
      </c>
      <c r="N12" s="10">
        <v>672</v>
      </c>
      <c r="O12" s="10" t="s">
        <v>194</v>
      </c>
      <c r="P12" s="10" t="s">
        <v>668</v>
      </c>
      <c r="Q12" s="11" t="s">
        <v>732</v>
      </c>
      <c r="R12" s="10" t="s">
        <v>669</v>
      </c>
      <c r="S12" s="10">
        <v>0</v>
      </c>
      <c r="T12" s="10">
        <v>1012010.69816</v>
      </c>
      <c r="U12" s="10">
        <v>94018.87037158641</v>
      </c>
      <c r="V12" s="10">
        <v>9.4018870371586405E-2</v>
      </c>
      <c r="W12" s="10">
        <v>5538.1865222300003</v>
      </c>
      <c r="X12" s="10">
        <v>0</v>
      </c>
      <c r="Y12" s="10">
        <v>49</v>
      </c>
      <c r="Z12" s="10">
        <v>49</v>
      </c>
      <c r="AA12" s="10">
        <v>117015.88606447644</v>
      </c>
      <c r="AB12" s="10">
        <f>AA12*0.6</f>
        <v>70209.531638685861</v>
      </c>
      <c r="AC12" s="10" t="s">
        <v>117</v>
      </c>
      <c r="AD12" s="10">
        <v>0.20430000000000001</v>
      </c>
      <c r="AE12" s="10">
        <f>V12</f>
        <v>9.4018870371586405E-2</v>
      </c>
      <c r="AF12" s="10" t="s">
        <v>928</v>
      </c>
      <c r="AG12" s="34">
        <v>112.4</v>
      </c>
      <c r="AH12" s="10">
        <f t="shared" si="12"/>
        <v>0.1124</v>
      </c>
      <c r="AI12" s="10">
        <f>($AD12*1000*1000)*AH12</f>
        <v>22963.32</v>
      </c>
      <c r="AJ12" s="10">
        <f>($AE12*1000*1000)*AH12</f>
        <v>10567.721029766311</v>
      </c>
      <c r="AK12" s="10">
        <f t="shared" si="0"/>
        <v>3.0574643230458776</v>
      </c>
      <c r="AL12" s="10">
        <f t="shared" si="1"/>
        <v>6.6437722419928829</v>
      </c>
      <c r="AM12" s="10">
        <v>545</v>
      </c>
      <c r="AN12" s="10">
        <f>Z12*2.54/100</f>
        <v>1.2446000000000002</v>
      </c>
      <c r="AO12" s="10">
        <f t="shared" si="13"/>
        <v>678.30700000000013</v>
      </c>
      <c r="AP12" s="10">
        <f t="shared" si="14"/>
        <v>406.98420000000004</v>
      </c>
      <c r="AQ12" s="10">
        <f t="shared" si="2"/>
        <v>56.423124042653249</v>
      </c>
      <c r="AR12" s="10">
        <f t="shared" si="15"/>
        <v>0.15458390148672124</v>
      </c>
      <c r="AS12" s="10">
        <f t="shared" si="3"/>
        <v>25.965924548830912</v>
      </c>
      <c r="AT12" s="10">
        <f t="shared" si="4"/>
        <v>7.1139519311865518E-2</v>
      </c>
      <c r="AU12" s="34">
        <v>1023</v>
      </c>
      <c r="AV12" s="10">
        <f t="shared" si="5"/>
        <v>51.150000000000006</v>
      </c>
      <c r="AW12" s="10">
        <f t="shared" si="16"/>
        <v>5.1150000000000001E-2</v>
      </c>
      <c r="AX12" s="10">
        <f t="shared" si="6"/>
        <v>10449.945</v>
      </c>
      <c r="AY12" s="10">
        <f t="shared" si="7"/>
        <v>4809.0652195066441</v>
      </c>
      <c r="AZ12" s="10">
        <f t="shared" si="8"/>
        <v>6.7186508291369824</v>
      </c>
      <c r="BA12" s="10">
        <f t="shared" si="8"/>
        <v>14.599413489736071</v>
      </c>
      <c r="BB12" s="10">
        <f t="shared" si="9"/>
        <v>25.676537320122005</v>
      </c>
      <c r="BC12" s="10">
        <f t="shared" si="17"/>
        <v>7.034667758937535E-2</v>
      </c>
      <c r="BD12" s="10">
        <f t="shared" si="10"/>
        <v>11.816343778226878</v>
      </c>
      <c r="BE12" s="10">
        <f t="shared" si="11"/>
        <v>3.2373544597881859E-2</v>
      </c>
    </row>
    <row r="13" spans="1:58">
      <c r="P13" t="s">
        <v>671</v>
      </c>
      <c r="Q13" s="3" t="s">
        <v>734</v>
      </c>
      <c r="R13" t="s">
        <v>671</v>
      </c>
      <c r="S13">
        <v>0</v>
      </c>
    </row>
    <row r="14" spans="1:58">
      <c r="A14" s="10"/>
      <c r="B14" s="10"/>
      <c r="C14" s="10" t="s">
        <v>127</v>
      </c>
      <c r="D14" s="10" t="s">
        <v>11</v>
      </c>
      <c r="E14" s="5"/>
      <c r="F14" s="10" t="s">
        <v>128</v>
      </c>
      <c r="G14" s="10" t="s">
        <v>129</v>
      </c>
      <c r="H14" s="11" t="s">
        <v>130</v>
      </c>
      <c r="I14" s="10" t="s">
        <v>84</v>
      </c>
      <c r="J14" s="10" t="s">
        <v>100</v>
      </c>
      <c r="K14" s="10" t="s">
        <v>131</v>
      </c>
      <c r="L14" s="10">
        <v>1936</v>
      </c>
      <c r="M14" s="10" t="s">
        <v>87</v>
      </c>
      <c r="N14" s="10">
        <v>558</v>
      </c>
      <c r="O14" s="10" t="s">
        <v>194</v>
      </c>
      <c r="P14" s="10" t="s">
        <v>668</v>
      </c>
      <c r="Q14" s="11" t="s">
        <v>732</v>
      </c>
      <c r="R14" s="10" t="s">
        <v>669</v>
      </c>
      <c r="S14" s="10">
        <v>0</v>
      </c>
      <c r="T14" s="10">
        <v>23460244.761700001</v>
      </c>
      <c r="U14" s="10">
        <v>2179528.0575060057</v>
      </c>
      <c r="V14" s="10">
        <v>2.1795280575060056</v>
      </c>
      <c r="W14" s="10">
        <v>30517.9229853</v>
      </c>
      <c r="X14" s="10">
        <v>20</v>
      </c>
      <c r="Y14" s="10">
        <v>90</v>
      </c>
      <c r="Z14" s="10">
        <v>90</v>
      </c>
      <c r="AA14" s="10">
        <v>4982401.139458729</v>
      </c>
      <c r="AB14" s="10">
        <f t="shared" ref="AB14:AB21" si="18">AA14*0.6</f>
        <v>2989440.6836752375</v>
      </c>
      <c r="AC14" s="10" t="s">
        <v>128</v>
      </c>
      <c r="AD14" s="10">
        <v>3.01</v>
      </c>
      <c r="AE14" s="10">
        <f t="shared" ref="AE14:AE21" si="19">V14</f>
        <v>2.1795280575060056</v>
      </c>
      <c r="AF14" s="10" t="s">
        <v>948</v>
      </c>
      <c r="AG14" s="34">
        <v>116</v>
      </c>
      <c r="AH14" s="10">
        <f t="shared" si="12"/>
        <v>0.11599999999999999</v>
      </c>
      <c r="AI14" s="10">
        <f t="shared" ref="AI14:AI21" si="20">($AD14*1000*1000)*AH14</f>
        <v>349160</v>
      </c>
      <c r="AJ14" s="10">
        <f t="shared" ref="AJ14:AJ21" si="21">($AE14*1000*1000)*AH14</f>
        <v>252825.25467069665</v>
      </c>
      <c r="AK14" s="10">
        <f t="shared" si="0"/>
        <v>8.5618074340566999</v>
      </c>
      <c r="AL14" s="10">
        <f t="shared" si="1"/>
        <v>11.824137931034484</v>
      </c>
      <c r="AM14" s="10">
        <v>2740</v>
      </c>
      <c r="AN14" s="10">
        <f t="shared" ref="AN14:AN21" si="22">Z14*2.54/100</f>
        <v>2.286</v>
      </c>
      <c r="AO14" s="10">
        <f t="shared" si="13"/>
        <v>6263.64</v>
      </c>
      <c r="AP14" s="10">
        <f t="shared" si="14"/>
        <v>3758.1840000000002</v>
      </c>
      <c r="AQ14" s="10">
        <f t="shared" si="2"/>
        <v>92.906574026178603</v>
      </c>
      <c r="AR14" s="10">
        <f t="shared" si="15"/>
        <v>0.25453855897583177</v>
      </c>
      <c r="AS14" s="10">
        <f t="shared" si="3"/>
        <v>67.273250769705967</v>
      </c>
      <c r="AT14" s="10">
        <f t="shared" si="4"/>
        <v>0.1843102760813862</v>
      </c>
      <c r="AU14" s="34">
        <v>1022</v>
      </c>
      <c r="AV14" s="10">
        <f t="shared" si="5"/>
        <v>51.1</v>
      </c>
      <c r="AW14" s="10">
        <f t="shared" si="16"/>
        <v>5.1100000000000007E-2</v>
      </c>
      <c r="AX14" s="10">
        <f t="shared" si="6"/>
        <v>153811.00000000003</v>
      </c>
      <c r="AY14" s="10">
        <f t="shared" si="7"/>
        <v>111373.88373855691</v>
      </c>
      <c r="AZ14" s="10">
        <f t="shared" si="8"/>
        <v>19.435805525451606</v>
      </c>
      <c r="BA14" s="10">
        <f t="shared" si="8"/>
        <v>26.841487279843442</v>
      </c>
      <c r="BB14" s="10">
        <f t="shared" si="9"/>
        <v>40.926947696014892</v>
      </c>
      <c r="BC14" s="10">
        <f t="shared" si="17"/>
        <v>0.11212862382469833</v>
      </c>
      <c r="BD14" s="10">
        <f t="shared" si="10"/>
        <v>29.635026847689442</v>
      </c>
      <c r="BE14" s="10">
        <f t="shared" si="11"/>
        <v>8.1191854377231351E-2</v>
      </c>
      <c r="BF14" s="10"/>
    </row>
    <row r="15" spans="1:58">
      <c r="F15" t="s">
        <v>123</v>
      </c>
      <c r="G15" t="s">
        <v>124</v>
      </c>
      <c r="H15" s="3" t="s">
        <v>125</v>
      </c>
      <c r="I15" t="s">
        <v>84</v>
      </c>
      <c r="J15" t="s">
        <v>85</v>
      </c>
      <c r="K15" t="s">
        <v>126</v>
      </c>
      <c r="L15">
        <v>1919</v>
      </c>
      <c r="M15" t="s">
        <v>87</v>
      </c>
      <c r="N15" s="5" t="s">
        <v>223</v>
      </c>
      <c r="O15" t="s">
        <v>194</v>
      </c>
      <c r="P15" t="s">
        <v>668</v>
      </c>
      <c r="Q15" s="3" t="s">
        <v>732</v>
      </c>
      <c r="R15" t="s">
        <v>669</v>
      </c>
      <c r="S15">
        <v>0</v>
      </c>
      <c r="T15">
        <v>33769832.2892</v>
      </c>
      <c r="U15">
        <v>3137320.0799568393</v>
      </c>
      <c r="V15">
        <v>3.1373200799568393</v>
      </c>
      <c r="W15">
        <v>35836.818218599998</v>
      </c>
      <c r="X15">
        <v>135</v>
      </c>
      <c r="Y15">
        <v>107</v>
      </c>
      <c r="Z15">
        <v>107</v>
      </c>
      <c r="AA15">
        <v>8526608.5133066978</v>
      </c>
      <c r="AB15">
        <f t="shared" si="18"/>
        <v>5115965.1079840185</v>
      </c>
      <c r="AC15" t="s">
        <v>123</v>
      </c>
      <c r="AD15">
        <v>4.24</v>
      </c>
      <c r="AE15">
        <f t="shared" si="19"/>
        <v>3.1373200799568393</v>
      </c>
      <c r="AF15" t="s">
        <v>949</v>
      </c>
      <c r="AG15" s="33">
        <v>114</v>
      </c>
      <c r="AH15">
        <f t="shared" si="12"/>
        <v>0.114</v>
      </c>
      <c r="AI15">
        <f t="shared" si="20"/>
        <v>483360</v>
      </c>
      <c r="AJ15">
        <f t="shared" si="21"/>
        <v>357654.48911507969</v>
      </c>
      <c r="AK15">
        <f t="shared" si="0"/>
        <v>10.584171441542574</v>
      </c>
      <c r="AL15">
        <f t="shared" si="1"/>
        <v>14.304210526315789</v>
      </c>
      <c r="AM15">
        <v>2104</v>
      </c>
      <c r="AN15">
        <f t="shared" si="22"/>
        <v>2.7178000000000004</v>
      </c>
      <c r="AO15">
        <f t="shared" si="13"/>
        <v>5718.2512000000006</v>
      </c>
      <c r="AP15">
        <f t="shared" si="14"/>
        <v>3430.9507200000003</v>
      </c>
      <c r="AQ15">
        <f t="shared" si="2"/>
        <v>140.88223336533378</v>
      </c>
      <c r="AR15">
        <f t="shared" si="15"/>
        <v>0.38597872154885965</v>
      </c>
      <c r="AS15">
        <f t="shared" si="3"/>
        <v>104.24355180335544</v>
      </c>
      <c r="AT15">
        <f t="shared" si="4"/>
        <v>0.28559877206398754</v>
      </c>
      <c r="AU15" s="37">
        <v>1022</v>
      </c>
      <c r="AV15">
        <f t="shared" si="5"/>
        <v>51.1</v>
      </c>
      <c r="AW15">
        <f t="shared" si="16"/>
        <v>5.1100000000000007E-2</v>
      </c>
      <c r="AX15">
        <f t="shared" si="6"/>
        <v>216664.00000000003</v>
      </c>
      <c r="AY15">
        <f t="shared" si="7"/>
        <v>160317.05608579452</v>
      </c>
      <c r="AZ15">
        <f t="shared" si="8"/>
        <v>23.612437266846442</v>
      </c>
      <c r="BA15">
        <f t="shared" si="8"/>
        <v>31.911545988258307</v>
      </c>
      <c r="BB15">
        <f t="shared" si="9"/>
        <v>63.149843201478575</v>
      </c>
      <c r="BC15">
        <f t="shared" si="17"/>
        <v>0.17301326904514677</v>
      </c>
      <c r="BD15">
        <f t="shared" si="10"/>
        <v>46.726714887293546</v>
      </c>
      <c r="BE15">
        <f t="shared" si="11"/>
        <v>0.12801839695148917</v>
      </c>
    </row>
    <row r="16" spans="1:58">
      <c r="C16" t="s">
        <v>10</v>
      </c>
      <c r="E16" s="5"/>
      <c r="F16" t="s">
        <v>132</v>
      </c>
      <c r="G16" t="s">
        <v>133</v>
      </c>
      <c r="H16" s="3" t="s">
        <v>134</v>
      </c>
      <c r="I16" t="s">
        <v>135</v>
      </c>
      <c r="J16" t="s">
        <v>85</v>
      </c>
      <c r="K16" t="s">
        <v>136</v>
      </c>
      <c r="L16" s="4" t="s">
        <v>137</v>
      </c>
      <c r="M16" t="s">
        <v>87</v>
      </c>
      <c r="N16">
        <v>580</v>
      </c>
      <c r="O16" t="s">
        <v>194</v>
      </c>
      <c r="P16" t="s">
        <v>668</v>
      </c>
      <c r="Q16" s="3" t="s">
        <v>732</v>
      </c>
      <c r="R16" t="s">
        <v>669</v>
      </c>
      <c r="S16">
        <v>0</v>
      </c>
      <c r="T16">
        <v>116839010.994</v>
      </c>
      <c r="U16">
        <v>10854699.311936023</v>
      </c>
      <c r="V16">
        <v>10.854699311936022</v>
      </c>
      <c r="W16">
        <v>183042.69728399999</v>
      </c>
      <c r="X16">
        <v>90</v>
      </c>
      <c r="Y16">
        <v>91</v>
      </c>
      <c r="Z16">
        <v>91</v>
      </c>
      <c r="AA16">
        <v>25089551.989608921</v>
      </c>
      <c r="AB16">
        <f t="shared" si="18"/>
        <v>15053731.193765352</v>
      </c>
      <c r="AC16" t="s">
        <v>132</v>
      </c>
      <c r="AD16" s="6">
        <v>16.399999999999999</v>
      </c>
      <c r="AE16">
        <f t="shared" si="19"/>
        <v>10.854699311936022</v>
      </c>
      <c r="AF16" t="s">
        <v>928</v>
      </c>
      <c r="AG16" s="33">
        <v>114.8</v>
      </c>
      <c r="AH16">
        <f t="shared" si="12"/>
        <v>0.1148</v>
      </c>
      <c r="AI16">
        <f t="shared" si="20"/>
        <v>1882720</v>
      </c>
      <c r="AJ16">
        <f t="shared" si="21"/>
        <v>1246119.4810102552</v>
      </c>
      <c r="AK16">
        <f t="shared" si="0"/>
        <v>7.9957355282598321</v>
      </c>
      <c r="AL16">
        <f t="shared" si="1"/>
        <v>12.08048780487805</v>
      </c>
      <c r="AM16">
        <v>7302</v>
      </c>
      <c r="AN16">
        <f t="shared" si="22"/>
        <v>2.3114000000000003</v>
      </c>
      <c r="AO16">
        <f t="shared" si="13"/>
        <v>16877.842800000002</v>
      </c>
      <c r="AP16">
        <f t="shared" si="14"/>
        <v>10126.705680000001</v>
      </c>
      <c r="AQ16">
        <f t="shared" si="2"/>
        <v>185.91633444214011</v>
      </c>
      <c r="AR16">
        <f t="shared" si="15"/>
        <v>0.50935982038942496</v>
      </c>
      <c r="AS16">
        <f t="shared" si="3"/>
        <v>123.05279924065643</v>
      </c>
      <c r="AT16">
        <f t="shared" si="4"/>
        <v>0.33713095682371624</v>
      </c>
      <c r="AU16" s="37">
        <v>1018.6</v>
      </c>
      <c r="AV16">
        <f t="shared" si="5"/>
        <v>50.930000000000007</v>
      </c>
      <c r="AW16">
        <f t="shared" si="16"/>
        <v>5.093000000000001E-2</v>
      </c>
      <c r="AX16">
        <f t="shared" si="6"/>
        <v>835252.00000000012</v>
      </c>
      <c r="AY16">
        <f t="shared" si="7"/>
        <v>552829.83595690166</v>
      </c>
      <c r="AZ16">
        <f t="shared" si="8"/>
        <v>18.022981320326501</v>
      </c>
      <c r="BA16">
        <f t="shared" si="8"/>
        <v>27.230316120164929</v>
      </c>
      <c r="BB16">
        <f t="shared" si="9"/>
        <v>82.480129905384985</v>
      </c>
      <c r="BC16">
        <f t="shared" si="17"/>
        <v>0.22597295864489036</v>
      </c>
      <c r="BD16">
        <f t="shared" si="10"/>
        <v>54.591281056852203</v>
      </c>
      <c r="BE16">
        <f t="shared" si="11"/>
        <v>0.149565153580417</v>
      </c>
    </row>
    <row r="17" spans="1:57">
      <c r="F17" t="s">
        <v>138</v>
      </c>
      <c r="G17" t="s">
        <v>139</v>
      </c>
      <c r="H17" s="3" t="s">
        <v>140</v>
      </c>
      <c r="I17" t="s">
        <v>107</v>
      </c>
      <c r="J17" t="s">
        <v>85</v>
      </c>
      <c r="K17" t="s">
        <v>141</v>
      </c>
      <c r="L17" s="4" t="s">
        <v>142</v>
      </c>
      <c r="M17" t="s">
        <v>116</v>
      </c>
      <c r="N17">
        <v>635</v>
      </c>
      <c r="O17" t="s">
        <v>194</v>
      </c>
      <c r="P17" t="s">
        <v>668</v>
      </c>
      <c r="Q17" s="3" t="s">
        <v>732</v>
      </c>
      <c r="R17" t="s">
        <v>669</v>
      </c>
      <c r="S17">
        <v>0</v>
      </c>
      <c r="T17">
        <v>3340557.67777</v>
      </c>
      <c r="U17">
        <v>310347.96356017346</v>
      </c>
      <c r="V17">
        <v>0.31034796356017347</v>
      </c>
      <c r="W17">
        <v>13358.0867463</v>
      </c>
      <c r="Y17">
        <v>35</v>
      </c>
      <c r="Z17">
        <v>35</v>
      </c>
      <c r="AA17">
        <v>275899.33960499422</v>
      </c>
      <c r="AB17">
        <f t="shared" si="18"/>
        <v>165539.60376299653</v>
      </c>
      <c r="AC17" t="s">
        <v>138</v>
      </c>
      <c r="AD17" s="6">
        <v>0.62</v>
      </c>
      <c r="AE17">
        <f t="shared" si="19"/>
        <v>0.31034796356017347</v>
      </c>
      <c r="AF17" t="s">
        <v>950</v>
      </c>
      <c r="AG17" s="37">
        <v>114.8</v>
      </c>
      <c r="AH17">
        <f t="shared" si="12"/>
        <v>0.1148</v>
      </c>
      <c r="AI17">
        <f t="shared" si="20"/>
        <v>71176</v>
      </c>
      <c r="AJ17">
        <f t="shared" si="21"/>
        <v>35627.946216707911</v>
      </c>
      <c r="AK17">
        <f t="shared" si="0"/>
        <v>2.3257784051224646</v>
      </c>
      <c r="AL17">
        <f t="shared" si="1"/>
        <v>4.6463414634146343</v>
      </c>
      <c r="AM17">
        <v>824</v>
      </c>
      <c r="AN17">
        <f t="shared" si="22"/>
        <v>0.88900000000000001</v>
      </c>
      <c r="AO17">
        <f t="shared" si="13"/>
        <v>732.53600000000006</v>
      </c>
      <c r="AP17">
        <f t="shared" si="14"/>
        <v>439.52160000000003</v>
      </c>
      <c r="AQ17">
        <f t="shared" si="2"/>
        <v>161.93970899268658</v>
      </c>
      <c r="AR17">
        <f t="shared" si="15"/>
        <v>0.44367043559640157</v>
      </c>
      <c r="AS17">
        <f t="shared" si="3"/>
        <v>81.060740170011911</v>
      </c>
      <c r="AT17">
        <f t="shared" si="4"/>
        <v>0.22208421964386826</v>
      </c>
      <c r="AU17" s="37">
        <v>1019</v>
      </c>
      <c r="AV17">
        <f t="shared" si="5"/>
        <v>50.95</v>
      </c>
      <c r="AW17">
        <f t="shared" si="16"/>
        <v>5.0950000000000009E-2</v>
      </c>
      <c r="AX17">
        <f t="shared" si="6"/>
        <v>31589.000000000007</v>
      </c>
      <c r="AY17">
        <f t="shared" si="7"/>
        <v>15812.22874339084</v>
      </c>
      <c r="AZ17">
        <f t="shared" si="8"/>
        <v>5.2404192523662187</v>
      </c>
      <c r="BA17">
        <f t="shared" si="8"/>
        <v>10.46908734052993</v>
      </c>
      <c r="BB17">
        <f t="shared" si="9"/>
        <v>71.871325550325636</v>
      </c>
      <c r="BC17">
        <f t="shared" si="17"/>
        <v>0.19690774123376886</v>
      </c>
      <c r="BD17">
        <f t="shared" si="10"/>
        <v>35.975999230506169</v>
      </c>
      <c r="BE17">
        <f t="shared" si="11"/>
        <v>9.8564381453441555E-2</v>
      </c>
    </row>
    <row r="18" spans="1:57">
      <c r="F18" t="s">
        <v>143</v>
      </c>
      <c r="G18" t="s">
        <v>144</v>
      </c>
      <c r="H18" s="3" t="s">
        <v>145</v>
      </c>
      <c r="I18" t="s">
        <v>107</v>
      </c>
      <c r="J18" t="s">
        <v>85</v>
      </c>
      <c r="K18" t="s">
        <v>146</v>
      </c>
      <c r="L18" s="4" t="s">
        <v>147</v>
      </c>
      <c r="M18" t="s">
        <v>116</v>
      </c>
      <c r="N18">
        <v>598</v>
      </c>
      <c r="O18" t="s">
        <v>194</v>
      </c>
      <c r="P18" t="s">
        <v>668</v>
      </c>
      <c r="Q18" s="3" t="s">
        <v>732</v>
      </c>
      <c r="R18" t="s">
        <v>669</v>
      </c>
      <c r="S18">
        <v>0</v>
      </c>
      <c r="T18">
        <v>12068131.5451</v>
      </c>
      <c r="U18">
        <v>1121166.1076596871</v>
      </c>
      <c r="V18">
        <v>1.1211661076596871</v>
      </c>
      <c r="W18">
        <v>40251.3282875</v>
      </c>
      <c r="Y18">
        <v>40</v>
      </c>
      <c r="Z18">
        <v>40</v>
      </c>
      <c r="AA18">
        <v>1139104.7653822422</v>
      </c>
      <c r="AB18">
        <f t="shared" si="18"/>
        <v>683462.85922934522</v>
      </c>
      <c r="AC18" t="s">
        <v>143</v>
      </c>
      <c r="AD18" s="6">
        <v>1.55</v>
      </c>
      <c r="AE18">
        <f t="shared" si="19"/>
        <v>1.1211661076596871</v>
      </c>
      <c r="AF18" t="s">
        <v>947</v>
      </c>
      <c r="AG18" s="37">
        <v>116.1</v>
      </c>
      <c r="AH18">
        <f t="shared" si="12"/>
        <v>0.11609999999999999</v>
      </c>
      <c r="AI18">
        <f t="shared" si="20"/>
        <v>179955</v>
      </c>
      <c r="AJ18">
        <f t="shared" si="21"/>
        <v>130167.38509928966</v>
      </c>
      <c r="AK18">
        <f t="shared" si="0"/>
        <v>3.7979653759514616</v>
      </c>
      <c r="AL18">
        <f t="shared" si="1"/>
        <v>5.2506459948320412</v>
      </c>
      <c r="AM18">
        <v>1627</v>
      </c>
      <c r="AN18">
        <f t="shared" si="22"/>
        <v>1.016</v>
      </c>
      <c r="AO18">
        <f t="shared" si="13"/>
        <v>1653.0319999999999</v>
      </c>
      <c r="AP18">
        <f t="shared" si="14"/>
        <v>991.81919999999991</v>
      </c>
      <c r="AQ18">
        <f t="shared" si="2"/>
        <v>181.4393187790678</v>
      </c>
      <c r="AR18">
        <f t="shared" si="15"/>
        <v>0.49709402405224057</v>
      </c>
      <c r="AS18">
        <f t="shared" si="3"/>
        <v>131.24104181416297</v>
      </c>
      <c r="AT18">
        <f t="shared" si="4"/>
        <v>0.35956449812099445</v>
      </c>
      <c r="AU18" s="37">
        <v>1020</v>
      </c>
      <c r="AV18">
        <f t="shared" si="5"/>
        <v>51</v>
      </c>
      <c r="AW18">
        <f t="shared" si="16"/>
        <v>5.0999999999999997E-2</v>
      </c>
      <c r="AX18">
        <f t="shared" si="6"/>
        <v>79050</v>
      </c>
      <c r="AY18">
        <f t="shared" si="7"/>
        <v>57179.471490644035</v>
      </c>
      <c r="AZ18">
        <f t="shared" si="8"/>
        <v>8.6459564734895036</v>
      </c>
      <c r="BA18">
        <f t="shared" si="8"/>
        <v>11.952941176470588</v>
      </c>
      <c r="BB18">
        <f t="shared" si="9"/>
        <v>79.702026337058214</v>
      </c>
      <c r="BC18">
        <f t="shared" si="17"/>
        <v>0.21836171599194032</v>
      </c>
      <c r="BD18">
        <f t="shared" si="10"/>
        <v>57.651103639296394</v>
      </c>
      <c r="BE18">
        <f t="shared" si="11"/>
        <v>0.15794822914875725</v>
      </c>
    </row>
    <row r="19" spans="1:57">
      <c r="F19" t="s">
        <v>148</v>
      </c>
      <c r="G19" t="s">
        <v>149</v>
      </c>
      <c r="H19" s="3" t="s">
        <v>150</v>
      </c>
      <c r="I19" t="s">
        <v>84</v>
      </c>
      <c r="J19" t="s">
        <v>85</v>
      </c>
      <c r="K19" t="s">
        <v>151</v>
      </c>
      <c r="L19" s="4" t="s">
        <v>152</v>
      </c>
      <c r="M19" t="s">
        <v>87</v>
      </c>
      <c r="N19">
        <v>499</v>
      </c>
      <c r="O19" t="s">
        <v>194</v>
      </c>
      <c r="P19" t="s">
        <v>668</v>
      </c>
      <c r="Q19" s="3" t="s">
        <v>732</v>
      </c>
      <c r="R19" t="s">
        <v>669</v>
      </c>
      <c r="S19">
        <v>0</v>
      </c>
      <c r="T19">
        <v>90463364.598700002</v>
      </c>
      <c r="U19">
        <v>8404321.5798476115</v>
      </c>
      <c r="V19">
        <v>8.4043215798476112</v>
      </c>
      <c r="W19">
        <v>136106.49760500001</v>
      </c>
      <c r="X19">
        <v>120</v>
      </c>
      <c r="Y19">
        <v>68</v>
      </c>
      <c r="Z19">
        <v>68</v>
      </c>
      <c r="AA19">
        <v>14515944.232712794</v>
      </c>
      <c r="AB19">
        <f t="shared" si="18"/>
        <v>8709566.5396276768</v>
      </c>
      <c r="AC19" t="s">
        <v>148</v>
      </c>
      <c r="AD19" s="6">
        <v>12.66</v>
      </c>
      <c r="AE19">
        <f t="shared" si="19"/>
        <v>8.4043215798476112</v>
      </c>
      <c r="AF19" t="s">
        <v>951</v>
      </c>
      <c r="AG19" s="37">
        <v>116.1</v>
      </c>
      <c r="AH19">
        <f t="shared" si="12"/>
        <v>0.11609999999999999</v>
      </c>
      <c r="AI19">
        <f t="shared" si="20"/>
        <v>1469826</v>
      </c>
      <c r="AJ19">
        <f t="shared" si="21"/>
        <v>975741.73542030738</v>
      </c>
      <c r="AK19">
        <f t="shared" si="0"/>
        <v>5.9255765918058847</v>
      </c>
      <c r="AL19">
        <f t="shared" si="1"/>
        <v>8.9260981912144732</v>
      </c>
      <c r="AM19">
        <v>6487</v>
      </c>
      <c r="AN19">
        <f t="shared" si="22"/>
        <v>1.7272000000000001</v>
      </c>
      <c r="AO19">
        <f t="shared" si="13"/>
        <v>11204.3464</v>
      </c>
      <c r="AP19">
        <f t="shared" si="14"/>
        <v>6722.6078399999997</v>
      </c>
      <c r="AQ19">
        <f t="shared" si="2"/>
        <v>218.63925949308387</v>
      </c>
      <c r="AR19">
        <f t="shared" si="15"/>
        <v>0.5990116698440654</v>
      </c>
      <c r="AS19">
        <f t="shared" si="3"/>
        <v>145.14333702682669</v>
      </c>
      <c r="AT19">
        <f t="shared" si="4"/>
        <v>0.39765297815568956</v>
      </c>
      <c r="AU19" s="37">
        <v>1020.6</v>
      </c>
      <c r="AV19">
        <f t="shared" si="5"/>
        <v>51.03</v>
      </c>
      <c r="AW19">
        <f t="shared" si="16"/>
        <v>5.1029999999999999E-2</v>
      </c>
      <c r="AX19">
        <f t="shared" si="6"/>
        <v>646039.79999999993</v>
      </c>
      <c r="AY19">
        <f t="shared" si="7"/>
        <v>428872.53021962353</v>
      </c>
      <c r="AZ19">
        <f t="shared" si="8"/>
        <v>13.481470552785877</v>
      </c>
      <c r="BA19">
        <f t="shared" si="8"/>
        <v>20.308054085831866</v>
      </c>
      <c r="BB19">
        <f t="shared" si="9"/>
        <v>96.099581498122902</v>
      </c>
      <c r="BC19">
        <f t="shared" si="17"/>
        <v>0.2632865246523915</v>
      </c>
      <c r="BD19">
        <f t="shared" si="10"/>
        <v>63.795559762954063</v>
      </c>
      <c r="BE19">
        <f t="shared" si="11"/>
        <v>0.17478235551494264</v>
      </c>
    </row>
    <row r="20" spans="1:57">
      <c r="C20" t="s">
        <v>11</v>
      </c>
      <c r="D20" t="s">
        <v>11</v>
      </c>
      <c r="E20">
        <v>390</v>
      </c>
      <c r="F20" t="s">
        <v>103</v>
      </c>
      <c r="G20" t="s">
        <v>108</v>
      </c>
      <c r="H20" s="3" t="s">
        <v>105</v>
      </c>
      <c r="I20" t="s">
        <v>107</v>
      </c>
      <c r="J20" t="s">
        <v>85</v>
      </c>
      <c r="K20" t="s">
        <v>110</v>
      </c>
      <c r="L20">
        <v>1919</v>
      </c>
      <c r="M20" t="s">
        <v>87</v>
      </c>
      <c r="N20">
        <v>550</v>
      </c>
      <c r="O20" t="s">
        <v>194</v>
      </c>
      <c r="P20" t="s">
        <v>668</v>
      </c>
      <c r="Q20" s="3" t="s">
        <v>732</v>
      </c>
      <c r="R20" t="s">
        <v>669</v>
      </c>
      <c r="S20">
        <v>0</v>
      </c>
      <c r="T20">
        <v>10055083.854900001</v>
      </c>
      <c r="U20">
        <v>934147.85757512902</v>
      </c>
      <c r="V20">
        <v>0.93414785757512897</v>
      </c>
      <c r="W20">
        <v>18582.889923399998</v>
      </c>
      <c r="X20">
        <v>125</v>
      </c>
      <c r="Y20">
        <v>98</v>
      </c>
      <c r="Z20">
        <v>98</v>
      </c>
      <c r="AA20">
        <v>2325280.8470760109</v>
      </c>
      <c r="AB20">
        <f t="shared" si="18"/>
        <v>1395168.5082456064</v>
      </c>
      <c r="AC20" t="s">
        <v>103</v>
      </c>
      <c r="AD20">
        <v>2.14</v>
      </c>
      <c r="AE20">
        <f t="shared" si="19"/>
        <v>0.93414785757512897</v>
      </c>
      <c r="AF20" t="s">
        <v>947</v>
      </c>
      <c r="AG20" s="33">
        <v>113</v>
      </c>
      <c r="AH20">
        <f t="shared" si="12"/>
        <v>0.113</v>
      </c>
      <c r="AI20">
        <f t="shared" si="20"/>
        <v>241820</v>
      </c>
      <c r="AJ20">
        <f t="shared" si="21"/>
        <v>105558.70790598958</v>
      </c>
      <c r="AK20">
        <f t="shared" si="0"/>
        <v>5.7694504517641487</v>
      </c>
      <c r="AL20">
        <f t="shared" si="1"/>
        <v>13.216991150442476</v>
      </c>
      <c r="AM20">
        <v>1324</v>
      </c>
      <c r="AN20">
        <f t="shared" si="22"/>
        <v>2.4892000000000003</v>
      </c>
      <c r="AO20">
        <f t="shared" si="13"/>
        <v>3295.7008000000005</v>
      </c>
      <c r="AP20">
        <f t="shared" si="14"/>
        <v>1977.4204800000002</v>
      </c>
      <c r="AQ20">
        <f t="shared" si="2"/>
        <v>122.29063188422118</v>
      </c>
      <c r="AR20">
        <f t="shared" si="15"/>
        <v>0.33504282708005806</v>
      </c>
      <c r="AS20">
        <f t="shared" si="3"/>
        <v>53.382024194464478</v>
      </c>
      <c r="AT20">
        <f t="shared" si="4"/>
        <v>0.14625212108072461</v>
      </c>
      <c r="AU20" s="37">
        <v>1023</v>
      </c>
      <c r="AV20">
        <f t="shared" si="5"/>
        <v>51.150000000000006</v>
      </c>
      <c r="AW20">
        <f t="shared" si="16"/>
        <v>5.1150000000000001E-2</v>
      </c>
      <c r="AX20">
        <f t="shared" si="6"/>
        <v>109461</v>
      </c>
      <c r="AY20">
        <f t="shared" si="7"/>
        <v>47781.662914967848</v>
      </c>
      <c r="AZ20">
        <f t="shared" si="8"/>
        <v>12.745804517093818</v>
      </c>
      <c r="BA20">
        <f t="shared" si="8"/>
        <v>29.198826979472138</v>
      </c>
      <c r="BB20">
        <f t="shared" si="9"/>
        <v>55.355449742282424</v>
      </c>
      <c r="BC20">
        <f t="shared" si="17"/>
        <v>0.15165876641721213</v>
      </c>
      <c r="BD20">
        <f t="shared" si="10"/>
        <v>24.163633075635914</v>
      </c>
      <c r="BE20">
        <f t="shared" si="11"/>
        <v>6.6201734453797026E-2</v>
      </c>
    </row>
    <row r="21" spans="1:57">
      <c r="F21" t="s">
        <v>123</v>
      </c>
      <c r="G21" t="s">
        <v>124</v>
      </c>
      <c r="H21" s="3" t="s">
        <v>125</v>
      </c>
      <c r="I21" t="s">
        <v>84</v>
      </c>
      <c r="J21" t="s">
        <v>85</v>
      </c>
      <c r="K21" t="s">
        <v>126</v>
      </c>
      <c r="L21">
        <v>1919</v>
      </c>
      <c r="M21" t="s">
        <v>87</v>
      </c>
      <c r="N21" s="5" t="s">
        <v>223</v>
      </c>
      <c r="O21" t="s">
        <v>194</v>
      </c>
      <c r="P21" t="s">
        <v>668</v>
      </c>
      <c r="Q21" s="3" t="s">
        <v>732</v>
      </c>
      <c r="R21" t="s">
        <v>669</v>
      </c>
      <c r="S21">
        <v>0</v>
      </c>
      <c r="T21">
        <v>33769832.2892</v>
      </c>
      <c r="U21">
        <v>3137320.0799568393</v>
      </c>
      <c r="V21">
        <v>3.1373200799568393</v>
      </c>
      <c r="W21">
        <v>35836.818218599998</v>
      </c>
      <c r="X21">
        <v>135</v>
      </c>
      <c r="Y21">
        <v>107</v>
      </c>
      <c r="Z21">
        <v>107</v>
      </c>
      <c r="AA21">
        <v>8526608.5133066978</v>
      </c>
      <c r="AB21">
        <f t="shared" si="18"/>
        <v>5115965.1079840185</v>
      </c>
      <c r="AC21" t="s">
        <v>123</v>
      </c>
      <c r="AD21">
        <v>4.24</v>
      </c>
      <c r="AE21">
        <f t="shared" si="19"/>
        <v>3.1373200799568393</v>
      </c>
      <c r="AF21" t="s">
        <v>928</v>
      </c>
      <c r="AG21" s="33">
        <v>114</v>
      </c>
      <c r="AH21">
        <f t="shared" si="12"/>
        <v>0.114</v>
      </c>
      <c r="AI21">
        <f t="shared" si="20"/>
        <v>483360</v>
      </c>
      <c r="AJ21">
        <f t="shared" si="21"/>
        <v>357654.48911507969</v>
      </c>
      <c r="AK21">
        <f t="shared" si="0"/>
        <v>10.584171441542574</v>
      </c>
      <c r="AL21">
        <f t="shared" si="1"/>
        <v>14.304210526315789</v>
      </c>
      <c r="AM21">
        <v>2099</v>
      </c>
      <c r="AN21">
        <f t="shared" si="22"/>
        <v>2.7178000000000004</v>
      </c>
      <c r="AO21">
        <f t="shared" si="13"/>
        <v>5704.6622000000007</v>
      </c>
      <c r="AP21">
        <f t="shared" si="14"/>
        <v>3422.7973200000001</v>
      </c>
      <c r="AQ21">
        <f t="shared" si="2"/>
        <v>141.21782706082053</v>
      </c>
      <c r="AR21">
        <f t="shared" si="15"/>
        <v>0.38689815633101515</v>
      </c>
      <c r="AS21">
        <f t="shared" si="3"/>
        <v>104.49186898249636</v>
      </c>
      <c r="AT21">
        <f t="shared" si="4"/>
        <v>0.28627909310272975</v>
      </c>
      <c r="AU21" s="37">
        <v>1022</v>
      </c>
      <c r="AV21">
        <f t="shared" si="5"/>
        <v>51.1</v>
      </c>
      <c r="AW21">
        <f t="shared" si="16"/>
        <v>5.1100000000000007E-2</v>
      </c>
      <c r="AX21">
        <f t="shared" si="6"/>
        <v>216664.00000000003</v>
      </c>
      <c r="AY21">
        <f t="shared" si="7"/>
        <v>160317.05608579452</v>
      </c>
      <c r="AZ21">
        <f t="shared" si="8"/>
        <v>23.612437266846442</v>
      </c>
      <c r="BA21">
        <f t="shared" si="8"/>
        <v>31.911545988258307</v>
      </c>
      <c r="BB21">
        <f t="shared" si="9"/>
        <v>63.300271603578331</v>
      </c>
      <c r="BC21">
        <f t="shared" si="17"/>
        <v>0.17342540165363926</v>
      </c>
      <c r="BD21">
        <f t="shared" si="10"/>
        <v>46.838021973733028</v>
      </c>
      <c r="BE21">
        <f t="shared" si="11"/>
        <v>0.12832334787324118</v>
      </c>
    </row>
    <row r="22" spans="1:57">
      <c r="A22" s="1" t="s">
        <v>12</v>
      </c>
      <c r="B22" s="17" t="s">
        <v>701</v>
      </c>
      <c r="Q22" s="3"/>
      <c r="AU22" s="37"/>
    </row>
    <row r="23" spans="1:57">
      <c r="B23" s="16"/>
      <c r="C23" t="s">
        <v>13</v>
      </c>
      <c r="D23" t="s">
        <v>672</v>
      </c>
      <c r="E23">
        <v>4193</v>
      </c>
      <c r="F23" t="s">
        <v>153</v>
      </c>
      <c r="G23" t="s">
        <v>154</v>
      </c>
      <c r="H23" s="3" t="s">
        <v>214</v>
      </c>
      <c r="I23" t="s">
        <v>120</v>
      </c>
      <c r="J23" t="s">
        <v>85</v>
      </c>
      <c r="K23" t="s">
        <v>155</v>
      </c>
      <c r="L23">
        <v>1955</v>
      </c>
      <c r="M23" t="s">
        <v>156</v>
      </c>
      <c r="N23">
        <v>1001</v>
      </c>
      <c r="O23" t="s">
        <v>194</v>
      </c>
      <c r="P23" t="s">
        <v>673</v>
      </c>
      <c r="Q23" s="3" t="s">
        <v>735</v>
      </c>
      <c r="R23" t="s">
        <v>674</v>
      </c>
      <c r="S23">
        <v>0</v>
      </c>
      <c r="T23">
        <v>567048.00235900003</v>
      </c>
      <c r="U23">
        <v>52680.483245078278</v>
      </c>
      <c r="V23">
        <v>5.2680483245078277E-2</v>
      </c>
      <c r="W23">
        <v>3340.9345227499998</v>
      </c>
      <c r="X23">
        <v>0</v>
      </c>
      <c r="Y23">
        <v>49</v>
      </c>
      <c r="Z23">
        <v>49</v>
      </c>
      <c r="AA23">
        <v>65566.129446824416</v>
      </c>
      <c r="AB23">
        <f>AA23*0.6</f>
        <v>39339.67766809465</v>
      </c>
      <c r="AC23" t="s">
        <v>153</v>
      </c>
      <c r="AD23">
        <v>0.61099999999999999</v>
      </c>
      <c r="AE23">
        <f>V23</f>
        <v>5.2680483245078277E-2</v>
      </c>
      <c r="AF23" t="s">
        <v>936</v>
      </c>
      <c r="AG23" s="37">
        <v>147</v>
      </c>
      <c r="AH23">
        <f t="shared" si="12"/>
        <v>0.14699999999999999</v>
      </c>
      <c r="AI23">
        <f>($AD23*1000*1000)*AH23</f>
        <v>89817</v>
      </c>
      <c r="AJ23">
        <f>($AE23*1000*1000)*AH23</f>
        <v>7744.0310370265061</v>
      </c>
      <c r="AK23">
        <f t="shared" si="0"/>
        <v>0.43799812583469333</v>
      </c>
      <c r="AL23">
        <f t="shared" si="1"/>
        <v>5.08</v>
      </c>
      <c r="AM23">
        <v>574</v>
      </c>
      <c r="AN23">
        <f>Z23*2.54/100</f>
        <v>1.2446000000000002</v>
      </c>
      <c r="AO23">
        <f t="shared" si="13"/>
        <v>714.4004000000001</v>
      </c>
      <c r="AP23">
        <f t="shared" si="14"/>
        <v>428.64024000000006</v>
      </c>
      <c r="AQ23">
        <f t="shared" si="2"/>
        <v>209.53935636094266</v>
      </c>
      <c r="AR23">
        <f t="shared" si="15"/>
        <v>0.57408042838614426</v>
      </c>
      <c r="AS23">
        <f t="shared" si="3"/>
        <v>18.066504995019844</v>
      </c>
      <c r="AT23">
        <f t="shared" si="4"/>
        <v>4.9497273958958476E-2</v>
      </c>
      <c r="AU23" s="37">
        <v>1090</v>
      </c>
      <c r="AV23">
        <f t="shared" si="5"/>
        <v>54.5</v>
      </c>
      <c r="AW23">
        <f t="shared" si="16"/>
        <v>5.45E-2</v>
      </c>
      <c r="AX23">
        <f t="shared" si="6"/>
        <v>33299.5</v>
      </c>
      <c r="AY23">
        <f t="shared" si="7"/>
        <v>2871.0863368567661</v>
      </c>
      <c r="AZ23">
        <f t="shared" si="8"/>
        <v>1.1813894403247691</v>
      </c>
      <c r="BA23">
        <f t="shared" si="8"/>
        <v>13.702018348623852</v>
      </c>
      <c r="BB23">
        <f t="shared" si="9"/>
        <v>77.686360011369899</v>
      </c>
      <c r="BC23">
        <f t="shared" si="17"/>
        <v>0.21283934249690384</v>
      </c>
      <c r="BD23">
        <f t="shared" si="10"/>
        <v>6.6981260015549768</v>
      </c>
      <c r="BE23">
        <f t="shared" si="11"/>
        <v>1.8351030141246512E-2</v>
      </c>
    </row>
    <row r="24" spans="1:57">
      <c r="B24" s="16"/>
      <c r="C24" t="s">
        <v>14</v>
      </c>
      <c r="D24" t="s">
        <v>675</v>
      </c>
      <c r="E24">
        <v>1592</v>
      </c>
      <c r="F24" t="s">
        <v>157</v>
      </c>
      <c r="G24" t="s">
        <v>158</v>
      </c>
      <c r="H24" s="3" t="s">
        <v>159</v>
      </c>
      <c r="I24" t="s">
        <v>160</v>
      </c>
      <c r="J24" t="s">
        <v>85</v>
      </c>
      <c r="K24" t="s">
        <v>161</v>
      </c>
      <c r="L24">
        <v>1981</v>
      </c>
      <c r="M24" t="s">
        <v>156</v>
      </c>
      <c r="N24">
        <v>670</v>
      </c>
      <c r="O24" t="s">
        <v>194</v>
      </c>
      <c r="P24" t="s">
        <v>676</v>
      </c>
      <c r="Q24" s="3" t="s">
        <v>736</v>
      </c>
      <c r="R24" t="s">
        <v>677</v>
      </c>
      <c r="S24">
        <v>0</v>
      </c>
      <c r="T24">
        <v>689387563.85800004</v>
      </c>
      <c r="U24">
        <v>64046200.420602337</v>
      </c>
      <c r="V24">
        <v>64.046200420602332</v>
      </c>
      <c r="W24">
        <v>307756.272398</v>
      </c>
      <c r="X24">
        <v>670</v>
      </c>
      <c r="Y24">
        <v>77</v>
      </c>
      <c r="Z24">
        <v>77</v>
      </c>
      <c r="AA24">
        <v>125261558.78261405</v>
      </c>
      <c r="AB24">
        <f>AA24*0.6</f>
        <v>75156935.269568428</v>
      </c>
      <c r="AC24" t="s">
        <v>157</v>
      </c>
      <c r="AD24">
        <v>77.959999999999994</v>
      </c>
      <c r="AE24">
        <f>V24</f>
        <v>64.046200420602332</v>
      </c>
      <c r="AF24" t="s">
        <v>928</v>
      </c>
      <c r="AG24" s="33">
        <v>138</v>
      </c>
      <c r="AH24">
        <f t="shared" si="12"/>
        <v>0.13800000000000001</v>
      </c>
      <c r="AI24">
        <f>($AD24*1000*1000)*AH24</f>
        <v>10758480</v>
      </c>
      <c r="AJ24">
        <f>($AE24*1000*1000)*AH24</f>
        <v>8838375.6580431238</v>
      </c>
      <c r="AK24">
        <f t="shared" si="0"/>
        <v>6.9858321314505796</v>
      </c>
      <c r="AL24">
        <f t="shared" si="1"/>
        <v>8.5034782608695636</v>
      </c>
      <c r="AM24">
        <v>7596</v>
      </c>
      <c r="AN24">
        <f>Z24*2.54/100</f>
        <v>1.9558000000000002</v>
      </c>
      <c r="AO24">
        <f t="shared" si="13"/>
        <v>14856.256800000001</v>
      </c>
      <c r="AP24">
        <f t="shared" si="14"/>
        <v>8913.7540800000006</v>
      </c>
      <c r="AQ24">
        <f t="shared" si="2"/>
        <v>1206.9527500359309</v>
      </c>
      <c r="AR24">
        <f t="shared" si="15"/>
        <v>3.3067198631121393</v>
      </c>
      <c r="AS24">
        <f t="shared" si="3"/>
        <v>991.54358295277575</v>
      </c>
      <c r="AT24">
        <f t="shared" si="4"/>
        <v>2.7165577615144541</v>
      </c>
      <c r="AU24" s="37">
        <v>1066.5999999999999</v>
      </c>
      <c r="AV24">
        <f t="shared" si="5"/>
        <v>53.33</v>
      </c>
      <c r="AW24">
        <f t="shared" si="16"/>
        <v>5.3330000000000002E-2</v>
      </c>
      <c r="AX24">
        <f t="shared" si="6"/>
        <v>4157606.8000000003</v>
      </c>
      <c r="AY24">
        <f t="shared" si="7"/>
        <v>3415583.868430723</v>
      </c>
      <c r="AZ24">
        <f t="shared" si="8"/>
        <v>18.076970450781548</v>
      </c>
      <c r="BA24">
        <f t="shared" si="8"/>
        <v>22.004125257828612</v>
      </c>
      <c r="BB24">
        <f t="shared" si="9"/>
        <v>466.42601564794347</v>
      </c>
      <c r="BC24">
        <f t="shared" si="17"/>
        <v>1.2778794949258725</v>
      </c>
      <c r="BD24">
        <f t="shared" si="10"/>
        <v>383.18129912225743</v>
      </c>
      <c r="BE24">
        <f t="shared" si="11"/>
        <v>1.0498117784171437</v>
      </c>
    </row>
    <row r="25" spans="1:57" ht="18" customHeight="1">
      <c r="B25" s="16"/>
      <c r="F25" t="s">
        <v>162</v>
      </c>
      <c r="G25" t="s">
        <v>163</v>
      </c>
      <c r="H25" s="3" t="s">
        <v>164</v>
      </c>
      <c r="I25" t="s">
        <v>165</v>
      </c>
      <c r="J25" t="s">
        <v>85</v>
      </c>
      <c r="K25" t="s">
        <v>166</v>
      </c>
      <c r="L25">
        <v>1954</v>
      </c>
      <c r="M25" t="s">
        <v>167</v>
      </c>
      <c r="N25">
        <v>600</v>
      </c>
      <c r="O25" t="s">
        <v>194</v>
      </c>
      <c r="P25" t="s">
        <v>676</v>
      </c>
      <c r="Q25" s="3" t="s">
        <v>736</v>
      </c>
      <c r="R25" t="s">
        <v>677</v>
      </c>
      <c r="S25">
        <v>0</v>
      </c>
      <c r="T25">
        <v>112322525.685</v>
      </c>
      <c r="U25">
        <v>10435104.096614582</v>
      </c>
      <c r="V25">
        <v>10.435104096614582</v>
      </c>
      <c r="W25">
        <v>99827.3337226</v>
      </c>
      <c r="Y25" s="30">
        <v>77</v>
      </c>
      <c r="Z25" s="30">
        <v>117</v>
      </c>
      <c r="AA25">
        <v>31011042.354319215</v>
      </c>
      <c r="AB25">
        <f>AA25*0.6</f>
        <v>18606625.412591528</v>
      </c>
      <c r="AC25" t="s">
        <v>162</v>
      </c>
      <c r="AD25">
        <v>15.7</v>
      </c>
      <c r="AE25">
        <f>V25</f>
        <v>10.435104096614582</v>
      </c>
      <c r="AF25" t="s">
        <v>928</v>
      </c>
      <c r="AG25" s="33">
        <v>142.9</v>
      </c>
      <c r="AH25">
        <f t="shared" si="12"/>
        <v>0.1429</v>
      </c>
      <c r="AI25">
        <f>($AD25*1000*1000)*AH25</f>
        <v>2243530</v>
      </c>
      <c r="AJ25">
        <f>($AE25*1000*1000)*AH25</f>
        <v>1491176.3754062238</v>
      </c>
      <c r="AK25">
        <f t="shared" si="0"/>
        <v>8.2934595983078125</v>
      </c>
      <c r="AL25">
        <f t="shared" si="1"/>
        <v>12.477816655003497</v>
      </c>
      <c r="AM25">
        <v>6754</v>
      </c>
      <c r="AN25">
        <f>Z25*2.54/100</f>
        <v>2.9718</v>
      </c>
      <c r="AO25">
        <f t="shared" si="13"/>
        <v>20071.537199999999</v>
      </c>
      <c r="AP25">
        <f t="shared" si="14"/>
        <v>12042.92232</v>
      </c>
      <c r="AQ25">
        <f t="shared" si="2"/>
        <v>186.29448404513167</v>
      </c>
      <c r="AR25">
        <f t="shared" si="15"/>
        <v>0.51039584669899085</v>
      </c>
      <c r="AS25">
        <f t="shared" si="3"/>
        <v>123.82180469019448</v>
      </c>
      <c r="AT25">
        <f t="shared" si="4"/>
        <v>0.339237821069026</v>
      </c>
      <c r="AU25" s="37">
        <v>1053.0999999999999</v>
      </c>
      <c r="AV25">
        <f t="shared" si="5"/>
        <v>52.655000000000001</v>
      </c>
      <c r="AW25">
        <f t="shared" si="16"/>
        <v>5.2655E-2</v>
      </c>
      <c r="AX25">
        <f t="shared" si="6"/>
        <v>826683.5</v>
      </c>
      <c r="AY25">
        <f t="shared" si="7"/>
        <v>549460.40620724089</v>
      </c>
      <c r="AZ25">
        <f t="shared" si="8"/>
        <v>22.507556292815242</v>
      </c>
      <c r="BA25">
        <f t="shared" si="8"/>
        <v>33.863450764409833</v>
      </c>
      <c r="BB25">
        <f t="shared" si="9"/>
        <v>68.644758974082634</v>
      </c>
      <c r="BC25">
        <f t="shared" si="17"/>
        <v>0.18806783280570585</v>
      </c>
      <c r="BD25">
        <f t="shared" si="10"/>
        <v>45.625172330036328</v>
      </c>
      <c r="BE25">
        <f t="shared" si="11"/>
        <v>0.12500047213708584</v>
      </c>
    </row>
    <row r="26" spans="1:57">
      <c r="B26" s="16"/>
      <c r="C26" t="s">
        <v>15</v>
      </c>
      <c r="D26" t="s">
        <v>678</v>
      </c>
      <c r="E26">
        <v>39</v>
      </c>
      <c r="F26" t="s">
        <v>168</v>
      </c>
      <c r="G26" t="s">
        <v>169</v>
      </c>
      <c r="H26" s="3" t="s">
        <v>170</v>
      </c>
      <c r="I26" t="s">
        <v>120</v>
      </c>
      <c r="J26" t="s">
        <v>85</v>
      </c>
      <c r="K26" t="s">
        <v>171</v>
      </c>
      <c r="L26">
        <v>1927</v>
      </c>
      <c r="M26" t="s">
        <v>156</v>
      </c>
      <c r="N26">
        <v>606</v>
      </c>
      <c r="O26" t="s">
        <v>194</v>
      </c>
      <c r="P26" t="s">
        <v>679</v>
      </c>
      <c r="Q26" s="3" t="s">
        <v>737</v>
      </c>
      <c r="R26" t="s">
        <v>680</v>
      </c>
      <c r="S26">
        <v>0</v>
      </c>
      <c r="T26">
        <v>54450152.8266</v>
      </c>
      <c r="U26">
        <v>5058584.7260557329</v>
      </c>
      <c r="V26">
        <v>5.0585847260557326</v>
      </c>
      <c r="W26">
        <v>53010.367834999997</v>
      </c>
      <c r="X26">
        <v>595</v>
      </c>
      <c r="Y26">
        <v>89</v>
      </c>
      <c r="Z26">
        <v>89</v>
      </c>
      <c r="AA26">
        <v>11435436.631721588</v>
      </c>
      <c r="AB26">
        <f>AA26*0.6</f>
        <v>6861261.9790329523</v>
      </c>
      <c r="AC26" t="s">
        <v>168</v>
      </c>
      <c r="AD26">
        <v>6.04</v>
      </c>
      <c r="AE26">
        <f>V26</f>
        <v>5.0585847260557326</v>
      </c>
      <c r="AF26" t="s">
        <v>928</v>
      </c>
      <c r="AG26" s="33">
        <v>150</v>
      </c>
      <c r="AH26">
        <f t="shared" si="12"/>
        <v>0.15</v>
      </c>
      <c r="AI26">
        <f>($AD26*1000*1000)*AH26</f>
        <v>906000</v>
      </c>
      <c r="AJ26">
        <f>($AE26*1000*1000)*AH26</f>
        <v>758787.70890835987</v>
      </c>
      <c r="AK26">
        <f t="shared" si="0"/>
        <v>7.5731368421997267</v>
      </c>
      <c r="AL26">
        <f t="shared" si="1"/>
        <v>9.0423999999999989</v>
      </c>
      <c r="AM26">
        <v>3872</v>
      </c>
      <c r="AN26">
        <f>Z26*2.54/100</f>
        <v>2.2606000000000002</v>
      </c>
      <c r="AO26">
        <f t="shared" si="13"/>
        <v>8753.0432000000001</v>
      </c>
      <c r="AP26">
        <f t="shared" si="14"/>
        <v>5251.8259200000002</v>
      </c>
      <c r="AQ26">
        <f t="shared" si="2"/>
        <v>172.51143008182569</v>
      </c>
      <c r="AR26">
        <f t="shared" si="15"/>
        <v>0.47263405501870054</v>
      </c>
      <c r="AS26">
        <f t="shared" si="3"/>
        <v>144.48074259635015</v>
      </c>
      <c r="AT26">
        <f t="shared" si="4"/>
        <v>0.39583765094890455</v>
      </c>
      <c r="AU26" s="37">
        <v>1046</v>
      </c>
      <c r="AV26">
        <f t="shared" si="5"/>
        <v>52.300000000000004</v>
      </c>
      <c r="AW26">
        <f t="shared" si="16"/>
        <v>5.2300000000000006E-2</v>
      </c>
      <c r="AX26">
        <f t="shared" si="6"/>
        <v>315892.00000000006</v>
      </c>
      <c r="AY26">
        <f t="shared" si="7"/>
        <v>264563.98117271485</v>
      </c>
      <c r="AZ26">
        <f t="shared" si="8"/>
        <v>21.720277750094816</v>
      </c>
      <c r="BA26">
        <f t="shared" si="8"/>
        <v>25.934225621414907</v>
      </c>
      <c r="BB26">
        <f t="shared" si="9"/>
        <v>60.148985288529907</v>
      </c>
      <c r="BC26">
        <f t="shared" si="17"/>
        <v>0.16479174051652029</v>
      </c>
      <c r="BD26">
        <f t="shared" si="10"/>
        <v>50.375618918594093</v>
      </c>
      <c r="BE26">
        <f t="shared" si="11"/>
        <v>0.13801539429751805</v>
      </c>
    </row>
    <row r="27" spans="1:57">
      <c r="B27" s="16"/>
      <c r="C27" t="s">
        <v>16</v>
      </c>
      <c r="D27" t="s">
        <v>681</v>
      </c>
      <c r="E27">
        <v>5184</v>
      </c>
      <c r="F27" t="s">
        <v>122</v>
      </c>
      <c r="G27" t="s">
        <v>172</v>
      </c>
      <c r="H27" s="3" t="s">
        <v>173</v>
      </c>
      <c r="I27" t="s">
        <v>84</v>
      </c>
      <c r="J27" t="s">
        <v>85</v>
      </c>
      <c r="K27" t="s">
        <v>174</v>
      </c>
      <c r="L27">
        <v>1933</v>
      </c>
      <c r="M27" t="s">
        <v>156</v>
      </c>
      <c r="N27">
        <v>890</v>
      </c>
      <c r="O27" t="s">
        <v>194</v>
      </c>
      <c r="P27" t="s">
        <v>682</v>
      </c>
      <c r="Q27" s="3" t="s">
        <v>738</v>
      </c>
      <c r="R27" t="s">
        <v>683</v>
      </c>
      <c r="S27">
        <v>0</v>
      </c>
      <c r="T27">
        <v>94707019.748500004</v>
      </c>
      <c r="U27">
        <v>8798570.0439756867</v>
      </c>
      <c r="V27">
        <v>8.7985700439756869</v>
      </c>
      <c r="W27">
        <v>81938.149078200004</v>
      </c>
      <c r="X27">
        <v>630</v>
      </c>
      <c r="Y27">
        <v>63</v>
      </c>
      <c r="Z27">
        <v>42</v>
      </c>
      <c r="AA27">
        <v>9386314.5229132622</v>
      </c>
      <c r="AB27">
        <f>AA27*0.6</f>
        <v>5631788.7137479568</v>
      </c>
      <c r="AC27" t="s">
        <v>122</v>
      </c>
      <c r="AD27">
        <v>9.99</v>
      </c>
      <c r="AE27">
        <f>V27</f>
        <v>8.7985700439756869</v>
      </c>
      <c r="AF27" t="s">
        <v>952</v>
      </c>
      <c r="AG27" s="33">
        <v>152.5</v>
      </c>
      <c r="AH27">
        <f t="shared" si="12"/>
        <v>0.1525</v>
      </c>
      <c r="AI27">
        <f>($AD27*1000*1000)*AH27</f>
        <v>1523475</v>
      </c>
      <c r="AJ27">
        <f>($AE27*1000*1000)*AH27</f>
        <v>1341781.9317062921</v>
      </c>
      <c r="AK27">
        <f t="shared" si="0"/>
        <v>3.6966728786149803</v>
      </c>
      <c r="AL27">
        <f t="shared" si="1"/>
        <v>4.1972459016393442</v>
      </c>
      <c r="AM27">
        <v>3600</v>
      </c>
      <c r="AN27">
        <f>Z27*2.54/100</f>
        <v>1.0668</v>
      </c>
      <c r="AO27">
        <f t="shared" si="13"/>
        <v>3840.48</v>
      </c>
      <c r="AP27">
        <f t="shared" si="14"/>
        <v>2304.288</v>
      </c>
      <c r="AQ27">
        <f t="shared" si="2"/>
        <v>661.14782527184104</v>
      </c>
      <c r="AR27">
        <f t="shared" si="15"/>
        <v>1.8113639048543591</v>
      </c>
      <c r="AS27">
        <f t="shared" si="3"/>
        <v>582.29784285049959</v>
      </c>
      <c r="AT27">
        <f t="shared" si="4"/>
        <v>1.5953365557547934</v>
      </c>
      <c r="AU27" s="37">
        <v>1045</v>
      </c>
      <c r="AV27">
        <f t="shared" si="5"/>
        <v>52.25</v>
      </c>
      <c r="AW27">
        <f t="shared" si="16"/>
        <v>5.2249999999999998E-2</v>
      </c>
      <c r="AX27">
        <f t="shared" si="6"/>
        <v>521977.5</v>
      </c>
      <c r="AY27">
        <f t="shared" si="7"/>
        <v>459725.28479772963</v>
      </c>
      <c r="AZ27">
        <f t="shared" si="8"/>
        <v>10.789332325144199</v>
      </c>
      <c r="BA27">
        <f t="shared" si="8"/>
        <v>12.250334928229663</v>
      </c>
      <c r="BB27">
        <f t="shared" si="9"/>
        <v>226.52441882264716</v>
      </c>
      <c r="BC27">
        <f t="shared" si="17"/>
        <v>0.62061484608944428</v>
      </c>
      <c r="BD27">
        <f t="shared" si="10"/>
        <v>199.50860517336793</v>
      </c>
      <c r="BE27">
        <f t="shared" si="11"/>
        <v>0.54659891828319984</v>
      </c>
    </row>
    <row r="28" spans="1:57">
      <c r="A28" s="1" t="s">
        <v>17</v>
      </c>
      <c r="B28" s="17" t="s">
        <v>702</v>
      </c>
      <c r="Q28" s="3"/>
      <c r="AU28" s="37"/>
    </row>
    <row r="29" spans="1:57">
      <c r="B29" s="16"/>
      <c r="C29" s="2" t="s">
        <v>18</v>
      </c>
      <c r="D29" s="2" t="s">
        <v>53</v>
      </c>
      <c r="E29">
        <v>356</v>
      </c>
      <c r="F29" t="s">
        <v>175</v>
      </c>
      <c r="G29" t="s">
        <v>176</v>
      </c>
      <c r="H29" s="3" t="s">
        <v>177</v>
      </c>
      <c r="I29" t="s">
        <v>107</v>
      </c>
      <c r="J29" t="s">
        <v>85</v>
      </c>
      <c r="K29" t="s">
        <v>178</v>
      </c>
      <c r="L29">
        <v>1898</v>
      </c>
      <c r="M29" t="s">
        <v>87</v>
      </c>
      <c r="O29" t="s">
        <v>194</v>
      </c>
      <c r="P29" t="s">
        <v>684</v>
      </c>
      <c r="Q29" s="3" t="s">
        <v>739</v>
      </c>
      <c r="R29" t="s">
        <v>685</v>
      </c>
      <c r="S29">
        <v>0</v>
      </c>
      <c r="T29">
        <v>1749281.29312</v>
      </c>
      <c r="U29">
        <v>162513.54994597909</v>
      </c>
      <c r="V29">
        <v>0.16251354994597908</v>
      </c>
      <c r="W29">
        <v>6467.7403086499999</v>
      </c>
      <c r="X29">
        <v>45</v>
      </c>
      <c r="Y29">
        <v>49</v>
      </c>
      <c r="Z29">
        <v>49</v>
      </c>
      <c r="AA29">
        <v>202264.36426276556</v>
      </c>
      <c r="AB29">
        <f>AA29*0.6</f>
        <v>121358.61855765933</v>
      </c>
      <c r="AC29" t="s">
        <v>175</v>
      </c>
      <c r="AD29">
        <v>0.19800000000000001</v>
      </c>
      <c r="AE29">
        <f>V29</f>
        <v>0.16251354994597908</v>
      </c>
      <c r="AF29" t="s">
        <v>952</v>
      </c>
      <c r="AG29" s="37">
        <v>136</v>
      </c>
      <c r="AH29">
        <f t="shared" si="12"/>
        <v>0.13600000000000001</v>
      </c>
      <c r="AI29">
        <f>($AD29*1000*1000)*AH29</f>
        <v>26928.000000000004</v>
      </c>
      <c r="AJ29">
        <f>($AE29*1000*1000)*AH29</f>
        <v>22101.842792653159</v>
      </c>
      <c r="AK29">
        <f t="shared" si="0"/>
        <v>4.5067817349101054</v>
      </c>
      <c r="AL29">
        <f t="shared" si="1"/>
        <v>5.490882352941175</v>
      </c>
      <c r="AM29">
        <v>646</v>
      </c>
      <c r="AN29">
        <f>Z29*2.54/100</f>
        <v>1.2446000000000002</v>
      </c>
      <c r="AO29">
        <f t="shared" si="13"/>
        <v>804.01160000000004</v>
      </c>
      <c r="AP29">
        <f t="shared" si="14"/>
        <v>482.40696000000003</v>
      </c>
      <c r="AQ29">
        <f t="shared" si="2"/>
        <v>55.820090157903202</v>
      </c>
      <c r="AR29">
        <f t="shared" si="15"/>
        <v>0.15293175385726904</v>
      </c>
      <c r="AS29">
        <f t="shared" si="3"/>
        <v>45.81576267608817</v>
      </c>
      <c r="AT29">
        <f t="shared" si="4"/>
        <v>0.12552263746873471</v>
      </c>
      <c r="AU29" s="37">
        <v>1021</v>
      </c>
      <c r="AV29">
        <f t="shared" si="5"/>
        <v>51.050000000000004</v>
      </c>
      <c r="AW29">
        <f t="shared" si="16"/>
        <v>5.1050000000000005E-2</v>
      </c>
      <c r="AX29">
        <f t="shared" si="6"/>
        <v>10107.900000000001</v>
      </c>
      <c r="AY29">
        <f t="shared" si="7"/>
        <v>8296.3167247422334</v>
      </c>
      <c r="AZ29">
        <f t="shared" si="8"/>
        <v>12.006313730612622</v>
      </c>
      <c r="BA29">
        <f t="shared" si="8"/>
        <v>14.62801175318315</v>
      </c>
      <c r="BB29">
        <f t="shared" si="9"/>
        <v>20.953055901183518</v>
      </c>
      <c r="BC29">
        <f t="shared" si="17"/>
        <v>5.7405632605982242E-2</v>
      </c>
      <c r="BD29">
        <f t="shared" si="10"/>
        <v>17.197755033928683</v>
      </c>
      <c r="BE29">
        <f t="shared" si="11"/>
        <v>4.7117137079256667E-2</v>
      </c>
    </row>
    <row r="30" spans="1:57">
      <c r="A30" s="1" t="s">
        <v>19</v>
      </c>
      <c r="B30" s="17" t="s">
        <v>703</v>
      </c>
      <c r="Q30" s="3"/>
      <c r="AU30" s="37"/>
    </row>
    <row r="31" spans="1:57">
      <c r="B31" s="16"/>
      <c r="C31" s="2" t="s">
        <v>20</v>
      </c>
      <c r="D31" s="2" t="s">
        <v>23</v>
      </c>
      <c r="E31">
        <v>1959</v>
      </c>
      <c r="F31" t="s">
        <v>179</v>
      </c>
      <c r="G31" t="s">
        <v>180</v>
      </c>
      <c r="H31" s="3" t="s">
        <v>181</v>
      </c>
      <c r="I31" t="s">
        <v>84</v>
      </c>
      <c r="J31" t="s">
        <v>85</v>
      </c>
      <c r="K31" t="s">
        <v>182</v>
      </c>
      <c r="L31">
        <v>1930</v>
      </c>
      <c r="M31" t="s">
        <v>183</v>
      </c>
      <c r="N31">
        <v>983</v>
      </c>
      <c r="O31" t="s">
        <v>194</v>
      </c>
      <c r="P31" t="s">
        <v>689</v>
      </c>
      <c r="Q31" s="3" t="s">
        <v>740</v>
      </c>
      <c r="R31" t="s">
        <v>689</v>
      </c>
      <c r="S31">
        <v>0</v>
      </c>
      <c r="T31">
        <v>4765834.51052</v>
      </c>
      <c r="U31">
        <v>442760.51416422002</v>
      </c>
      <c r="V31">
        <v>0.44276051416422002</v>
      </c>
      <c r="W31">
        <v>13214.754033699999</v>
      </c>
      <c r="Z31">
        <v>36</v>
      </c>
      <c r="AA31">
        <v>404860.21415176278</v>
      </c>
      <c r="AB31">
        <f t="shared" ref="AB31:AB36" si="23">AA31*0.6</f>
        <v>242916.12849105767</v>
      </c>
      <c r="AC31" t="s">
        <v>179</v>
      </c>
      <c r="AD31">
        <v>0.51300000000000001</v>
      </c>
      <c r="AE31">
        <f t="shared" ref="AE31:AE36" si="24">V31</f>
        <v>0.44276051416422002</v>
      </c>
      <c r="AF31" t="s">
        <v>951</v>
      </c>
      <c r="AG31" s="37">
        <v>128</v>
      </c>
      <c r="AH31">
        <f t="shared" si="12"/>
        <v>0.128</v>
      </c>
      <c r="AI31">
        <f t="shared" ref="AI31:AI36" si="25">($AD31*1000*1000)*AH31</f>
        <v>65664</v>
      </c>
      <c r="AJ31">
        <f t="shared" ref="AJ31:AJ36" si="26">($AE31*1000*1000)*AH31</f>
        <v>56673.345813020162</v>
      </c>
      <c r="AK31">
        <f t="shared" si="0"/>
        <v>3.6993806117668382</v>
      </c>
      <c r="AL31">
        <f t="shared" si="1"/>
        <v>4.2862499999999999</v>
      </c>
      <c r="AM31">
        <v>873</v>
      </c>
      <c r="AN31">
        <f t="shared" ref="AN31:AN36" si="27">Z31*2.54/100</f>
        <v>0.91439999999999999</v>
      </c>
      <c r="AO31">
        <f t="shared" si="13"/>
        <v>798.27120000000002</v>
      </c>
      <c r="AP31">
        <f t="shared" si="14"/>
        <v>478.96271999999999</v>
      </c>
      <c r="AQ31">
        <f t="shared" si="2"/>
        <v>137.09626502872709</v>
      </c>
      <c r="AR31">
        <f t="shared" si="15"/>
        <v>0.37560620555815638</v>
      </c>
      <c r="AS31">
        <f t="shared" si="3"/>
        <v>118.32517113862257</v>
      </c>
      <c r="AT31">
        <f t="shared" si="4"/>
        <v>0.32417855106471938</v>
      </c>
      <c r="AU31" s="37">
        <v>989.7</v>
      </c>
      <c r="AV31">
        <f t="shared" si="5"/>
        <v>49.485000000000007</v>
      </c>
      <c r="AW31">
        <f t="shared" si="16"/>
        <v>4.9485000000000008E-2</v>
      </c>
      <c r="AX31">
        <f t="shared" si="6"/>
        <v>25385.805000000004</v>
      </c>
      <c r="AY31">
        <f t="shared" si="7"/>
        <v>21910.004043416433</v>
      </c>
      <c r="AZ31">
        <f t="shared" si="8"/>
        <v>9.5689748066314078</v>
      </c>
      <c r="BA31">
        <f t="shared" si="8"/>
        <v>11.086996059411939</v>
      </c>
      <c r="BB31">
        <f t="shared" si="9"/>
        <v>53.001630273020005</v>
      </c>
      <c r="BC31">
        <f t="shared" si="17"/>
        <v>0.14520994595347947</v>
      </c>
      <c r="BD31">
        <f t="shared" si="10"/>
        <v>45.744696045271404</v>
      </c>
      <c r="BE31">
        <f t="shared" si="11"/>
        <v>0.12532793437060658</v>
      </c>
    </row>
    <row r="32" spans="1:57">
      <c r="B32" s="16"/>
      <c r="C32" s="2"/>
      <c r="D32" s="2" t="s">
        <v>690</v>
      </c>
      <c r="F32" t="s">
        <v>184</v>
      </c>
      <c r="G32" t="s">
        <v>185</v>
      </c>
      <c r="H32" s="3" t="s">
        <v>186</v>
      </c>
      <c r="I32" t="s">
        <v>107</v>
      </c>
      <c r="J32" t="s">
        <v>85</v>
      </c>
      <c r="K32" t="s">
        <v>187</v>
      </c>
      <c r="L32">
        <v>1918</v>
      </c>
      <c r="M32" t="s">
        <v>183</v>
      </c>
      <c r="N32" s="5" t="s">
        <v>223</v>
      </c>
      <c r="O32" t="s">
        <v>194</v>
      </c>
      <c r="P32" t="s">
        <v>689</v>
      </c>
      <c r="Q32" s="3" t="s">
        <v>740</v>
      </c>
      <c r="R32" t="s">
        <v>689</v>
      </c>
      <c r="S32" s="9"/>
      <c r="T32">
        <v>800617.10894299997</v>
      </c>
      <c r="U32">
        <v>74379.763296815887</v>
      </c>
      <c r="V32">
        <v>7.4379763296815893E-2</v>
      </c>
      <c r="W32">
        <v>5903.8773444899998</v>
      </c>
      <c r="Z32">
        <v>36</v>
      </c>
      <c r="AA32">
        <v>68012.85555860844</v>
      </c>
      <c r="AB32">
        <f t="shared" si="23"/>
        <v>40807.713335165063</v>
      </c>
      <c r="AC32" t="s">
        <v>184</v>
      </c>
      <c r="AD32">
        <v>0.106</v>
      </c>
      <c r="AE32">
        <f t="shared" si="24"/>
        <v>7.4379763296815893E-2</v>
      </c>
      <c r="AF32" t="s">
        <v>951</v>
      </c>
      <c r="AG32" s="37">
        <v>128</v>
      </c>
      <c r="AH32">
        <f t="shared" si="12"/>
        <v>0.128</v>
      </c>
      <c r="AI32">
        <f t="shared" si="25"/>
        <v>13568</v>
      </c>
      <c r="AJ32">
        <f t="shared" si="26"/>
        <v>9520.6097019924364</v>
      </c>
      <c r="AK32">
        <f t="shared" si="0"/>
        <v>3.0076439663299723</v>
      </c>
      <c r="AL32">
        <f t="shared" si="1"/>
        <v>4.2862499999999981</v>
      </c>
      <c r="AM32">
        <v>425</v>
      </c>
      <c r="AN32">
        <f t="shared" si="27"/>
        <v>0.91439999999999999</v>
      </c>
      <c r="AO32">
        <f t="shared" si="13"/>
        <v>388.62</v>
      </c>
      <c r="AP32">
        <f t="shared" si="14"/>
        <v>233.172</v>
      </c>
      <c r="AQ32">
        <f t="shared" si="2"/>
        <v>58.188804830768703</v>
      </c>
      <c r="AR32">
        <f t="shared" si="15"/>
        <v>0.15942138309799644</v>
      </c>
      <c r="AS32">
        <f t="shared" si="3"/>
        <v>40.830844621105605</v>
      </c>
      <c r="AT32">
        <f t="shared" si="4"/>
        <v>0.11186532772905645</v>
      </c>
      <c r="AU32" s="37">
        <v>984</v>
      </c>
      <c r="AV32">
        <f t="shared" si="5"/>
        <v>49.2</v>
      </c>
      <c r="AW32">
        <f t="shared" si="16"/>
        <v>4.9200000000000001E-2</v>
      </c>
      <c r="AX32">
        <f t="shared" si="6"/>
        <v>5215.2</v>
      </c>
      <c r="AY32">
        <f t="shared" si="7"/>
        <v>3659.4843542033423</v>
      </c>
      <c r="AZ32">
        <f t="shared" si="8"/>
        <v>7.8247647904519608</v>
      </c>
      <c r="BA32">
        <f t="shared" si="8"/>
        <v>11.151219512195119</v>
      </c>
      <c r="BB32">
        <f t="shared" si="9"/>
        <v>22.366321856826719</v>
      </c>
      <c r="BC32">
        <f t="shared" si="17"/>
        <v>6.1277594128292381E-2</v>
      </c>
      <c r="BD32">
        <f t="shared" si="10"/>
        <v>15.694355901237465</v>
      </c>
      <c r="BE32">
        <f t="shared" si="11"/>
        <v>4.2998235345856069E-2</v>
      </c>
    </row>
    <row r="33" spans="1:57">
      <c r="B33" s="16"/>
      <c r="C33" s="2" t="s">
        <v>21</v>
      </c>
      <c r="D33" s="2" t="s">
        <v>686</v>
      </c>
      <c r="E33">
        <v>1238</v>
      </c>
      <c r="F33" t="s">
        <v>198</v>
      </c>
      <c r="G33" t="s">
        <v>199</v>
      </c>
      <c r="H33" s="3" t="s">
        <v>200</v>
      </c>
      <c r="I33" t="s">
        <v>84</v>
      </c>
      <c r="J33" t="s">
        <v>85</v>
      </c>
      <c r="K33" t="s">
        <v>201</v>
      </c>
      <c r="L33">
        <v>1921</v>
      </c>
      <c r="M33" s="5" t="s">
        <v>223</v>
      </c>
      <c r="N33">
        <v>984</v>
      </c>
      <c r="O33" t="s">
        <v>194</v>
      </c>
      <c r="P33" t="s">
        <v>687</v>
      </c>
      <c r="Q33" s="3" t="s">
        <v>741</v>
      </c>
      <c r="R33" t="s">
        <v>688</v>
      </c>
      <c r="T33">
        <v>153626.03896800001</v>
      </c>
      <c r="U33">
        <v>14272.326043285664</v>
      </c>
      <c r="V33">
        <v>1.4272326043285663E-2</v>
      </c>
      <c r="W33">
        <v>2301.7272711700002</v>
      </c>
      <c r="Z33">
        <v>42</v>
      </c>
      <c r="AA33">
        <v>15225.717422977146</v>
      </c>
      <c r="AB33">
        <f t="shared" si="23"/>
        <v>9135.4304537862881</v>
      </c>
      <c r="AC33" t="s">
        <v>198</v>
      </c>
      <c r="AD33">
        <v>4.6699999999999998E-2</v>
      </c>
      <c r="AE33">
        <f t="shared" si="24"/>
        <v>1.4272326043285663E-2</v>
      </c>
      <c r="AF33" t="s">
        <v>928</v>
      </c>
      <c r="AG33" s="37">
        <v>127</v>
      </c>
      <c r="AH33">
        <f t="shared" si="12"/>
        <v>0.127</v>
      </c>
      <c r="AI33">
        <f t="shared" si="25"/>
        <v>5930.8999999999987</v>
      </c>
      <c r="AJ33">
        <f t="shared" si="26"/>
        <v>1812.5854074972792</v>
      </c>
      <c r="AK33">
        <f t="shared" si="0"/>
        <v>1.5403109905387531</v>
      </c>
      <c r="AL33">
        <f t="shared" si="1"/>
        <v>5.04</v>
      </c>
      <c r="AM33">
        <v>158</v>
      </c>
      <c r="AN33">
        <f t="shared" si="27"/>
        <v>1.0668</v>
      </c>
      <c r="AO33">
        <f t="shared" si="13"/>
        <v>168.55439999999999</v>
      </c>
      <c r="AP33">
        <f t="shared" si="14"/>
        <v>101.13263999999999</v>
      </c>
      <c r="AQ33">
        <f t="shared" si="2"/>
        <v>58.644765923246929</v>
      </c>
      <c r="AR33">
        <f t="shared" si="15"/>
        <v>0.16067059157053953</v>
      </c>
      <c r="AS33">
        <f t="shared" si="3"/>
        <v>17.922852676418607</v>
      </c>
      <c r="AT33">
        <f t="shared" si="4"/>
        <v>4.9103705962790706E-2</v>
      </c>
      <c r="AU33" s="37">
        <v>987</v>
      </c>
      <c r="AV33">
        <f t="shared" si="5"/>
        <v>49.35</v>
      </c>
      <c r="AW33">
        <f t="shared" si="16"/>
        <v>4.9350000000000005E-2</v>
      </c>
      <c r="AX33">
        <f t="shared" si="6"/>
        <v>2304.645</v>
      </c>
      <c r="AY33">
        <f t="shared" si="7"/>
        <v>704.33929023614746</v>
      </c>
      <c r="AZ33">
        <f t="shared" si="8"/>
        <v>3.9639208875060099</v>
      </c>
      <c r="BA33">
        <f t="shared" si="8"/>
        <v>12.970212765957449</v>
      </c>
      <c r="BB33">
        <f t="shared" si="9"/>
        <v>22.788340144190837</v>
      </c>
      <c r="BC33">
        <f t="shared" si="17"/>
        <v>6.2433808614221473E-2</v>
      </c>
      <c r="BD33">
        <f t="shared" si="10"/>
        <v>6.9645100754429778</v>
      </c>
      <c r="BE33">
        <f t="shared" si="11"/>
        <v>1.9080849521761582E-2</v>
      </c>
    </row>
    <row r="34" spans="1:57" s="19" customFormat="1">
      <c r="B34" s="20"/>
      <c r="C34" s="19" t="s">
        <v>23</v>
      </c>
      <c r="D34" s="19" t="s">
        <v>59</v>
      </c>
      <c r="E34" s="19">
        <v>12299</v>
      </c>
      <c r="F34" s="19" t="s">
        <v>724</v>
      </c>
      <c r="G34" s="19" t="s">
        <v>195</v>
      </c>
      <c r="H34" s="20" t="s">
        <v>196</v>
      </c>
      <c r="I34" s="19" t="s">
        <v>84</v>
      </c>
      <c r="J34" s="19" t="s">
        <v>85</v>
      </c>
      <c r="K34" s="19" t="s">
        <v>197</v>
      </c>
      <c r="L34" s="19">
        <v>1905</v>
      </c>
      <c r="M34" s="19" t="s">
        <v>223</v>
      </c>
      <c r="N34" s="19" t="s">
        <v>223</v>
      </c>
      <c r="O34" s="19" t="s">
        <v>194</v>
      </c>
      <c r="P34" s="19" t="s">
        <v>725</v>
      </c>
      <c r="Q34" s="20" t="s">
        <v>742</v>
      </c>
      <c r="R34" s="19" t="s">
        <v>726</v>
      </c>
      <c r="S34" s="19">
        <v>0</v>
      </c>
      <c r="T34" s="19">
        <v>771061.64882300003</v>
      </c>
      <c r="U34" s="19">
        <f>T34*0.3048*0.3048</f>
        <v>71633.97120306913</v>
      </c>
      <c r="V34" s="19">
        <f>U34/1000/1000</f>
        <v>7.1633971203069122E-2</v>
      </c>
      <c r="W34" s="19">
        <v>4720.7984130000004</v>
      </c>
      <c r="AB34" s="19">
        <f t="shared" si="23"/>
        <v>0</v>
      </c>
      <c r="AC34" s="19" t="s">
        <v>724</v>
      </c>
      <c r="AD34" s="19">
        <v>0.12039999999999999</v>
      </c>
      <c r="AE34" s="19">
        <f t="shared" si="24"/>
        <v>7.1633971203069122E-2</v>
      </c>
      <c r="AF34" s="19" t="s">
        <v>950</v>
      </c>
      <c r="AG34" s="35">
        <v>116</v>
      </c>
      <c r="AH34" s="39">
        <f t="shared" si="12"/>
        <v>0.11599999999999999</v>
      </c>
      <c r="AI34" s="40">
        <f t="shared" si="25"/>
        <v>13966.399999999998</v>
      </c>
      <c r="AJ34" s="40">
        <f t="shared" si="26"/>
        <v>8309.540659556018</v>
      </c>
      <c r="AK34" s="40">
        <f t="shared" si="0"/>
        <v>0</v>
      </c>
      <c r="AL34" s="40">
        <f t="shared" si="1"/>
        <v>0</v>
      </c>
      <c r="AM34" s="19">
        <v>412</v>
      </c>
      <c r="AN34" s="19">
        <f t="shared" si="27"/>
        <v>0</v>
      </c>
      <c r="AO34" s="19">
        <f t="shared" si="13"/>
        <v>0</v>
      </c>
      <c r="AP34" s="19">
        <f t="shared" si="14"/>
        <v>0</v>
      </c>
      <c r="AQ34" s="30" t="e">
        <f t="shared" si="2"/>
        <v>#DIV/0!</v>
      </c>
      <c r="AR34" s="19" t="e">
        <f t="shared" si="15"/>
        <v>#DIV/0!</v>
      </c>
      <c r="AS34" s="19" t="e">
        <f t="shared" si="3"/>
        <v>#DIV/0!</v>
      </c>
      <c r="AT34" s="29" t="e">
        <f t="shared" si="4"/>
        <v>#DIV/0!</v>
      </c>
      <c r="AU34" s="41">
        <v>987</v>
      </c>
      <c r="AV34" s="40">
        <f t="shared" si="5"/>
        <v>49.35</v>
      </c>
      <c r="AW34" s="39">
        <f t="shared" si="16"/>
        <v>4.9350000000000005E-2</v>
      </c>
      <c r="AX34" s="39">
        <f t="shared" si="6"/>
        <v>5941.74</v>
      </c>
      <c r="AY34" s="39">
        <f t="shared" si="7"/>
        <v>3535.1364788714618</v>
      </c>
      <c r="AZ34" s="39">
        <f t="shared" si="8"/>
        <v>0</v>
      </c>
      <c r="BA34" s="39">
        <f t="shared" si="8"/>
        <v>0</v>
      </c>
      <c r="BB34" s="40" t="e">
        <f t="shared" si="9"/>
        <v>#DIV/0!</v>
      </c>
      <c r="BC34" s="39" t="e">
        <f t="shared" si="17"/>
        <v>#DIV/0!</v>
      </c>
      <c r="BD34" s="40" t="e">
        <f t="shared" si="10"/>
        <v>#DIV/0!</v>
      </c>
      <c r="BE34" s="39" t="e">
        <f t="shared" si="11"/>
        <v>#DIV/0!</v>
      </c>
    </row>
    <row r="35" spans="1:57">
      <c r="B35" s="16"/>
      <c r="C35" s="2" t="s">
        <v>22</v>
      </c>
      <c r="D35" s="2" t="s">
        <v>746</v>
      </c>
      <c r="E35">
        <v>1311</v>
      </c>
      <c r="F35" t="s">
        <v>202</v>
      </c>
      <c r="G35" t="s">
        <v>203</v>
      </c>
      <c r="H35" s="3" t="s">
        <v>204</v>
      </c>
      <c r="I35" t="s">
        <v>107</v>
      </c>
      <c r="J35" t="s">
        <v>85</v>
      </c>
      <c r="K35" t="s">
        <v>205</v>
      </c>
      <c r="L35">
        <v>1921</v>
      </c>
      <c r="M35" t="s">
        <v>87</v>
      </c>
      <c r="N35" s="5" t="s">
        <v>223</v>
      </c>
      <c r="O35" t="s">
        <v>193</v>
      </c>
      <c r="P35" t="s">
        <v>727</v>
      </c>
      <c r="Q35" s="3" t="s">
        <v>743</v>
      </c>
      <c r="R35" t="s">
        <v>728</v>
      </c>
      <c r="S35">
        <v>0.02</v>
      </c>
      <c r="T35">
        <v>327024.11382099998</v>
      </c>
      <c r="U35">
        <v>30381.534327276917</v>
      </c>
      <c r="V35">
        <v>3.0381534327276916E-2</v>
      </c>
      <c r="W35">
        <v>2807.3475189400001</v>
      </c>
      <c r="X35">
        <v>205</v>
      </c>
      <c r="Y35">
        <v>21</v>
      </c>
      <c r="Z35">
        <v>21</v>
      </c>
      <c r="AA35">
        <v>16205.510410169507</v>
      </c>
      <c r="AB35">
        <f t="shared" si="23"/>
        <v>9723.3062461017034</v>
      </c>
      <c r="AC35" t="s">
        <v>202</v>
      </c>
      <c r="AD35">
        <v>0.127</v>
      </c>
      <c r="AE35">
        <f t="shared" si="24"/>
        <v>3.0381534327276916E-2</v>
      </c>
      <c r="AF35" t="s">
        <v>952</v>
      </c>
      <c r="AG35" s="37">
        <v>129</v>
      </c>
      <c r="AH35">
        <f t="shared" si="12"/>
        <v>0.129</v>
      </c>
      <c r="AI35">
        <f t="shared" si="25"/>
        <v>16383</v>
      </c>
      <c r="AJ35">
        <f t="shared" si="26"/>
        <v>3919.2179282187226</v>
      </c>
      <c r="AK35">
        <f t="shared" si="0"/>
        <v>0.59349974034680486</v>
      </c>
      <c r="AL35">
        <f t="shared" si="1"/>
        <v>2.4809302325581393</v>
      </c>
      <c r="AM35">
        <v>223</v>
      </c>
      <c r="AN35">
        <f t="shared" si="27"/>
        <v>0.53339999999999999</v>
      </c>
      <c r="AO35">
        <f t="shared" si="13"/>
        <v>118.9482</v>
      </c>
      <c r="AP35">
        <f t="shared" si="14"/>
        <v>71.368920000000003</v>
      </c>
      <c r="AQ35">
        <f t="shared" si="2"/>
        <v>229.55370489002775</v>
      </c>
      <c r="AR35">
        <f t="shared" si="15"/>
        <v>0.6289142599726788</v>
      </c>
      <c r="AS35">
        <f t="shared" si="3"/>
        <v>54.914911535984047</v>
      </c>
      <c r="AT35">
        <f t="shared" si="4"/>
        <v>0.15045181242735356</v>
      </c>
      <c r="AU35" s="37">
        <v>992</v>
      </c>
      <c r="AV35">
        <f t="shared" si="5"/>
        <v>49.6</v>
      </c>
      <c r="AW35">
        <f t="shared" si="16"/>
        <v>4.9599999999999998E-2</v>
      </c>
      <c r="AX35">
        <f t="shared" si="6"/>
        <v>6299.2</v>
      </c>
      <c r="AY35">
        <f t="shared" si="7"/>
        <v>1506.924102632935</v>
      </c>
      <c r="AZ35">
        <f t="shared" si="8"/>
        <v>1.5435779537245529</v>
      </c>
      <c r="BA35">
        <f t="shared" si="8"/>
        <v>6.4524193548387094</v>
      </c>
      <c r="BB35">
        <f t="shared" si="9"/>
        <v>88.262509787173457</v>
      </c>
      <c r="BC35">
        <f t="shared" si="17"/>
        <v>0.24181509530732453</v>
      </c>
      <c r="BD35">
        <f t="shared" si="10"/>
        <v>21.114570637091539</v>
      </c>
      <c r="BE35">
        <f t="shared" si="11"/>
        <v>5.7848138731757641E-2</v>
      </c>
    </row>
    <row r="36" spans="1:57">
      <c r="B36" s="16"/>
      <c r="C36" s="2"/>
      <c r="D36" s="2"/>
      <c r="F36" t="s">
        <v>206</v>
      </c>
      <c r="G36" t="s">
        <v>207</v>
      </c>
      <c r="H36" s="3" t="s">
        <v>208</v>
      </c>
      <c r="I36" t="s">
        <v>165</v>
      </c>
      <c r="J36" t="s">
        <v>85</v>
      </c>
      <c r="K36" t="s">
        <v>209</v>
      </c>
      <c r="L36">
        <v>1906</v>
      </c>
      <c r="M36" t="s">
        <v>116</v>
      </c>
      <c r="N36" s="5" t="s">
        <v>223</v>
      </c>
      <c r="O36" t="s">
        <v>194</v>
      </c>
      <c r="P36" s="2" t="s">
        <v>729</v>
      </c>
      <c r="Q36" s="3" t="s">
        <v>744</v>
      </c>
      <c r="R36" t="s">
        <v>730</v>
      </c>
      <c r="S36">
        <v>0.3</v>
      </c>
      <c r="T36">
        <v>12923642.7828</v>
      </c>
      <c r="U36">
        <v>1200645.7023961798</v>
      </c>
      <c r="V36">
        <v>1.2006457023961798</v>
      </c>
      <c r="W36">
        <v>35437.449408799999</v>
      </c>
      <c r="Y36">
        <v>60</v>
      </c>
      <c r="Z36">
        <v>60</v>
      </c>
      <c r="AA36">
        <v>1829784.0504517781</v>
      </c>
      <c r="AB36">
        <f t="shared" si="23"/>
        <v>1097870.4302710667</v>
      </c>
      <c r="AC36" t="s">
        <v>206</v>
      </c>
      <c r="AD36">
        <v>2.48</v>
      </c>
      <c r="AE36">
        <f t="shared" si="24"/>
        <v>1.2006457023961798</v>
      </c>
      <c r="AF36" t="s">
        <v>951</v>
      </c>
      <c r="AG36" s="33">
        <v>129</v>
      </c>
      <c r="AH36">
        <f t="shared" si="12"/>
        <v>0.129</v>
      </c>
      <c r="AI36">
        <f t="shared" si="25"/>
        <v>319920</v>
      </c>
      <c r="AJ36">
        <f t="shared" si="26"/>
        <v>154883.29560910718</v>
      </c>
      <c r="AK36">
        <f t="shared" si="0"/>
        <v>3.4317030203521717</v>
      </c>
      <c r="AL36">
        <f t="shared" si="1"/>
        <v>7.0883720930232554</v>
      </c>
      <c r="AM36">
        <v>1402</v>
      </c>
      <c r="AN36">
        <f t="shared" si="27"/>
        <v>1.524</v>
      </c>
      <c r="AO36">
        <f t="shared" si="13"/>
        <v>2136.6480000000001</v>
      </c>
      <c r="AP36">
        <f t="shared" si="14"/>
        <v>1281.9888000000001</v>
      </c>
      <c r="AQ36">
        <f t="shared" si="2"/>
        <v>249.54976205720359</v>
      </c>
      <c r="AR36">
        <f t="shared" si="15"/>
        <v>0.68369797823891398</v>
      </c>
      <c r="AS36">
        <f t="shared" si="3"/>
        <v>120.81485860805272</v>
      </c>
      <c r="AT36">
        <f t="shared" si="4"/>
        <v>0.33099961262480199</v>
      </c>
      <c r="AU36" s="37">
        <v>989.8</v>
      </c>
      <c r="AV36">
        <f t="shared" si="5"/>
        <v>49.49</v>
      </c>
      <c r="AW36">
        <f t="shared" si="16"/>
        <v>4.9489999999999999E-2</v>
      </c>
      <c r="AX36">
        <f t="shared" si="6"/>
        <v>122735.2</v>
      </c>
      <c r="AY36">
        <f t="shared" si="7"/>
        <v>59419.955811586937</v>
      </c>
      <c r="AZ36">
        <f t="shared" si="8"/>
        <v>8.9450331304390822</v>
      </c>
      <c r="BA36">
        <f t="shared" si="8"/>
        <v>18.476459890887046</v>
      </c>
      <c r="BB36">
        <f t="shared" si="9"/>
        <v>95.73812189310857</v>
      </c>
      <c r="BC36">
        <f t="shared" si="17"/>
        <v>0.26229622436468103</v>
      </c>
      <c r="BD36">
        <f t="shared" si="10"/>
        <v>46.349824438081619</v>
      </c>
      <c r="BE36">
        <f t="shared" si="11"/>
        <v>0.1269858203783058</v>
      </c>
    </row>
    <row r="37" spans="1:57">
      <c r="B37" s="16"/>
      <c r="C37" s="2"/>
      <c r="D37" s="2"/>
      <c r="N37" s="5"/>
      <c r="P37" s="2" t="s">
        <v>727</v>
      </c>
      <c r="Q37" s="3" t="s">
        <v>743</v>
      </c>
      <c r="R37" t="s">
        <v>728</v>
      </c>
      <c r="S37">
        <v>0.25</v>
      </c>
      <c r="AU37" s="37"/>
    </row>
    <row r="38" spans="1:57">
      <c r="B38" s="16"/>
      <c r="C38" s="2"/>
      <c r="D38" s="2"/>
      <c r="F38" t="s">
        <v>210</v>
      </c>
      <c r="G38" t="s">
        <v>211</v>
      </c>
      <c r="H38" s="3" t="s">
        <v>212</v>
      </c>
      <c r="I38" t="s">
        <v>84</v>
      </c>
      <c r="J38" t="s">
        <v>85</v>
      </c>
      <c r="K38" t="s">
        <v>213</v>
      </c>
      <c r="L38">
        <v>1896</v>
      </c>
      <c r="M38" t="s">
        <v>116</v>
      </c>
      <c r="N38" s="5" t="s">
        <v>223</v>
      </c>
      <c r="O38" t="s">
        <v>194</v>
      </c>
      <c r="P38" t="s">
        <v>729</v>
      </c>
      <c r="Q38" s="3" t="s">
        <v>744</v>
      </c>
      <c r="R38" t="s">
        <v>730</v>
      </c>
      <c r="S38">
        <v>0</v>
      </c>
      <c r="T38">
        <v>2891766.0952599999</v>
      </c>
      <c r="U38">
        <v>268653.8612185836</v>
      </c>
      <c r="V38">
        <v>0.26865386121858359</v>
      </c>
      <c r="W38">
        <v>12170.169993</v>
      </c>
      <c r="Y38">
        <v>40</v>
      </c>
      <c r="Z38">
        <v>40</v>
      </c>
      <c r="AA38">
        <v>272952.32299808093</v>
      </c>
      <c r="AB38">
        <f>AA38*0.6</f>
        <v>163771.39379884856</v>
      </c>
      <c r="AC38" t="s">
        <v>210</v>
      </c>
      <c r="AD38">
        <v>0.42499999999999999</v>
      </c>
      <c r="AE38">
        <f>V38</f>
        <v>0.26865386121858359</v>
      </c>
      <c r="AF38" t="s">
        <v>936</v>
      </c>
      <c r="AG38" s="37">
        <v>129</v>
      </c>
      <c r="AH38">
        <f t="shared" si="12"/>
        <v>0.129</v>
      </c>
      <c r="AI38">
        <f>($AD38*1000*1000)*AH38</f>
        <v>54825</v>
      </c>
      <c r="AJ38">
        <f>($AE38*1000*1000)*AH38</f>
        <v>34656.348097197282</v>
      </c>
      <c r="AK38">
        <f t="shared" si="0"/>
        <v>2.9871663255603931</v>
      </c>
      <c r="AL38">
        <f t="shared" si="1"/>
        <v>4.7255813953488373</v>
      </c>
      <c r="AM38">
        <v>849</v>
      </c>
      <c r="AN38">
        <f>Z38*2.54/100</f>
        <v>1.016</v>
      </c>
      <c r="AO38">
        <f t="shared" si="13"/>
        <v>862.58400000000006</v>
      </c>
      <c r="AP38">
        <f t="shared" si="14"/>
        <v>517.55039999999997</v>
      </c>
      <c r="AQ38">
        <f t="shared" si="2"/>
        <v>105.9317121578884</v>
      </c>
      <c r="AR38">
        <f t="shared" si="15"/>
        <v>0.29022386892572166</v>
      </c>
      <c r="AS38">
        <f t="shared" si="3"/>
        <v>66.96226705108775</v>
      </c>
      <c r="AT38">
        <f t="shared" si="4"/>
        <v>0.18345826589339109</v>
      </c>
      <c r="AU38" s="37">
        <v>990</v>
      </c>
      <c r="AV38">
        <f t="shared" si="5"/>
        <v>49.5</v>
      </c>
      <c r="AW38">
        <f t="shared" si="16"/>
        <v>4.9500000000000002E-2</v>
      </c>
      <c r="AX38">
        <f t="shared" si="6"/>
        <v>21037.5</v>
      </c>
      <c r="AY38">
        <f t="shared" si="7"/>
        <v>13298.366130319888</v>
      </c>
      <c r="AZ38">
        <f t="shared" si="8"/>
        <v>7.7847364847937524</v>
      </c>
      <c r="BA38">
        <f t="shared" si="8"/>
        <v>12.315151515151515</v>
      </c>
      <c r="BB38">
        <f t="shared" si="9"/>
        <v>40.648215130352526</v>
      </c>
      <c r="BC38">
        <f t="shared" si="17"/>
        <v>0.11136497295986994</v>
      </c>
      <c r="BD38">
        <f t="shared" si="10"/>
        <v>25.694823403324371</v>
      </c>
      <c r="BE38">
        <f t="shared" si="11"/>
        <v>7.0396776447464032E-2</v>
      </c>
    </row>
    <row r="39" spans="1:57">
      <c r="B39" s="16"/>
      <c r="C39" s="2"/>
      <c r="D39" s="2"/>
      <c r="N39" s="5"/>
      <c r="P39" t="s">
        <v>727</v>
      </c>
      <c r="Q39" s="3" t="s">
        <v>743</v>
      </c>
      <c r="R39" t="s">
        <v>728</v>
      </c>
      <c r="S39">
        <v>0</v>
      </c>
      <c r="AU39" s="37"/>
    </row>
    <row r="40" spans="1:57">
      <c r="B40" s="16"/>
      <c r="C40" s="2" t="s">
        <v>691</v>
      </c>
      <c r="D40" s="2" t="s">
        <v>23</v>
      </c>
      <c r="E40">
        <v>801</v>
      </c>
      <c r="F40" t="s">
        <v>188</v>
      </c>
      <c r="G40" t="s">
        <v>189</v>
      </c>
      <c r="H40" s="3" t="s">
        <v>190</v>
      </c>
      <c r="I40" t="s">
        <v>107</v>
      </c>
      <c r="J40" t="s">
        <v>85</v>
      </c>
      <c r="K40" t="s">
        <v>191</v>
      </c>
      <c r="L40">
        <v>1915</v>
      </c>
      <c r="M40" t="s">
        <v>183</v>
      </c>
      <c r="N40" s="6">
        <v>950</v>
      </c>
      <c r="O40" t="s">
        <v>193</v>
      </c>
      <c r="P40" t="s">
        <v>689</v>
      </c>
      <c r="Q40" s="3" t="s">
        <v>740</v>
      </c>
      <c r="R40" t="s">
        <v>689</v>
      </c>
      <c r="S40" s="5"/>
      <c r="T40">
        <v>1560692.92826</v>
      </c>
      <c r="U40">
        <v>144993.11754185593</v>
      </c>
      <c r="V40">
        <v>0.14499311754185593</v>
      </c>
      <c r="W40">
        <v>7299.47414312</v>
      </c>
      <c r="Z40">
        <v>36</v>
      </c>
      <c r="AA40">
        <v>132581.70668027306</v>
      </c>
      <c r="AB40">
        <f>AA40*0.6</f>
        <v>79549.024008163833</v>
      </c>
      <c r="AC40" t="s">
        <v>188</v>
      </c>
      <c r="AD40">
        <v>0.20599999999999999</v>
      </c>
      <c r="AE40">
        <f>V40</f>
        <v>0.14499311754185593</v>
      </c>
      <c r="AF40" t="s">
        <v>951</v>
      </c>
      <c r="AG40" s="37">
        <v>123</v>
      </c>
      <c r="AH40">
        <f t="shared" si="12"/>
        <v>0.12300000000000001</v>
      </c>
      <c r="AI40">
        <f>($AD40*1000*1000)*AH40</f>
        <v>25338.000000000004</v>
      </c>
      <c r="AJ40">
        <f>($AE40*1000*1000)*AH40</f>
        <v>17834.153457648281</v>
      </c>
      <c r="AK40">
        <f t="shared" si="0"/>
        <v>3.139514721294649</v>
      </c>
      <c r="AL40">
        <f t="shared" si="1"/>
        <v>4.4604878048780483</v>
      </c>
      <c r="AM40">
        <v>661</v>
      </c>
      <c r="AN40">
        <f>Z40*2.54/100</f>
        <v>0.91439999999999999</v>
      </c>
      <c r="AO40">
        <f t="shared" si="13"/>
        <v>604.41840000000002</v>
      </c>
      <c r="AP40">
        <f t="shared" si="14"/>
        <v>362.65104000000002</v>
      </c>
      <c r="AQ40">
        <f t="shared" si="2"/>
        <v>69.868819347657194</v>
      </c>
      <c r="AR40">
        <f t="shared" si="15"/>
        <v>0.19142142287029368</v>
      </c>
      <c r="AS40">
        <f t="shared" si="3"/>
        <v>49.177174447502701</v>
      </c>
      <c r="AT40">
        <f t="shared" si="4"/>
        <v>0.13473198478767864</v>
      </c>
      <c r="AU40" s="37">
        <v>983.8</v>
      </c>
      <c r="AV40">
        <f t="shared" si="5"/>
        <v>49.19</v>
      </c>
      <c r="AW40">
        <f t="shared" si="16"/>
        <v>4.9189999999999998E-2</v>
      </c>
      <c r="AX40">
        <f t="shared" si="6"/>
        <v>10133.14</v>
      </c>
      <c r="AY40">
        <f t="shared" si="7"/>
        <v>7132.2114518838926</v>
      </c>
      <c r="AZ40">
        <f t="shared" si="8"/>
        <v>7.8503824094174002</v>
      </c>
      <c r="BA40">
        <f t="shared" si="8"/>
        <v>11.153486480992072</v>
      </c>
      <c r="BB40">
        <f t="shared" si="9"/>
        <v>27.941847347245989</v>
      </c>
      <c r="BC40">
        <f t="shared" si="17"/>
        <v>7.6553006430810935E-2</v>
      </c>
      <c r="BD40">
        <f t="shared" si="10"/>
        <v>19.666871634737053</v>
      </c>
      <c r="BE40">
        <f t="shared" si="11"/>
        <v>5.3881840095170004E-2</v>
      </c>
    </row>
    <row r="41" spans="1:57">
      <c r="A41" s="1" t="s">
        <v>24</v>
      </c>
      <c r="B41" s="17" t="s">
        <v>704</v>
      </c>
      <c r="Q41" s="3"/>
      <c r="AU41" s="37"/>
    </row>
    <row r="42" spans="1:57" s="22" customFormat="1">
      <c r="A42" s="23"/>
      <c r="B42" s="24"/>
      <c r="C42" s="23" t="s">
        <v>25</v>
      </c>
      <c r="D42" s="23" t="s">
        <v>764</v>
      </c>
      <c r="E42" s="23">
        <v>17843</v>
      </c>
      <c r="F42" s="23" t="s">
        <v>215</v>
      </c>
      <c r="G42" s="23" t="s">
        <v>216</v>
      </c>
      <c r="H42" s="25" t="s">
        <v>217</v>
      </c>
      <c r="I42" s="23" t="s">
        <v>84</v>
      </c>
      <c r="J42" s="23" t="s">
        <v>85</v>
      </c>
      <c r="K42" s="23" t="s">
        <v>218</v>
      </c>
      <c r="L42" s="23"/>
      <c r="M42" s="23" t="s">
        <v>389</v>
      </c>
      <c r="N42" s="23">
        <v>584</v>
      </c>
      <c r="O42" s="23" t="s">
        <v>219</v>
      </c>
      <c r="P42" s="23" t="s">
        <v>751</v>
      </c>
      <c r="Q42" s="26" t="s">
        <v>752</v>
      </c>
      <c r="R42" s="27" t="s">
        <v>753</v>
      </c>
      <c r="S42" s="27">
        <v>0</v>
      </c>
      <c r="T42" s="22">
        <v>124309321.064</v>
      </c>
      <c r="U42" s="22">
        <v>11548713.827181635</v>
      </c>
      <c r="V42" s="22">
        <v>11.548713827181636</v>
      </c>
      <c r="W42" s="22">
        <v>124001.874289</v>
      </c>
      <c r="Z42" s="22">
        <v>42</v>
      </c>
      <c r="AA42" s="22">
        <v>12320167.910837369</v>
      </c>
      <c r="AB42" s="22">
        <f>AA42*0.6</f>
        <v>7392100.7465024209</v>
      </c>
      <c r="AC42" s="23" t="s">
        <v>215</v>
      </c>
      <c r="AD42" s="22">
        <v>16.82</v>
      </c>
      <c r="AE42" s="22">
        <f>V42</f>
        <v>11.548713827181636</v>
      </c>
      <c r="AF42" s="22" t="s">
        <v>953</v>
      </c>
      <c r="AG42" s="36">
        <v>120</v>
      </c>
      <c r="AH42" s="22">
        <f t="shared" si="12"/>
        <v>0.12</v>
      </c>
      <c r="AI42" s="22">
        <f>($AD42*1000*1000)*AH42</f>
        <v>2018400</v>
      </c>
      <c r="AJ42" s="22">
        <f>($AE42*1000*1000)*AH42</f>
        <v>1385845.6592617964</v>
      </c>
      <c r="AK42" s="22">
        <f t="shared" si="0"/>
        <v>3.662356691687684</v>
      </c>
      <c r="AL42" s="22">
        <f t="shared" si="1"/>
        <v>5.3339999999999996</v>
      </c>
      <c r="AM42" s="22">
        <v>5264</v>
      </c>
      <c r="AN42" s="22">
        <f>Z42*2.54/100</f>
        <v>1.0668</v>
      </c>
      <c r="AO42" s="22">
        <f t="shared" si="13"/>
        <v>5615.6351999999997</v>
      </c>
      <c r="AP42" s="22">
        <f t="shared" si="14"/>
        <v>3369.3811199999996</v>
      </c>
      <c r="AQ42" s="22">
        <f t="shared" si="2"/>
        <v>599.04176111724644</v>
      </c>
      <c r="AR42" s="22">
        <f t="shared" si="15"/>
        <v>1.6412103044308122</v>
      </c>
      <c r="AS42" s="22">
        <f t="shared" si="3"/>
        <v>411.30569974280519</v>
      </c>
      <c r="AT42" s="22">
        <f t="shared" si="4"/>
        <v>1.1268649308022061</v>
      </c>
      <c r="AU42" s="36">
        <v>930.9</v>
      </c>
      <c r="AV42" s="22">
        <f t="shared" si="5"/>
        <v>46.545000000000002</v>
      </c>
      <c r="AW42" s="22">
        <f t="shared" si="16"/>
        <v>4.6545000000000003E-2</v>
      </c>
      <c r="AX42" s="22">
        <f t="shared" si="6"/>
        <v>782886.9</v>
      </c>
      <c r="AY42" s="22">
        <f t="shared" si="7"/>
        <v>537534.88508616935</v>
      </c>
      <c r="AZ42" s="22">
        <f t="shared" si="8"/>
        <v>9.4421055538193581</v>
      </c>
      <c r="BA42" s="22">
        <f t="shared" si="8"/>
        <v>13.751853045439892</v>
      </c>
      <c r="BB42" s="22">
        <f t="shared" si="9"/>
        <v>232.35332309335197</v>
      </c>
      <c r="BC42" s="22">
        <f t="shared" si="17"/>
        <v>0.63658444683110127</v>
      </c>
      <c r="BD42" s="22">
        <f t="shared" si="10"/>
        <v>159.53519828774057</v>
      </c>
      <c r="BE42" s="22">
        <f t="shared" si="11"/>
        <v>0.43708273503490569</v>
      </c>
    </row>
    <row r="43" spans="1:57">
      <c r="A43" s="1" t="s">
        <v>26</v>
      </c>
      <c r="B43" s="17" t="s">
        <v>705</v>
      </c>
      <c r="Q43" s="3"/>
    </row>
    <row r="44" spans="1:57">
      <c r="B44" s="16"/>
      <c r="C44" t="s">
        <v>30</v>
      </c>
      <c r="D44" t="s">
        <v>35</v>
      </c>
      <c r="F44" t="s">
        <v>258</v>
      </c>
      <c r="G44" t="s">
        <v>259</v>
      </c>
      <c r="H44" s="3" t="s">
        <v>260</v>
      </c>
      <c r="I44" t="s">
        <v>107</v>
      </c>
      <c r="J44" t="s">
        <v>85</v>
      </c>
      <c r="K44" t="s">
        <v>261</v>
      </c>
      <c r="L44">
        <v>1946</v>
      </c>
      <c r="M44" t="s">
        <v>116</v>
      </c>
      <c r="N44">
        <v>770</v>
      </c>
      <c r="O44" t="s">
        <v>194</v>
      </c>
      <c r="P44" t="s">
        <v>754</v>
      </c>
      <c r="Q44" s="3" t="s">
        <v>755</v>
      </c>
      <c r="R44" t="s">
        <v>756</v>
      </c>
      <c r="S44">
        <v>0</v>
      </c>
      <c r="T44">
        <v>1198650.3350200001</v>
      </c>
      <c r="U44">
        <v>111358.26002037647</v>
      </c>
      <c r="V44">
        <v>0.11135826002037648</v>
      </c>
      <c r="W44">
        <v>5030.7421020199999</v>
      </c>
      <c r="Y44">
        <v>63</v>
      </c>
      <c r="Z44">
        <v>63</v>
      </c>
      <c r="AA44">
        <v>178195.48768460643</v>
      </c>
      <c r="AB44">
        <f>AA44*0.6</f>
        <v>106917.29261076385</v>
      </c>
      <c r="AC44" t="s">
        <v>258</v>
      </c>
      <c r="AD44">
        <v>1.89</v>
      </c>
      <c r="AE44">
        <f>V44</f>
        <v>0.11135826002037648</v>
      </c>
      <c r="AF44" t="s">
        <v>954</v>
      </c>
      <c r="AG44" s="37">
        <v>132</v>
      </c>
      <c r="AH44">
        <f t="shared" si="12"/>
        <v>0.13200000000000001</v>
      </c>
      <c r="AI44">
        <f>($AD44*1000*1000)*AH44</f>
        <v>249480</v>
      </c>
      <c r="AJ44">
        <f>($AE44*1000*1000)*AH44</f>
        <v>14699.290322689696</v>
      </c>
      <c r="AK44">
        <f t="shared" si="0"/>
        <v>0.42856057644205486</v>
      </c>
      <c r="AL44">
        <f t="shared" si="1"/>
        <v>7.2736363636363617</v>
      </c>
      <c r="AM44">
        <v>420</v>
      </c>
      <c r="AN44">
        <f>Z44*2.54/100</f>
        <v>1.6002000000000001</v>
      </c>
      <c r="AO44">
        <f t="shared" si="13"/>
        <v>672.08400000000006</v>
      </c>
      <c r="AP44">
        <f t="shared" si="14"/>
        <v>403.25040000000001</v>
      </c>
      <c r="AQ44">
        <f t="shared" si="2"/>
        <v>618.67266591676037</v>
      </c>
      <c r="AR44">
        <f t="shared" si="15"/>
        <v>1.6949936052513983</v>
      </c>
      <c r="AS44">
        <f t="shared" si="3"/>
        <v>36.45201671886673</v>
      </c>
      <c r="AT44">
        <f t="shared" si="4"/>
        <v>9.9868538955799266E-2</v>
      </c>
      <c r="AU44" s="37">
        <v>1001.3</v>
      </c>
      <c r="AV44">
        <f t="shared" si="5"/>
        <v>50.064999999999998</v>
      </c>
      <c r="AW44">
        <f t="shared" si="16"/>
        <v>5.0064999999999998E-2</v>
      </c>
      <c r="AX44">
        <f t="shared" si="6"/>
        <v>94622.849999999991</v>
      </c>
      <c r="AY44">
        <f t="shared" si="7"/>
        <v>5575.1512879201482</v>
      </c>
      <c r="AZ44">
        <f t="shared" si="8"/>
        <v>1.1299310114920853</v>
      </c>
      <c r="BA44">
        <f t="shared" si="8"/>
        <v>19.177469289923099</v>
      </c>
      <c r="BB44">
        <f t="shared" si="9"/>
        <v>234.65035620547428</v>
      </c>
      <c r="BC44">
        <f t="shared" si="17"/>
        <v>0.64287768823417613</v>
      </c>
      <c r="BD44">
        <f t="shared" si="10"/>
        <v>13.825531947197444</v>
      </c>
      <c r="BE44">
        <f t="shared" si="11"/>
        <v>3.7878169718349161E-2</v>
      </c>
    </row>
    <row r="45" spans="1:57">
      <c r="B45" s="16"/>
      <c r="F45" t="s">
        <v>262</v>
      </c>
      <c r="G45" t="s">
        <v>263</v>
      </c>
      <c r="H45" s="3" t="s">
        <v>264</v>
      </c>
      <c r="I45" t="s">
        <v>107</v>
      </c>
      <c r="J45" t="s">
        <v>85</v>
      </c>
      <c r="K45" t="s">
        <v>265</v>
      </c>
      <c r="L45">
        <v>1961</v>
      </c>
      <c r="M45" t="s">
        <v>116</v>
      </c>
      <c r="N45" s="5" t="s">
        <v>223</v>
      </c>
      <c r="O45" t="s">
        <v>194</v>
      </c>
      <c r="P45" t="s">
        <v>754</v>
      </c>
      <c r="Q45" s="3" t="s">
        <v>755</v>
      </c>
      <c r="R45" t="s">
        <v>756</v>
      </c>
      <c r="T45">
        <v>5951353.7304300005</v>
      </c>
      <c r="U45">
        <v>552898.85367228754</v>
      </c>
      <c r="V45">
        <v>0.55289885367228753</v>
      </c>
      <c r="W45">
        <v>17145.2017175</v>
      </c>
      <c r="Y45">
        <v>63</v>
      </c>
      <c r="Z45">
        <v>63</v>
      </c>
      <c r="AA45">
        <v>884748.74564639444</v>
      </c>
      <c r="AB45">
        <f>AA45*0.6</f>
        <v>530849.24738783669</v>
      </c>
      <c r="AC45" t="s">
        <v>262</v>
      </c>
      <c r="AD45">
        <v>1.32</v>
      </c>
      <c r="AE45">
        <f>V45</f>
        <v>0.55289885367228753</v>
      </c>
      <c r="AF45" t="s">
        <v>955</v>
      </c>
      <c r="AG45" s="33">
        <v>132</v>
      </c>
      <c r="AH45">
        <f t="shared" si="12"/>
        <v>0.13200000000000001</v>
      </c>
      <c r="AI45">
        <f>($AD45*1000*1000)*AH45</f>
        <v>174240</v>
      </c>
      <c r="AJ45">
        <f>($AE45*1000*1000)*AH45</f>
        <v>72982.648684741958</v>
      </c>
      <c r="AK45">
        <f t="shared" si="0"/>
        <v>3.0466554602148572</v>
      </c>
      <c r="AL45">
        <f t="shared" si="1"/>
        <v>7.2736363636363626</v>
      </c>
      <c r="AM45">
        <v>1245</v>
      </c>
      <c r="AN45">
        <f>Z45*2.54/100</f>
        <v>1.6002000000000001</v>
      </c>
      <c r="AO45">
        <f t="shared" si="13"/>
        <v>1992.249</v>
      </c>
      <c r="AP45">
        <f t="shared" si="14"/>
        <v>1195.3494000000001</v>
      </c>
      <c r="AQ45">
        <f t="shared" si="2"/>
        <v>145.76491191613096</v>
      </c>
      <c r="AR45">
        <f t="shared" si="15"/>
        <v>0.39935592305789303</v>
      </c>
      <c r="AS45">
        <f t="shared" si="3"/>
        <v>61.055494472780893</v>
      </c>
      <c r="AT45">
        <f t="shared" si="4"/>
        <v>0.16727532732268738</v>
      </c>
      <c r="AU45" s="37">
        <v>1003</v>
      </c>
      <c r="AV45">
        <f t="shared" si="5"/>
        <v>50.150000000000006</v>
      </c>
      <c r="AW45">
        <f t="shared" si="16"/>
        <v>5.0150000000000007E-2</v>
      </c>
      <c r="AX45">
        <f t="shared" si="6"/>
        <v>66198.000000000015</v>
      </c>
      <c r="AY45">
        <f t="shared" si="7"/>
        <v>27727.877511665225</v>
      </c>
      <c r="AZ45">
        <f t="shared" si="8"/>
        <v>8.01911307574</v>
      </c>
      <c r="BA45">
        <f t="shared" si="8"/>
        <v>19.144965104685937</v>
      </c>
      <c r="BB45">
        <f t="shared" si="9"/>
        <v>55.37962373177249</v>
      </c>
      <c r="BC45">
        <f t="shared" si="17"/>
        <v>0.15172499652540408</v>
      </c>
      <c r="BD45">
        <f t="shared" si="10"/>
        <v>23.196462483408805</v>
      </c>
      <c r="BE45">
        <f t="shared" si="11"/>
        <v>6.3551952009339191E-2</v>
      </c>
    </row>
    <row r="46" spans="1:57">
      <c r="B46" s="16"/>
      <c r="C46" t="s">
        <v>29</v>
      </c>
      <c r="D46" t="s">
        <v>763</v>
      </c>
      <c r="F46" t="s">
        <v>220</v>
      </c>
      <c r="G46" s="5" t="s">
        <v>223</v>
      </c>
      <c r="H46" s="3" t="s">
        <v>221</v>
      </c>
      <c r="I46" t="s">
        <v>165</v>
      </c>
      <c r="J46" t="s">
        <v>85</v>
      </c>
      <c r="K46" t="s">
        <v>222</v>
      </c>
      <c r="L46">
        <v>1923</v>
      </c>
      <c r="M46" t="s">
        <v>116</v>
      </c>
      <c r="N46">
        <v>679</v>
      </c>
      <c r="O46" t="s">
        <v>194</v>
      </c>
      <c r="P46" t="s">
        <v>757</v>
      </c>
      <c r="Q46" s="3" t="s">
        <v>758</v>
      </c>
      <c r="R46" t="s">
        <v>759</v>
      </c>
      <c r="S46">
        <v>0</v>
      </c>
      <c r="T46">
        <v>31703129.053399999</v>
      </c>
      <c r="U46">
        <v>2945317.0665731826</v>
      </c>
      <c r="V46">
        <v>2.9453170665731827</v>
      </c>
      <c r="W46">
        <v>41108.998932399998</v>
      </c>
      <c r="Y46">
        <v>49</v>
      </c>
      <c r="Z46">
        <v>49</v>
      </c>
      <c r="AA46">
        <v>3665741.6210569828</v>
      </c>
      <c r="AB46">
        <f>AA46*0.6</f>
        <v>2199444.9726341898</v>
      </c>
      <c r="AC46" t="s">
        <v>220</v>
      </c>
      <c r="AD46">
        <v>3.1</v>
      </c>
      <c r="AE46">
        <f>V46</f>
        <v>2.9453170665731827</v>
      </c>
      <c r="AF46" t="s">
        <v>936</v>
      </c>
      <c r="AG46" s="33">
        <v>128</v>
      </c>
      <c r="AH46">
        <f t="shared" si="12"/>
        <v>0.128</v>
      </c>
      <c r="AI46">
        <f>($AD46*1000*1000)*AH46</f>
        <v>396800</v>
      </c>
      <c r="AJ46">
        <f>($AE46*1000*1000)*AH46</f>
        <v>377000.58452136739</v>
      </c>
      <c r="AK46">
        <f t="shared" si="0"/>
        <v>5.5429560802272926</v>
      </c>
      <c r="AL46">
        <f t="shared" si="1"/>
        <v>5.8340624999999999</v>
      </c>
      <c r="AM46">
        <v>2368</v>
      </c>
      <c r="AN46">
        <f>Z46*2.54/100</f>
        <v>1.2446000000000002</v>
      </c>
      <c r="AO46">
        <f t="shared" si="13"/>
        <v>2947.2128000000002</v>
      </c>
      <c r="AP46">
        <f t="shared" si="14"/>
        <v>1768.3276800000001</v>
      </c>
      <c r="AQ46">
        <f t="shared" si="2"/>
        <v>224.3928003208093</v>
      </c>
      <c r="AR46">
        <f t="shared" si="15"/>
        <v>0.61477479539947755</v>
      </c>
      <c r="AS46">
        <f t="shared" si="3"/>
        <v>213.19611109710581</v>
      </c>
      <c r="AT46">
        <f t="shared" si="4"/>
        <v>0.58409893451261863</v>
      </c>
      <c r="AU46" s="37">
        <v>1023.6</v>
      </c>
      <c r="AV46">
        <f t="shared" si="5"/>
        <v>51.180000000000007</v>
      </c>
      <c r="AW46">
        <f t="shared" si="16"/>
        <v>5.1180000000000003E-2</v>
      </c>
      <c r="AX46">
        <f t="shared" si="6"/>
        <v>158658</v>
      </c>
      <c r="AY46">
        <f t="shared" si="7"/>
        <v>150741.32746721548</v>
      </c>
      <c r="AZ46">
        <f t="shared" si="8"/>
        <v>13.862805358911556</v>
      </c>
      <c r="BA46">
        <f t="shared" si="8"/>
        <v>14.590855803048065</v>
      </c>
      <c r="BB46">
        <f t="shared" si="9"/>
        <v>89.7220587532736</v>
      </c>
      <c r="BC46">
        <f t="shared" si="17"/>
        <v>0.24581385959800986</v>
      </c>
      <c r="BD46">
        <f t="shared" si="10"/>
        <v>85.24513254648339</v>
      </c>
      <c r="BE46">
        <f t="shared" si="11"/>
        <v>0.23354830834652984</v>
      </c>
    </row>
    <row r="47" spans="1:57">
      <c r="B47" s="16"/>
      <c r="G47" s="5"/>
      <c r="P47" t="s">
        <v>760</v>
      </c>
      <c r="Q47" s="3" t="s">
        <v>761</v>
      </c>
      <c r="R47" t="s">
        <v>762</v>
      </c>
      <c r="S47">
        <v>0</v>
      </c>
      <c r="AU47" s="37"/>
    </row>
    <row r="48" spans="1:57">
      <c r="B48" s="16"/>
      <c r="C48" t="s">
        <v>27</v>
      </c>
      <c r="D48" t="s">
        <v>35</v>
      </c>
      <c r="E48">
        <v>2438</v>
      </c>
      <c r="F48" t="s">
        <v>240</v>
      </c>
      <c r="G48" t="s">
        <v>241</v>
      </c>
      <c r="H48" s="3" t="s">
        <v>242</v>
      </c>
      <c r="I48" t="s">
        <v>84</v>
      </c>
      <c r="J48" t="s">
        <v>85</v>
      </c>
      <c r="K48" t="s">
        <v>222</v>
      </c>
      <c r="L48">
        <v>1904</v>
      </c>
      <c r="M48" t="s">
        <v>116</v>
      </c>
      <c r="N48" s="5" t="s">
        <v>223</v>
      </c>
      <c r="O48" t="s">
        <v>194</v>
      </c>
      <c r="P48" t="s">
        <v>757</v>
      </c>
      <c r="Q48" s="3" t="s">
        <v>758</v>
      </c>
      <c r="R48" t="s">
        <v>759</v>
      </c>
      <c r="S48">
        <v>0</v>
      </c>
      <c r="T48">
        <v>16235161.511700001</v>
      </c>
      <c r="U48">
        <v>1508295.8593279258</v>
      </c>
      <c r="V48">
        <v>1.5082958593279259</v>
      </c>
      <c r="W48">
        <v>28132.522080899998</v>
      </c>
      <c r="Y48">
        <v>61</v>
      </c>
      <c r="Z48">
        <v>61</v>
      </c>
      <c r="AA48">
        <v>2336953.6044426882</v>
      </c>
      <c r="AB48">
        <f t="shared" ref="AB48:AB53" si="28">AA48*0.6</f>
        <v>1402172.1626656128</v>
      </c>
      <c r="AC48" t="s">
        <v>240</v>
      </c>
      <c r="AD48">
        <v>1.86</v>
      </c>
      <c r="AE48">
        <f t="shared" ref="AE48:AE53" si="29">V48</f>
        <v>1.5082958593279259</v>
      </c>
      <c r="AF48" t="s">
        <v>928</v>
      </c>
      <c r="AG48" s="33">
        <v>133</v>
      </c>
      <c r="AH48">
        <f t="shared" si="12"/>
        <v>0.13300000000000001</v>
      </c>
      <c r="AI48">
        <f t="shared" ref="AI48:AI53" si="30">($AD48*1000*1000)*AH48</f>
        <v>247380</v>
      </c>
      <c r="AJ48">
        <f t="shared" ref="AJ48:AJ53" si="31">($AE48*1000*1000)*AH48</f>
        <v>200603.34929061413</v>
      </c>
      <c r="AK48">
        <f t="shared" si="0"/>
        <v>5.6680902363392871</v>
      </c>
      <c r="AL48">
        <f t="shared" si="1"/>
        <v>6.989774436090225</v>
      </c>
      <c r="AM48">
        <v>1460</v>
      </c>
      <c r="AN48">
        <f t="shared" ref="AN48:AN53" si="32">Z48*2.54/100</f>
        <v>1.5493999999999999</v>
      </c>
      <c r="AO48">
        <f t="shared" si="13"/>
        <v>2262.1239999999998</v>
      </c>
      <c r="AP48">
        <f t="shared" si="14"/>
        <v>1357.2743999999998</v>
      </c>
      <c r="AQ48">
        <f t="shared" si="2"/>
        <v>182.26233398345983</v>
      </c>
      <c r="AR48">
        <f t="shared" si="15"/>
        <v>0.49934886022865704</v>
      </c>
      <c r="AS48">
        <f t="shared" si="3"/>
        <v>147.79866863370751</v>
      </c>
      <c r="AT48">
        <f t="shared" si="4"/>
        <v>0.40492785927043151</v>
      </c>
      <c r="AU48" s="37">
        <v>1009.3</v>
      </c>
      <c r="AV48">
        <f t="shared" si="5"/>
        <v>50.465000000000003</v>
      </c>
      <c r="AW48">
        <f t="shared" si="16"/>
        <v>5.0465000000000003E-2</v>
      </c>
      <c r="AX48">
        <f t="shared" si="6"/>
        <v>93864.900000000009</v>
      </c>
      <c r="AY48">
        <f t="shared" si="7"/>
        <v>76116.150540983785</v>
      </c>
      <c r="AZ48">
        <f t="shared" si="8"/>
        <v>14.93819481686565</v>
      </c>
      <c r="BA48">
        <f t="shared" si="8"/>
        <v>18.42148023382542</v>
      </c>
      <c r="BB48">
        <f t="shared" si="9"/>
        <v>69.156907402069933</v>
      </c>
      <c r="BC48">
        <f t="shared" si="17"/>
        <v>0.18947097918375325</v>
      </c>
      <c r="BD48">
        <f t="shared" si="10"/>
        <v>56.080148966917669</v>
      </c>
      <c r="BE48">
        <f t="shared" si="11"/>
        <v>0.15364424374497992</v>
      </c>
    </row>
    <row r="49" spans="1:57">
      <c r="B49" s="16"/>
      <c r="F49" t="s">
        <v>243</v>
      </c>
      <c r="G49" t="s">
        <v>244</v>
      </c>
      <c r="H49" s="3" t="s">
        <v>245</v>
      </c>
      <c r="I49" t="s">
        <v>107</v>
      </c>
      <c r="J49" t="s">
        <v>85</v>
      </c>
      <c r="K49" t="s">
        <v>246</v>
      </c>
      <c r="L49">
        <v>1903</v>
      </c>
      <c r="M49" t="s">
        <v>116</v>
      </c>
      <c r="N49" s="5" t="s">
        <v>223</v>
      </c>
      <c r="O49" t="s">
        <v>194</v>
      </c>
      <c r="P49" t="s">
        <v>757</v>
      </c>
      <c r="Q49" s="3" t="s">
        <v>758</v>
      </c>
      <c r="R49" t="s">
        <v>759</v>
      </c>
      <c r="S49">
        <v>0</v>
      </c>
      <c r="T49">
        <v>495595.69225099997</v>
      </c>
      <c r="U49">
        <v>46042.346421022346</v>
      </c>
      <c r="V49">
        <v>4.6042346421022347E-2</v>
      </c>
      <c r="W49">
        <v>2882.72548697</v>
      </c>
      <c r="Y49">
        <v>49</v>
      </c>
      <c r="Z49">
        <v>49</v>
      </c>
      <c r="AA49">
        <v>57304.304355604407</v>
      </c>
      <c r="AB49">
        <f t="shared" si="28"/>
        <v>34382.58261336264</v>
      </c>
      <c r="AC49" t="s">
        <v>243</v>
      </c>
      <c r="AD49">
        <v>0.16900000000000001</v>
      </c>
      <c r="AE49">
        <f t="shared" si="29"/>
        <v>4.6042346421022347E-2</v>
      </c>
      <c r="AF49" t="s">
        <v>956</v>
      </c>
      <c r="AG49" s="37">
        <v>133</v>
      </c>
      <c r="AH49">
        <f t="shared" si="12"/>
        <v>0.13300000000000001</v>
      </c>
      <c r="AI49">
        <f t="shared" si="30"/>
        <v>22477</v>
      </c>
      <c r="AJ49">
        <f t="shared" si="31"/>
        <v>6123.6320739959729</v>
      </c>
      <c r="AK49">
        <f t="shared" si="0"/>
        <v>1.5296784541247781</v>
      </c>
      <c r="AL49">
        <f t="shared" si="1"/>
        <v>5.6147368421052608</v>
      </c>
      <c r="AM49">
        <v>302</v>
      </c>
      <c r="AN49">
        <f t="shared" si="32"/>
        <v>1.2446000000000002</v>
      </c>
      <c r="AO49">
        <f t="shared" si="13"/>
        <v>375.86920000000003</v>
      </c>
      <c r="AP49">
        <f t="shared" si="14"/>
        <v>225.52152000000001</v>
      </c>
      <c r="AQ49">
        <f t="shared" si="2"/>
        <v>99.666763508866026</v>
      </c>
      <c r="AR49">
        <f t="shared" si="15"/>
        <v>0.27305962605168776</v>
      </c>
      <c r="AS49">
        <f t="shared" si="3"/>
        <v>27.153205042232656</v>
      </c>
      <c r="AT49">
        <f t="shared" si="4"/>
        <v>7.4392342581459339E-2</v>
      </c>
      <c r="AU49" s="37">
        <v>1008.8</v>
      </c>
      <c r="AV49">
        <f t="shared" si="5"/>
        <v>50.44</v>
      </c>
      <c r="AW49">
        <f t="shared" si="16"/>
        <v>5.0439999999999999E-2</v>
      </c>
      <c r="AX49">
        <f t="shared" si="6"/>
        <v>8524.36</v>
      </c>
      <c r="AY49">
        <f t="shared" si="7"/>
        <v>2322.3759534763672</v>
      </c>
      <c r="AZ49">
        <f t="shared" si="8"/>
        <v>4.0334503251109339</v>
      </c>
      <c r="BA49">
        <f t="shared" si="8"/>
        <v>14.804916732751781</v>
      </c>
      <c r="BB49">
        <f t="shared" si="9"/>
        <v>37.798432717197009</v>
      </c>
      <c r="BC49">
        <f t="shared" si="17"/>
        <v>0.1035573499101288</v>
      </c>
      <c r="BD49">
        <f t="shared" si="10"/>
        <v>10.297801972407632</v>
      </c>
      <c r="BE49">
        <f t="shared" si="11"/>
        <v>2.8213156088788032E-2</v>
      </c>
    </row>
    <row r="50" spans="1:57">
      <c r="B50" s="16"/>
      <c r="F50" t="s">
        <v>247</v>
      </c>
      <c r="G50" t="s">
        <v>248</v>
      </c>
      <c r="H50" s="3" t="s">
        <v>249</v>
      </c>
      <c r="I50" t="s">
        <v>107</v>
      </c>
      <c r="J50" t="s">
        <v>85</v>
      </c>
      <c r="K50" t="s">
        <v>246</v>
      </c>
      <c r="L50">
        <v>1900</v>
      </c>
      <c r="M50" t="s">
        <v>116</v>
      </c>
      <c r="N50" s="5" t="s">
        <v>223</v>
      </c>
      <c r="O50" t="s">
        <v>194</v>
      </c>
      <c r="P50" t="s">
        <v>757</v>
      </c>
      <c r="Q50" s="3" t="s">
        <v>758</v>
      </c>
      <c r="R50" t="s">
        <v>759</v>
      </c>
      <c r="S50">
        <v>0</v>
      </c>
      <c r="T50">
        <v>7666156.8931900002</v>
      </c>
      <c r="U50">
        <v>712209.28049430635</v>
      </c>
      <c r="V50">
        <v>0.71220928049430632</v>
      </c>
      <c r="W50">
        <v>22030.467266</v>
      </c>
      <c r="Y50">
        <v>28</v>
      </c>
      <c r="Z50">
        <v>28</v>
      </c>
      <c r="AA50">
        <v>506523.24028755067</v>
      </c>
      <c r="AB50">
        <f t="shared" si="28"/>
        <v>303913.94417253038</v>
      </c>
      <c r="AC50" t="s">
        <v>247</v>
      </c>
      <c r="AD50">
        <v>0.81399999999999995</v>
      </c>
      <c r="AE50">
        <f t="shared" si="29"/>
        <v>0.71220928049430632</v>
      </c>
      <c r="AF50" t="s">
        <v>956</v>
      </c>
      <c r="AG50" s="33">
        <v>133</v>
      </c>
      <c r="AH50">
        <f t="shared" si="12"/>
        <v>0.13300000000000001</v>
      </c>
      <c r="AI50">
        <f t="shared" si="30"/>
        <v>108262</v>
      </c>
      <c r="AJ50">
        <f t="shared" si="31"/>
        <v>94723.834305742756</v>
      </c>
      <c r="AK50">
        <f t="shared" si="0"/>
        <v>2.8072079231173483</v>
      </c>
      <c r="AL50">
        <f t="shared" si="1"/>
        <v>3.2084210526315782</v>
      </c>
      <c r="AM50">
        <v>1514</v>
      </c>
      <c r="AN50">
        <f t="shared" si="32"/>
        <v>0.71120000000000005</v>
      </c>
      <c r="AO50">
        <f t="shared" si="13"/>
        <v>1076.7568000000001</v>
      </c>
      <c r="AP50">
        <f t="shared" si="14"/>
        <v>646.05408</v>
      </c>
      <c r="AQ50">
        <f t="shared" si="2"/>
        <v>167.57420679086184</v>
      </c>
      <c r="AR50">
        <f t="shared" si="15"/>
        <v>0.4591074158653749</v>
      </c>
      <c r="AS50">
        <f t="shared" si="3"/>
        <v>146.61904821612265</v>
      </c>
      <c r="AT50">
        <f t="shared" si="4"/>
        <v>0.40169602250992509</v>
      </c>
      <c r="AU50" s="37">
        <v>1007</v>
      </c>
      <c r="AV50">
        <f t="shared" si="5"/>
        <v>50.35</v>
      </c>
      <c r="AW50">
        <f t="shared" si="16"/>
        <v>5.0349999999999999E-2</v>
      </c>
      <c r="AX50">
        <f t="shared" si="6"/>
        <v>40984.9</v>
      </c>
      <c r="AY50">
        <f t="shared" si="7"/>
        <v>35859.737272888327</v>
      </c>
      <c r="AZ50">
        <f t="shared" si="8"/>
        <v>7.4152662120080901</v>
      </c>
      <c r="BA50">
        <f t="shared" si="8"/>
        <v>8.4750744786494518</v>
      </c>
      <c r="BB50">
        <f t="shared" si="9"/>
        <v>63.438806856540559</v>
      </c>
      <c r="BC50">
        <f t="shared" si="17"/>
        <v>0.17380495029189194</v>
      </c>
      <c r="BD50">
        <f t="shared" si="10"/>
        <v>55.505782538960716</v>
      </c>
      <c r="BE50">
        <f t="shared" si="11"/>
        <v>0.15207063709304305</v>
      </c>
    </row>
    <row r="51" spans="1:57">
      <c r="B51" s="16"/>
      <c r="F51" t="s">
        <v>250</v>
      </c>
      <c r="G51" t="s">
        <v>251</v>
      </c>
      <c r="H51" s="3" t="s">
        <v>252</v>
      </c>
      <c r="I51" t="s">
        <v>107</v>
      </c>
      <c r="J51" t="s">
        <v>85</v>
      </c>
      <c r="K51" t="s">
        <v>253</v>
      </c>
      <c r="L51">
        <v>1909</v>
      </c>
      <c r="M51" t="s">
        <v>116</v>
      </c>
      <c r="N51" s="5" t="s">
        <v>223</v>
      </c>
      <c r="O51" t="s">
        <v>194</v>
      </c>
      <c r="P51" t="s">
        <v>757</v>
      </c>
      <c r="Q51" s="3" t="s">
        <v>758</v>
      </c>
      <c r="R51" t="s">
        <v>759</v>
      </c>
      <c r="S51">
        <v>0</v>
      </c>
      <c r="T51">
        <v>1504999.4808499999</v>
      </c>
      <c r="U51">
        <v>139819.02696938679</v>
      </c>
      <c r="V51">
        <v>0.13981902696938678</v>
      </c>
      <c r="W51">
        <v>8392.7551384800008</v>
      </c>
      <c r="Y51">
        <v>63</v>
      </c>
      <c r="Z51">
        <v>63</v>
      </c>
      <c r="AA51">
        <v>223738.40695641271</v>
      </c>
      <c r="AB51">
        <f t="shared" si="28"/>
        <v>134243.04417384762</v>
      </c>
      <c r="AC51" t="s">
        <v>250</v>
      </c>
      <c r="AD51">
        <v>0.55500000000000005</v>
      </c>
      <c r="AE51">
        <f t="shared" si="29"/>
        <v>0.13981902696938678</v>
      </c>
      <c r="AF51" t="s">
        <v>954</v>
      </c>
      <c r="AG51" s="33">
        <v>133</v>
      </c>
      <c r="AH51">
        <f t="shared" si="12"/>
        <v>0.13300000000000001</v>
      </c>
      <c r="AI51">
        <f t="shared" si="30"/>
        <v>73815</v>
      </c>
      <c r="AJ51">
        <f t="shared" si="31"/>
        <v>18595.930586928444</v>
      </c>
      <c r="AK51">
        <f t="shared" si="0"/>
        <v>1.8186417960285528</v>
      </c>
      <c r="AL51">
        <f t="shared" si="1"/>
        <v>7.218947368421051</v>
      </c>
      <c r="AM51">
        <v>498</v>
      </c>
      <c r="AN51">
        <f t="shared" si="32"/>
        <v>1.6002000000000001</v>
      </c>
      <c r="AO51">
        <f t="shared" si="13"/>
        <v>796.89960000000008</v>
      </c>
      <c r="AP51">
        <f t="shared" si="14"/>
        <v>478.13976000000002</v>
      </c>
      <c r="AQ51">
        <f t="shared" si="2"/>
        <v>154.37954793803385</v>
      </c>
      <c r="AR51">
        <f t="shared" si="15"/>
        <v>0.42295766558365439</v>
      </c>
      <c r="AS51">
        <f t="shared" si="3"/>
        <v>38.892248966972424</v>
      </c>
      <c r="AT51">
        <f t="shared" si="4"/>
        <v>0.10655410675882857</v>
      </c>
      <c r="AU51" s="37">
        <v>1009</v>
      </c>
      <c r="AV51">
        <f t="shared" si="5"/>
        <v>50.45</v>
      </c>
      <c r="AW51">
        <f t="shared" si="16"/>
        <v>5.0450000000000002E-2</v>
      </c>
      <c r="AX51">
        <f t="shared" si="6"/>
        <v>27999.75</v>
      </c>
      <c r="AY51">
        <f t="shared" si="7"/>
        <v>7053.8699106055637</v>
      </c>
      <c r="AZ51">
        <f t="shared" si="8"/>
        <v>4.7944372422556496</v>
      </c>
      <c r="BA51">
        <f t="shared" si="8"/>
        <v>19.031119920713575</v>
      </c>
      <c r="BB51">
        <f t="shared" si="9"/>
        <v>58.559760853186525</v>
      </c>
      <c r="BC51">
        <f t="shared" si="17"/>
        <v>0.16043770096763432</v>
      </c>
      <c r="BD51">
        <f t="shared" si="10"/>
        <v>14.752736544238788</v>
      </c>
      <c r="BE51">
        <f t="shared" si="11"/>
        <v>4.041845628558572E-2</v>
      </c>
    </row>
    <row r="52" spans="1:57">
      <c r="B52" s="16"/>
      <c r="C52" t="s">
        <v>28</v>
      </c>
      <c r="D52" t="s">
        <v>765</v>
      </c>
      <c r="E52">
        <v>325</v>
      </c>
      <c r="F52" t="s">
        <v>254</v>
      </c>
      <c r="G52" t="s">
        <v>255</v>
      </c>
      <c r="H52" s="3" t="s">
        <v>256</v>
      </c>
      <c r="I52" t="s">
        <v>84</v>
      </c>
      <c r="J52" t="s">
        <v>85</v>
      </c>
      <c r="K52" t="s">
        <v>257</v>
      </c>
      <c r="L52">
        <v>1924</v>
      </c>
      <c r="M52" t="s">
        <v>116</v>
      </c>
      <c r="N52">
        <v>700</v>
      </c>
      <c r="O52" t="s">
        <v>194</v>
      </c>
      <c r="P52" t="s">
        <v>766</v>
      </c>
      <c r="Q52" s="3" t="s">
        <v>767</v>
      </c>
      <c r="R52" t="s">
        <v>768</v>
      </c>
      <c r="S52">
        <v>0</v>
      </c>
      <c r="T52">
        <v>11005717.340500001</v>
      </c>
      <c r="U52">
        <v>1022464.5983131652</v>
      </c>
      <c r="V52">
        <v>1.0224645983131653</v>
      </c>
      <c r="W52">
        <v>28003.416398199999</v>
      </c>
      <c r="Y52">
        <v>40</v>
      </c>
      <c r="Z52">
        <v>40</v>
      </c>
      <c r="AA52">
        <v>1038824.0318861759</v>
      </c>
      <c r="AB52">
        <f t="shared" si="28"/>
        <v>623294.41913170554</v>
      </c>
      <c r="AC52" t="s">
        <v>254</v>
      </c>
      <c r="AD52">
        <v>1.86</v>
      </c>
      <c r="AE52">
        <f t="shared" si="29"/>
        <v>1.0224645983131653</v>
      </c>
      <c r="AF52" t="s">
        <v>952</v>
      </c>
      <c r="AG52" s="33">
        <v>129</v>
      </c>
      <c r="AH52">
        <f t="shared" si="12"/>
        <v>0.129</v>
      </c>
      <c r="AI52">
        <f t="shared" si="30"/>
        <v>239940</v>
      </c>
      <c r="AJ52">
        <f t="shared" si="31"/>
        <v>131897.93318239832</v>
      </c>
      <c r="AK52">
        <f t="shared" si="0"/>
        <v>2.5977095070922127</v>
      </c>
      <c r="AL52">
        <f t="shared" si="1"/>
        <v>4.7255813953488373</v>
      </c>
      <c r="AM52">
        <v>1905</v>
      </c>
      <c r="AN52">
        <f t="shared" si="32"/>
        <v>1.016</v>
      </c>
      <c r="AO52">
        <f t="shared" si="13"/>
        <v>1935.48</v>
      </c>
      <c r="AP52">
        <f t="shared" si="14"/>
        <v>1161.288</v>
      </c>
      <c r="AQ52">
        <f t="shared" si="2"/>
        <v>206.61541323082645</v>
      </c>
      <c r="AR52">
        <f t="shared" si="15"/>
        <v>0.56606962528993543</v>
      </c>
      <c r="AS52">
        <f t="shared" si="3"/>
        <v>113.57900295396001</v>
      </c>
      <c r="AT52">
        <f t="shared" si="4"/>
        <v>0.31117535055879458</v>
      </c>
      <c r="AU52" s="37">
        <v>1032.7</v>
      </c>
      <c r="AV52">
        <f t="shared" si="5"/>
        <v>51.635000000000005</v>
      </c>
      <c r="AW52">
        <f t="shared" si="16"/>
        <v>5.1635000000000007E-2</v>
      </c>
      <c r="AX52">
        <f t="shared" si="6"/>
        <v>96041.10000000002</v>
      </c>
      <c r="AY52">
        <f t="shared" si="7"/>
        <v>52794.959533900299</v>
      </c>
      <c r="AZ52">
        <f t="shared" si="8"/>
        <v>6.4898717229572069</v>
      </c>
      <c r="BA52">
        <f t="shared" si="8"/>
        <v>11.805945579548753</v>
      </c>
      <c r="BB52">
        <f t="shared" si="9"/>
        <v>82.702223737780827</v>
      </c>
      <c r="BC52">
        <f t="shared" si="17"/>
        <v>0.22658143489802965</v>
      </c>
      <c r="BD52">
        <f t="shared" si="10"/>
        <v>45.462417190137415</v>
      </c>
      <c r="BE52">
        <f t="shared" si="11"/>
        <v>0.12455456764421209</v>
      </c>
    </row>
    <row r="53" spans="1:57">
      <c r="B53" s="16"/>
      <c r="C53" t="s">
        <v>224</v>
      </c>
      <c r="D53" t="s">
        <v>763</v>
      </c>
      <c r="E53" s="5"/>
      <c r="F53" t="s">
        <v>225</v>
      </c>
      <c r="G53" s="5" t="s">
        <v>226</v>
      </c>
      <c r="H53" s="3" t="s">
        <v>227</v>
      </c>
      <c r="I53" t="s">
        <v>84</v>
      </c>
      <c r="J53" t="s">
        <v>85</v>
      </c>
      <c r="K53" t="s">
        <v>228</v>
      </c>
      <c r="L53">
        <v>1908</v>
      </c>
      <c r="M53" t="s">
        <v>116</v>
      </c>
      <c r="N53" s="5" t="s">
        <v>223</v>
      </c>
      <c r="O53" t="s">
        <v>194</v>
      </c>
      <c r="P53" t="s">
        <v>757</v>
      </c>
      <c r="Q53" s="3" t="s">
        <v>758</v>
      </c>
      <c r="R53" t="s">
        <v>759</v>
      </c>
      <c r="S53">
        <v>0</v>
      </c>
      <c r="T53">
        <v>26760769.3561</v>
      </c>
      <c r="U53">
        <v>2486156.8259205329</v>
      </c>
      <c r="V53">
        <v>2.4861568259205331</v>
      </c>
      <c r="W53">
        <v>48228.590135099999</v>
      </c>
      <c r="Y53">
        <v>68</v>
      </c>
      <c r="Z53">
        <v>68</v>
      </c>
      <c r="AA53">
        <v>4294090.0697299438</v>
      </c>
      <c r="AB53">
        <f t="shared" si="28"/>
        <v>2576454.0418379661</v>
      </c>
      <c r="AC53" t="s">
        <v>225</v>
      </c>
      <c r="AD53">
        <v>2.94</v>
      </c>
      <c r="AE53">
        <f t="shared" si="29"/>
        <v>2.4861568259205331</v>
      </c>
      <c r="AF53" t="s">
        <v>928</v>
      </c>
      <c r="AG53" s="33">
        <v>127</v>
      </c>
      <c r="AH53">
        <f t="shared" si="12"/>
        <v>0.127</v>
      </c>
      <c r="AI53">
        <f t="shared" si="30"/>
        <v>373380</v>
      </c>
      <c r="AJ53">
        <f t="shared" si="31"/>
        <v>315741.91689190775</v>
      </c>
      <c r="AK53">
        <f t="shared" si="0"/>
        <v>6.9003536392896407</v>
      </c>
      <c r="AL53">
        <f t="shared" si="1"/>
        <v>8.1599999999999966</v>
      </c>
      <c r="AM53">
        <v>2953</v>
      </c>
      <c r="AN53">
        <f t="shared" si="32"/>
        <v>1.7272000000000001</v>
      </c>
      <c r="AO53">
        <f t="shared" si="13"/>
        <v>5100.4216000000006</v>
      </c>
      <c r="AP53">
        <f t="shared" si="14"/>
        <v>3060.2529600000003</v>
      </c>
      <c r="AQ53">
        <f t="shared" si="2"/>
        <v>122.00952172267483</v>
      </c>
      <c r="AR53">
        <f t="shared" si="15"/>
        <v>0.33427266225390367</v>
      </c>
      <c r="AS53">
        <f t="shared" si="3"/>
        <v>103.17510382929513</v>
      </c>
      <c r="AT53">
        <f t="shared" si="4"/>
        <v>0.28267151734053458</v>
      </c>
      <c r="AU53" s="37">
        <v>1012.7</v>
      </c>
      <c r="AV53">
        <f t="shared" si="5"/>
        <v>50.635000000000005</v>
      </c>
      <c r="AW53">
        <f t="shared" si="16"/>
        <v>5.0635000000000006E-2</v>
      </c>
      <c r="AX53">
        <f t="shared" si="6"/>
        <v>148866.90000000002</v>
      </c>
      <c r="AY53">
        <f t="shared" si="7"/>
        <v>125886.55088048622</v>
      </c>
      <c r="AZ53">
        <f t="shared" si="8"/>
        <v>17.307098097951698</v>
      </c>
      <c r="BA53">
        <f t="shared" si="8"/>
        <v>20.466475757874978</v>
      </c>
      <c r="BB53">
        <f t="shared" si="9"/>
        <v>48.645292381320012</v>
      </c>
      <c r="BC53">
        <f t="shared" si="17"/>
        <v>0.13327477364745208</v>
      </c>
      <c r="BD53">
        <f t="shared" si="10"/>
        <v>41.135995136979204</v>
      </c>
      <c r="BE53">
        <f t="shared" si="11"/>
        <v>0.11270135653966905</v>
      </c>
    </row>
    <row r="54" spans="1:57">
      <c r="B54" s="16"/>
      <c r="E54" s="5"/>
      <c r="G54" s="5"/>
      <c r="N54" s="5"/>
      <c r="P54" t="s">
        <v>769</v>
      </c>
      <c r="Q54" s="3" t="s">
        <v>770</v>
      </c>
      <c r="R54" t="s">
        <v>771</v>
      </c>
      <c r="S54">
        <v>0</v>
      </c>
      <c r="AU54" s="37"/>
    </row>
    <row r="55" spans="1:57">
      <c r="B55" s="16"/>
      <c r="F55" t="s">
        <v>229</v>
      </c>
      <c r="G55" s="6" t="s">
        <v>230</v>
      </c>
      <c r="H55" s="3" t="s">
        <v>231</v>
      </c>
      <c r="I55" s="6" t="s">
        <v>84</v>
      </c>
      <c r="J55" s="6" t="s">
        <v>85</v>
      </c>
      <c r="K55" s="6" t="s">
        <v>232</v>
      </c>
      <c r="L55">
        <v>1904</v>
      </c>
      <c r="M55" t="s">
        <v>116</v>
      </c>
      <c r="N55" s="5" t="s">
        <v>223</v>
      </c>
      <c r="O55" t="s">
        <v>194</v>
      </c>
      <c r="P55" t="s">
        <v>769</v>
      </c>
      <c r="Q55" s="3" t="s">
        <v>770</v>
      </c>
      <c r="R55" t="s">
        <v>771</v>
      </c>
      <c r="S55">
        <v>0</v>
      </c>
      <c r="T55">
        <v>6247520.2059300002</v>
      </c>
      <c r="U55">
        <v>580413.61959232308</v>
      </c>
      <c r="V55">
        <v>0.58041361959232307</v>
      </c>
      <c r="W55">
        <v>38352.284042500003</v>
      </c>
      <c r="Y55">
        <v>70</v>
      </c>
      <c r="Z55">
        <v>70</v>
      </c>
      <c r="AA55">
        <v>1031975.4156351505</v>
      </c>
      <c r="AB55">
        <f>AA55*0.6</f>
        <v>619185.24938109028</v>
      </c>
      <c r="AC55" t="s">
        <v>229</v>
      </c>
      <c r="AD55">
        <v>1.01</v>
      </c>
      <c r="AE55">
        <f>V55</f>
        <v>0.58041361959232307</v>
      </c>
      <c r="AF55" t="s">
        <v>952</v>
      </c>
      <c r="AG55" s="33">
        <v>125</v>
      </c>
      <c r="AH55">
        <f t="shared" si="12"/>
        <v>0.125</v>
      </c>
      <c r="AI55">
        <f>($AD55*1000*1000)*AH55</f>
        <v>126250</v>
      </c>
      <c r="AJ55">
        <f>($AE55*1000*1000)*AH55</f>
        <v>72551.702449040371</v>
      </c>
      <c r="AK55">
        <f t="shared" si="0"/>
        <v>4.9044376188601211</v>
      </c>
      <c r="AL55">
        <f t="shared" si="1"/>
        <v>8.5344000000000015</v>
      </c>
      <c r="AM55">
        <v>1047</v>
      </c>
      <c r="AN55">
        <f>Z55*2.54/100</f>
        <v>1.778</v>
      </c>
      <c r="AO55">
        <f>AM55*AN55</f>
        <v>1861.566</v>
      </c>
      <c r="AP55">
        <f t="shared" si="14"/>
        <v>1116.9395999999999</v>
      </c>
      <c r="AQ55">
        <f t="shared" si="2"/>
        <v>113.03207442909179</v>
      </c>
      <c r="AR55">
        <f t="shared" si="15"/>
        <v>0.30967691624408711</v>
      </c>
      <c r="AS55">
        <f t="shared" si="3"/>
        <v>64.9557974746713</v>
      </c>
      <c r="AT55">
        <f t="shared" si="4"/>
        <v>0.17796108897170218</v>
      </c>
      <c r="AU55" s="37">
        <v>1005</v>
      </c>
      <c r="AV55">
        <f t="shared" si="5"/>
        <v>50.25</v>
      </c>
      <c r="AW55">
        <f t="shared" si="16"/>
        <v>5.0250000000000003E-2</v>
      </c>
      <c r="AX55">
        <f t="shared" si="6"/>
        <v>50752.5</v>
      </c>
      <c r="AY55">
        <f t="shared" si="7"/>
        <v>29165.784384514231</v>
      </c>
      <c r="AZ55">
        <f t="shared" si="8"/>
        <v>12.200093579254032</v>
      </c>
      <c r="BA55">
        <f t="shared" si="8"/>
        <v>21.22985074626866</v>
      </c>
      <c r="BB55">
        <f t="shared" si="9"/>
        <v>45.438893920494898</v>
      </c>
      <c r="BC55">
        <f t="shared" si="17"/>
        <v>0.12449012033012301</v>
      </c>
      <c r="BD55">
        <f t="shared" si="10"/>
        <v>26.112230584817866</v>
      </c>
      <c r="BE55">
        <f t="shared" si="11"/>
        <v>7.1540357766624291E-2</v>
      </c>
    </row>
    <row r="56" spans="1:57">
      <c r="B56" s="16"/>
      <c r="G56" s="6"/>
      <c r="I56" s="6"/>
      <c r="J56" s="6"/>
      <c r="K56" s="6"/>
      <c r="N56" s="5"/>
      <c r="P56" t="s">
        <v>772</v>
      </c>
      <c r="Q56" s="3" t="s">
        <v>773</v>
      </c>
      <c r="R56" t="s">
        <v>774</v>
      </c>
      <c r="S56">
        <v>0</v>
      </c>
      <c r="AU56" s="37"/>
    </row>
    <row r="57" spans="1:57">
      <c r="B57" s="16"/>
      <c r="C57" t="s">
        <v>31</v>
      </c>
      <c r="D57" t="s">
        <v>765</v>
      </c>
      <c r="E57">
        <v>457</v>
      </c>
      <c r="F57" t="s">
        <v>233</v>
      </c>
      <c r="G57" s="6" t="s">
        <v>234</v>
      </c>
      <c r="H57" s="3" t="s">
        <v>235</v>
      </c>
      <c r="I57" s="6" t="s">
        <v>84</v>
      </c>
      <c r="J57" s="6" t="s">
        <v>85</v>
      </c>
      <c r="K57" s="6" t="s">
        <v>236</v>
      </c>
      <c r="L57">
        <v>1945</v>
      </c>
      <c r="M57" t="s">
        <v>116</v>
      </c>
      <c r="N57">
        <v>650</v>
      </c>
      <c r="O57" t="s">
        <v>194</v>
      </c>
      <c r="P57" t="s">
        <v>760</v>
      </c>
      <c r="Q57" s="3" t="s">
        <v>761</v>
      </c>
      <c r="R57" t="s">
        <v>762</v>
      </c>
      <c r="S57">
        <v>0</v>
      </c>
      <c r="T57">
        <v>66021379.4168</v>
      </c>
      <c r="U57">
        <v>6133586.8528141472</v>
      </c>
      <c r="V57">
        <v>6.1335868528141475</v>
      </c>
      <c r="W57">
        <v>142607.89349799999</v>
      </c>
      <c r="Y57">
        <v>35</v>
      </c>
      <c r="Z57">
        <v>35</v>
      </c>
      <c r="AA57">
        <v>5452758.712151777</v>
      </c>
      <c r="AB57">
        <f>AA57*0.6</f>
        <v>3271655.2272910662</v>
      </c>
      <c r="AC57" t="s">
        <v>233</v>
      </c>
      <c r="AD57">
        <v>9.57</v>
      </c>
      <c r="AE57">
        <f>V57</f>
        <v>6.1335868528141475</v>
      </c>
      <c r="AF57" t="s">
        <v>956</v>
      </c>
      <c r="AG57" s="33">
        <v>124.5</v>
      </c>
      <c r="AH57">
        <f t="shared" si="12"/>
        <v>0.1245</v>
      </c>
      <c r="AI57">
        <f>($AD57*1000*1000)*AH57</f>
        <v>1191465</v>
      </c>
      <c r="AJ57">
        <f>($AE57*1000*1000)*AH57</f>
        <v>763631.56317536137</v>
      </c>
      <c r="AK57">
        <f t="shared" si="0"/>
        <v>2.7459096383788579</v>
      </c>
      <c r="AL57">
        <f t="shared" si="1"/>
        <v>4.2843373493975898</v>
      </c>
      <c r="AM57">
        <v>5923</v>
      </c>
      <c r="AN57">
        <f>Z57*2.54/100</f>
        <v>0.88900000000000001</v>
      </c>
      <c r="AO57">
        <f t="shared" si="13"/>
        <v>5265.5470000000005</v>
      </c>
      <c r="AP57">
        <f t="shared" si="14"/>
        <v>3159.3282000000004</v>
      </c>
      <c r="AQ57">
        <f t="shared" si="2"/>
        <v>377.12606116705439</v>
      </c>
      <c r="AR57">
        <f t="shared" si="15"/>
        <v>1.03322208538919</v>
      </c>
      <c r="AS57">
        <f t="shared" si="3"/>
        <v>241.70694363927157</v>
      </c>
      <c r="AT57">
        <f t="shared" si="4"/>
        <v>0.66221080449115499</v>
      </c>
      <c r="AU57" s="37">
        <v>1035.8</v>
      </c>
      <c r="AV57">
        <f t="shared" si="5"/>
        <v>51.79</v>
      </c>
      <c r="AW57">
        <f t="shared" si="16"/>
        <v>5.1790000000000003E-2</v>
      </c>
      <c r="AX57">
        <f t="shared" si="6"/>
        <v>495630.30000000005</v>
      </c>
      <c r="AY57">
        <f t="shared" si="7"/>
        <v>317658.46310724469</v>
      </c>
      <c r="AZ57">
        <f t="shared" si="8"/>
        <v>6.6009992272285736</v>
      </c>
      <c r="BA57">
        <f t="shared" si="8"/>
        <v>10.299285576366094</v>
      </c>
      <c r="BB57">
        <f t="shared" si="9"/>
        <v>156.87838319551605</v>
      </c>
      <c r="BC57">
        <f t="shared" si="17"/>
        <v>0.4298037895767563</v>
      </c>
      <c r="BD57">
        <f t="shared" si="10"/>
        <v>100.54620571146887</v>
      </c>
      <c r="BE57">
        <f t="shared" si="11"/>
        <v>0.27546905674375033</v>
      </c>
    </row>
    <row r="58" spans="1:57">
      <c r="B58" s="16"/>
      <c r="F58" t="s">
        <v>237</v>
      </c>
      <c r="G58" s="6" t="s">
        <v>238</v>
      </c>
      <c r="H58" s="3" t="s">
        <v>239</v>
      </c>
      <c r="I58" s="6" t="s">
        <v>84</v>
      </c>
      <c r="J58" s="6" t="s">
        <v>85</v>
      </c>
      <c r="K58" s="6" t="s">
        <v>228</v>
      </c>
      <c r="L58">
        <v>1939</v>
      </c>
      <c r="M58" t="s">
        <v>116</v>
      </c>
      <c r="N58">
        <v>620</v>
      </c>
      <c r="O58" t="s">
        <v>194</v>
      </c>
      <c r="P58" t="s">
        <v>760</v>
      </c>
      <c r="Q58" s="3" t="s">
        <v>761</v>
      </c>
      <c r="R58" t="s">
        <v>762</v>
      </c>
      <c r="S58">
        <v>0</v>
      </c>
      <c r="T58">
        <v>29172463.516199999</v>
      </c>
      <c r="U58">
        <v>2710210.5449440693</v>
      </c>
      <c r="V58">
        <v>2.7102105449440694</v>
      </c>
      <c r="W58">
        <v>83443.511363900005</v>
      </c>
      <c r="Y58">
        <v>41</v>
      </c>
      <c r="Z58">
        <v>41</v>
      </c>
      <c r="AA58">
        <v>2822413.2615047535</v>
      </c>
      <c r="AB58">
        <f>AA58*0.6</f>
        <v>1693447.956902852</v>
      </c>
      <c r="AC58" t="s">
        <v>237</v>
      </c>
      <c r="AD58">
        <v>4.59</v>
      </c>
      <c r="AE58">
        <f>V58</f>
        <v>2.7102105449440694</v>
      </c>
      <c r="AF58" t="s">
        <v>956</v>
      </c>
      <c r="AG58" s="33">
        <v>115.7</v>
      </c>
      <c r="AH58">
        <f t="shared" si="12"/>
        <v>0.1157</v>
      </c>
      <c r="AI58">
        <f>($AD58*1000*1000)*AH58</f>
        <v>531063</v>
      </c>
      <c r="AJ58">
        <f>($AE58*1000*1000)*AH58</f>
        <v>313571.36005002889</v>
      </c>
      <c r="AK58">
        <f t="shared" si="0"/>
        <v>3.188789196202432</v>
      </c>
      <c r="AL58">
        <f t="shared" si="1"/>
        <v>5.4005185825410527</v>
      </c>
      <c r="AM58">
        <v>3421</v>
      </c>
      <c r="AN58">
        <f>Z58*2.54/100</f>
        <v>1.0414000000000001</v>
      </c>
      <c r="AO58">
        <f t="shared" si="13"/>
        <v>3562.6294000000003</v>
      </c>
      <c r="AP58">
        <f t="shared" si="14"/>
        <v>2137.57764</v>
      </c>
      <c r="AQ58">
        <f t="shared" si="2"/>
        <v>248.44150222304907</v>
      </c>
      <c r="AR58">
        <f t="shared" si="15"/>
        <v>0.68066164992616185</v>
      </c>
      <c r="AS58">
        <f t="shared" si="3"/>
        <v>146.69472312127522</v>
      </c>
      <c r="AT58">
        <f t="shared" si="4"/>
        <v>0.40190335101719238</v>
      </c>
      <c r="AU58" s="37">
        <v>1037.5999999999999</v>
      </c>
      <c r="AV58">
        <f t="shared" si="5"/>
        <v>51.879999999999995</v>
      </c>
      <c r="AW58">
        <f t="shared" si="16"/>
        <v>5.1879999999999996E-2</v>
      </c>
      <c r="AX58">
        <f t="shared" si="6"/>
        <v>238129.19999999998</v>
      </c>
      <c r="AY58">
        <f t="shared" si="7"/>
        <v>140605.72307169833</v>
      </c>
      <c r="AZ58">
        <f t="shared" si="8"/>
        <v>7.1114670393334887</v>
      </c>
      <c r="BA58">
        <f t="shared" si="8"/>
        <v>12.043947571318425</v>
      </c>
      <c r="BB58">
        <f t="shared" si="9"/>
        <v>111.40142727166625</v>
      </c>
      <c r="BC58">
        <f t="shared" si="17"/>
        <v>0.30520938978538698</v>
      </c>
      <c r="BD58">
        <f t="shared" si="10"/>
        <v>65.778065994224349</v>
      </c>
      <c r="BE58">
        <f t="shared" si="11"/>
        <v>0.1802138794362311</v>
      </c>
    </row>
    <row r="59" spans="1:57">
      <c r="B59" s="16"/>
      <c r="G59" s="6"/>
      <c r="I59" s="6"/>
      <c r="J59" s="6"/>
      <c r="K59" s="6"/>
      <c r="P59" t="s">
        <v>775</v>
      </c>
      <c r="Q59" s="3" t="s">
        <v>776</v>
      </c>
      <c r="R59" t="s">
        <v>777</v>
      </c>
      <c r="S59">
        <v>0</v>
      </c>
      <c r="AU59" s="37"/>
    </row>
    <row r="60" spans="1:57">
      <c r="A60" s="1" t="s">
        <v>32</v>
      </c>
      <c r="B60" s="17" t="s">
        <v>706</v>
      </c>
      <c r="Q60" s="3"/>
      <c r="AU60" s="37"/>
    </row>
    <row r="61" spans="1:57">
      <c r="B61" s="16"/>
      <c r="C61" t="s">
        <v>33</v>
      </c>
      <c r="D61" t="s">
        <v>33</v>
      </c>
      <c r="E61">
        <v>3353</v>
      </c>
      <c r="F61" t="s">
        <v>266</v>
      </c>
      <c r="G61" t="s">
        <v>267</v>
      </c>
      <c r="H61" s="3" t="s">
        <v>268</v>
      </c>
      <c r="I61" t="s">
        <v>114</v>
      </c>
      <c r="J61" t="s">
        <v>85</v>
      </c>
      <c r="K61" t="s">
        <v>269</v>
      </c>
      <c r="L61" s="5" t="s">
        <v>223</v>
      </c>
      <c r="M61" t="s">
        <v>270</v>
      </c>
      <c r="N61">
        <v>660</v>
      </c>
      <c r="O61" t="s">
        <v>194</v>
      </c>
      <c r="P61" t="s">
        <v>778</v>
      </c>
      <c r="Q61" s="3" t="s">
        <v>779</v>
      </c>
      <c r="R61" t="s">
        <v>778</v>
      </c>
      <c r="S61">
        <v>0</v>
      </c>
      <c r="T61">
        <v>175756264.51699999</v>
      </c>
      <c r="U61">
        <v>16328291.272673432</v>
      </c>
      <c r="V61">
        <v>16.328291272673432</v>
      </c>
      <c r="W61">
        <v>259098.75684700001</v>
      </c>
      <c r="X61">
        <v>395</v>
      </c>
      <c r="Y61">
        <v>63</v>
      </c>
      <c r="Z61">
        <v>63</v>
      </c>
      <c r="AA61">
        <v>26128531.694532022</v>
      </c>
      <c r="AB61">
        <f>AA61*0.6</f>
        <v>15677119.016719213</v>
      </c>
      <c r="AC61" t="s">
        <v>266</v>
      </c>
      <c r="AD61">
        <v>21.4</v>
      </c>
      <c r="AE61">
        <f>V61</f>
        <v>16.328291272673432</v>
      </c>
      <c r="AF61" t="s">
        <v>957</v>
      </c>
      <c r="AG61" s="33">
        <v>149.1</v>
      </c>
      <c r="AH61">
        <f t="shared" si="12"/>
        <v>0.14910000000000001</v>
      </c>
      <c r="AI61">
        <f>($AD61*1000*1000)*AH61</f>
        <v>3190740</v>
      </c>
      <c r="AJ61">
        <f>($AE61*1000*1000)*AH61</f>
        <v>2434548.2287556087</v>
      </c>
      <c r="AK61">
        <f t="shared" si="0"/>
        <v>4.9133176055458021</v>
      </c>
      <c r="AL61">
        <f t="shared" si="1"/>
        <v>6.4394366197183093</v>
      </c>
      <c r="AM61">
        <v>11211</v>
      </c>
      <c r="AN61">
        <f>Z61*2.54/100</f>
        <v>1.6002000000000001</v>
      </c>
      <c r="AO61">
        <f t="shared" si="13"/>
        <v>17939.842199999999</v>
      </c>
      <c r="AP61">
        <f t="shared" si="14"/>
        <v>10763.90532</v>
      </c>
      <c r="AQ61">
        <f t="shared" si="2"/>
        <v>296.42958620895786</v>
      </c>
      <c r="AR61">
        <f t="shared" si="15"/>
        <v>0.81213585262728183</v>
      </c>
      <c r="AS61">
        <f t="shared" si="3"/>
        <v>226.17703857280014</v>
      </c>
      <c r="AT61">
        <f t="shared" si="4"/>
        <v>0.6196631193775346</v>
      </c>
      <c r="AU61" s="37">
        <v>1025.5</v>
      </c>
      <c r="AV61">
        <f t="shared" si="5"/>
        <v>51.275000000000006</v>
      </c>
      <c r="AW61">
        <f t="shared" si="16"/>
        <v>5.1275000000000001E-2</v>
      </c>
      <c r="AX61">
        <f t="shared" si="6"/>
        <v>1097285</v>
      </c>
      <c r="AY61">
        <f t="shared" si="7"/>
        <v>837233.13500633021</v>
      </c>
      <c r="AZ61">
        <f t="shared" si="8"/>
        <v>14.287189760836258</v>
      </c>
      <c r="BA61">
        <f t="shared" si="8"/>
        <v>18.724914675767916</v>
      </c>
      <c r="BB61">
        <f t="shared" si="9"/>
        <v>101.94116051552189</v>
      </c>
      <c r="BC61">
        <f t="shared" si="17"/>
        <v>0.27929085072745724</v>
      </c>
      <c r="BD61">
        <f t="shared" si="10"/>
        <v>77.781540260364366</v>
      </c>
      <c r="BE61">
        <f t="shared" si="11"/>
        <v>0.21310011030236814</v>
      </c>
    </row>
    <row r="62" spans="1:57">
      <c r="B62" s="16"/>
      <c r="L62" s="5"/>
      <c r="P62" t="s">
        <v>780</v>
      </c>
      <c r="Q62" s="3" t="s">
        <v>781</v>
      </c>
      <c r="R62" t="s">
        <v>780</v>
      </c>
      <c r="S62">
        <v>0</v>
      </c>
      <c r="AU62" s="37"/>
    </row>
    <row r="63" spans="1:57">
      <c r="B63" s="16"/>
      <c r="L63" s="5"/>
      <c r="P63" t="s">
        <v>782</v>
      </c>
      <c r="Q63" s="3" t="s">
        <v>783</v>
      </c>
      <c r="R63" t="s">
        <v>782</v>
      </c>
      <c r="S63">
        <v>0</v>
      </c>
      <c r="AU63" s="37"/>
    </row>
    <row r="64" spans="1:57">
      <c r="B64" s="16"/>
      <c r="L64" s="5"/>
      <c r="P64" t="s">
        <v>784</v>
      </c>
      <c r="Q64" s="3" t="s">
        <v>785</v>
      </c>
      <c r="R64" t="s">
        <v>784</v>
      </c>
      <c r="S64">
        <v>0</v>
      </c>
      <c r="AU64" s="37"/>
    </row>
    <row r="65" spans="1:57">
      <c r="B65" s="16"/>
      <c r="F65" t="s">
        <v>271</v>
      </c>
      <c r="G65" t="s">
        <v>272</v>
      </c>
      <c r="H65" s="3" t="s">
        <v>273</v>
      </c>
      <c r="I65" t="s">
        <v>114</v>
      </c>
      <c r="J65" t="s">
        <v>85</v>
      </c>
      <c r="K65" t="s">
        <v>274</v>
      </c>
      <c r="L65" s="6">
        <v>1988</v>
      </c>
      <c r="M65" s="6" t="s">
        <v>270</v>
      </c>
      <c r="N65">
        <v>617</v>
      </c>
      <c r="O65" t="s">
        <v>194</v>
      </c>
      <c r="P65" t="s">
        <v>786</v>
      </c>
      <c r="Q65" s="3" t="s">
        <v>787</v>
      </c>
      <c r="R65" t="s">
        <v>786</v>
      </c>
      <c r="S65">
        <v>0</v>
      </c>
      <c r="T65">
        <v>79541679.873999998</v>
      </c>
      <c r="U65">
        <v>7389663.8670014171</v>
      </c>
      <c r="V65">
        <v>7.389663867001417</v>
      </c>
      <c r="W65">
        <v>145965.057436</v>
      </c>
      <c r="X65">
        <v>450</v>
      </c>
      <c r="Y65">
        <v>60</v>
      </c>
      <c r="Z65">
        <v>60</v>
      </c>
      <c r="AA65">
        <v>11261847.733310159</v>
      </c>
      <c r="AB65">
        <f>AA65*0.6</f>
        <v>6757108.639986095</v>
      </c>
      <c r="AC65" t="s">
        <v>271</v>
      </c>
      <c r="AD65">
        <v>13.2</v>
      </c>
      <c r="AE65">
        <f>V65</f>
        <v>7.389663867001417</v>
      </c>
      <c r="AF65" t="s">
        <v>957</v>
      </c>
      <c r="AG65" s="33">
        <v>149.4</v>
      </c>
      <c r="AH65">
        <f t="shared" si="12"/>
        <v>0.14940000000000001</v>
      </c>
      <c r="AI65">
        <f>($AD65*1000*1000)*AH65</f>
        <v>1972080</v>
      </c>
      <c r="AJ65">
        <f>($AE65*1000*1000)*AH65</f>
        <v>1104015.7817300118</v>
      </c>
      <c r="AK65">
        <f t="shared" si="0"/>
        <v>3.4263866780181815</v>
      </c>
      <c r="AL65">
        <f t="shared" si="1"/>
        <v>6.1204819277108422</v>
      </c>
      <c r="AM65">
        <v>5394</v>
      </c>
      <c r="AN65">
        <f>Z65*2.54/100</f>
        <v>1.524</v>
      </c>
      <c r="AO65">
        <f t="shared" si="13"/>
        <v>8220.4560000000001</v>
      </c>
      <c r="AP65">
        <f t="shared" si="14"/>
        <v>4932.2735999999995</v>
      </c>
      <c r="AQ65">
        <f t="shared" si="2"/>
        <v>399.83183414642696</v>
      </c>
      <c r="AR65">
        <f t="shared" si="15"/>
        <v>1.0954296825929506</v>
      </c>
      <c r="AS65">
        <f t="shared" si="3"/>
        <v>223.83506497490566</v>
      </c>
      <c r="AT65">
        <f t="shared" si="4"/>
        <v>0.61324675335590595</v>
      </c>
      <c r="AU65" s="37">
        <v>1030</v>
      </c>
      <c r="AV65">
        <f t="shared" si="5"/>
        <v>51.5</v>
      </c>
      <c r="AW65">
        <f t="shared" si="16"/>
        <v>5.1500000000000004E-2</v>
      </c>
      <c r="AX65">
        <f t="shared" si="6"/>
        <v>679800</v>
      </c>
      <c r="AY65">
        <f t="shared" si="7"/>
        <v>380567.68915057299</v>
      </c>
      <c r="AZ65">
        <f t="shared" si="8"/>
        <v>9.939847955260511</v>
      </c>
      <c r="BA65">
        <f t="shared" si="8"/>
        <v>17.755339805825241</v>
      </c>
      <c r="BB65">
        <f t="shared" si="9"/>
        <v>137.82690400629843</v>
      </c>
      <c r="BC65">
        <f t="shared" si="17"/>
        <v>0.37760795618163956</v>
      </c>
      <c r="BD65">
        <f t="shared" si="10"/>
        <v>77.158673669395185</v>
      </c>
      <c r="BE65">
        <f t="shared" si="11"/>
        <v>0.21139362649149365</v>
      </c>
    </row>
    <row r="66" spans="1:57">
      <c r="B66" s="16"/>
      <c r="L66" s="6"/>
      <c r="M66" s="6"/>
      <c r="P66" t="s">
        <v>778</v>
      </c>
      <c r="Q66" s="3" t="s">
        <v>779</v>
      </c>
      <c r="R66" t="s">
        <v>778</v>
      </c>
      <c r="S66">
        <v>0</v>
      </c>
      <c r="AU66" s="37"/>
    </row>
    <row r="67" spans="1:57">
      <c r="B67" s="16"/>
      <c r="C67" s="6"/>
      <c r="L67" s="6"/>
      <c r="M67" s="6"/>
      <c r="P67" t="s">
        <v>784</v>
      </c>
      <c r="Q67" s="3" t="s">
        <v>785</v>
      </c>
      <c r="R67" t="s">
        <v>784</v>
      </c>
      <c r="S67">
        <v>0</v>
      </c>
      <c r="AU67" s="37"/>
    </row>
    <row r="68" spans="1:57">
      <c r="B68" s="16"/>
      <c r="C68" t="s">
        <v>34</v>
      </c>
      <c r="D68" t="s">
        <v>33</v>
      </c>
      <c r="E68">
        <v>950</v>
      </c>
      <c r="F68" t="s">
        <v>275</v>
      </c>
      <c r="G68" t="s">
        <v>276</v>
      </c>
      <c r="H68" s="3" t="s">
        <v>277</v>
      </c>
      <c r="I68" t="s">
        <v>135</v>
      </c>
      <c r="J68" t="s">
        <v>85</v>
      </c>
      <c r="K68" t="s">
        <v>278</v>
      </c>
      <c r="L68" s="6">
        <v>1987</v>
      </c>
      <c r="M68" s="6" t="s">
        <v>270</v>
      </c>
      <c r="N68">
        <v>692</v>
      </c>
      <c r="O68" t="s">
        <v>194</v>
      </c>
      <c r="P68" t="s">
        <v>784</v>
      </c>
      <c r="Q68" s="3" t="s">
        <v>785</v>
      </c>
      <c r="R68" t="s">
        <v>784</v>
      </c>
      <c r="S68">
        <v>0</v>
      </c>
      <c r="T68">
        <v>188801309.653</v>
      </c>
      <c r="U68">
        <v>17540215.622745045</v>
      </c>
      <c r="V68">
        <v>17.540215622745045</v>
      </c>
      <c r="W68">
        <v>208894.25738699999</v>
      </c>
      <c r="X68">
        <v>470</v>
      </c>
      <c r="Y68">
        <v>49</v>
      </c>
      <c r="Z68">
        <v>49</v>
      </c>
      <c r="AA68">
        <v>21830552.364068482</v>
      </c>
      <c r="AB68">
        <f>AA68*0.6</f>
        <v>13098331.418441089</v>
      </c>
      <c r="AC68" t="s">
        <v>275</v>
      </c>
      <c r="AD68">
        <v>26.11</v>
      </c>
      <c r="AE68">
        <f>V68</f>
        <v>17.540215622745045</v>
      </c>
      <c r="AF68" t="s">
        <v>956</v>
      </c>
      <c r="AG68" s="33">
        <v>150.6</v>
      </c>
      <c r="AH68">
        <f t="shared" si="12"/>
        <v>0.15059999999999998</v>
      </c>
      <c r="AI68">
        <f>($AD68*1000*1000)*AH68</f>
        <v>3932165.9999999995</v>
      </c>
      <c r="AJ68">
        <f>($AE68*1000*1000)*AH68</f>
        <v>2641556.4727854035</v>
      </c>
      <c r="AK68">
        <f t="shared" si="0"/>
        <v>3.3310728535980147</v>
      </c>
      <c r="AL68">
        <f t="shared" si="1"/>
        <v>4.958565737051793</v>
      </c>
      <c r="AM68">
        <v>5284</v>
      </c>
      <c r="AN68">
        <f>Z68*2.54/100</f>
        <v>1.2446000000000002</v>
      </c>
      <c r="AO68">
        <f t="shared" si="13"/>
        <v>6576.4664000000012</v>
      </c>
      <c r="AP68">
        <f t="shared" si="14"/>
        <v>3945.8798400000005</v>
      </c>
      <c r="AQ68">
        <f t="shared" si="2"/>
        <v>996.52451657017491</v>
      </c>
      <c r="AR68">
        <f t="shared" si="15"/>
        <v>2.7302041549867804</v>
      </c>
      <c r="AS68">
        <f t="shared" si="3"/>
        <v>669.4467596320427</v>
      </c>
      <c r="AT68">
        <f t="shared" si="4"/>
        <v>1.8341007113206649</v>
      </c>
      <c r="AU68" s="37">
        <v>1014</v>
      </c>
      <c r="AV68">
        <f t="shared" si="5"/>
        <v>50.7</v>
      </c>
      <c r="AW68">
        <f t="shared" si="16"/>
        <v>5.0700000000000002E-2</v>
      </c>
      <c r="AX68">
        <f t="shared" si="6"/>
        <v>1323777</v>
      </c>
      <c r="AY68">
        <f t="shared" si="7"/>
        <v>889288.93207317381</v>
      </c>
      <c r="AZ68">
        <f t="shared" si="8"/>
        <v>9.8946661095041595</v>
      </c>
      <c r="BA68">
        <f t="shared" si="8"/>
        <v>14.728994082840234</v>
      </c>
      <c r="BB68">
        <f t="shared" si="9"/>
        <v>335.48335318796728</v>
      </c>
      <c r="BC68">
        <f t="shared" si="17"/>
        <v>0.91913247448758162</v>
      </c>
      <c r="BD68">
        <f t="shared" si="10"/>
        <v>225.37151868090683</v>
      </c>
      <c r="BE68">
        <f t="shared" si="11"/>
        <v>0.61745621556412833</v>
      </c>
    </row>
    <row r="69" spans="1:57">
      <c r="B69" s="16"/>
      <c r="L69" s="6"/>
      <c r="M69" s="6"/>
      <c r="P69" t="s">
        <v>788</v>
      </c>
      <c r="Q69" s="3" t="s">
        <v>789</v>
      </c>
      <c r="R69" t="s">
        <v>788</v>
      </c>
      <c r="S69">
        <v>0</v>
      </c>
      <c r="AU69" s="37"/>
    </row>
    <row r="70" spans="1:57">
      <c r="B70" s="16"/>
      <c r="L70" s="6"/>
      <c r="M70" s="6"/>
      <c r="P70" t="s">
        <v>790</v>
      </c>
      <c r="Q70" s="3" t="s">
        <v>791</v>
      </c>
      <c r="R70" t="s">
        <v>792</v>
      </c>
      <c r="S70">
        <v>0</v>
      </c>
      <c r="AU70" s="37"/>
    </row>
    <row r="71" spans="1:57">
      <c r="B71" s="16"/>
      <c r="L71" s="6"/>
      <c r="M71" s="6"/>
      <c r="P71" t="s">
        <v>793</v>
      </c>
      <c r="Q71" s="3" t="s">
        <v>794</v>
      </c>
      <c r="R71" t="s">
        <v>795</v>
      </c>
      <c r="S71">
        <v>0</v>
      </c>
      <c r="AU71" s="37"/>
    </row>
    <row r="72" spans="1:57">
      <c r="A72" s="1" t="s">
        <v>35</v>
      </c>
      <c r="B72" s="17" t="s">
        <v>707</v>
      </c>
      <c r="Q72" s="3"/>
      <c r="S72">
        <v>0</v>
      </c>
      <c r="AU72" s="37"/>
    </row>
    <row r="73" spans="1:57">
      <c r="B73" s="16"/>
      <c r="C73" t="s">
        <v>37</v>
      </c>
      <c r="D73" t="s">
        <v>194</v>
      </c>
      <c r="E73">
        <v>479</v>
      </c>
      <c r="F73" t="s">
        <v>279</v>
      </c>
      <c r="G73" t="s">
        <v>280</v>
      </c>
      <c r="H73" s="3" t="s">
        <v>281</v>
      </c>
      <c r="I73" t="s">
        <v>107</v>
      </c>
      <c r="J73" t="s">
        <v>85</v>
      </c>
      <c r="K73" t="s">
        <v>282</v>
      </c>
      <c r="L73">
        <v>1914</v>
      </c>
      <c r="M73" t="s">
        <v>283</v>
      </c>
      <c r="N73">
        <v>696</v>
      </c>
      <c r="O73" t="s">
        <v>194</v>
      </c>
      <c r="P73" t="s">
        <v>796</v>
      </c>
      <c r="Q73" s="3" t="s">
        <v>797</v>
      </c>
      <c r="R73" t="s">
        <v>796</v>
      </c>
      <c r="S73">
        <v>0.1</v>
      </c>
      <c r="T73">
        <v>8298041.4488500003</v>
      </c>
      <c r="U73">
        <v>770913.27664416959</v>
      </c>
      <c r="V73">
        <v>0.77091327664416953</v>
      </c>
      <c r="W73">
        <v>14465.414098400001</v>
      </c>
      <c r="Z73">
        <v>36</v>
      </c>
      <c r="AA73">
        <v>704923.10016342869</v>
      </c>
      <c r="AB73">
        <f>AA73*0.6</f>
        <v>422953.86009805719</v>
      </c>
      <c r="AC73" t="s">
        <v>279</v>
      </c>
      <c r="AD73">
        <v>0.88300000000000001</v>
      </c>
      <c r="AE73">
        <f>V73</f>
        <v>0.77091327664416953</v>
      </c>
      <c r="AF73" t="s">
        <v>953</v>
      </c>
      <c r="AG73" s="37">
        <v>114</v>
      </c>
      <c r="AH73">
        <f t="shared" ref="AH73:AH133" si="33">AG73/10/100</f>
        <v>0.114</v>
      </c>
      <c r="AI73">
        <f>($AD73*1000*1000)*AH73</f>
        <v>100662</v>
      </c>
      <c r="AJ73">
        <f>($AE73*1000*1000)*AH73</f>
        <v>87884.113537435318</v>
      </c>
      <c r="AK73">
        <f t="shared" ref="AK73:AK132" si="34">$AB73/AI73</f>
        <v>4.2017231934399994</v>
      </c>
      <c r="AL73">
        <f t="shared" ref="AL73:AL132" si="35">$AB73/AJ73</f>
        <v>4.8126315789473688</v>
      </c>
      <c r="AM73">
        <v>1209</v>
      </c>
      <c r="AN73">
        <f>Z73*2.54/100</f>
        <v>0.91439999999999999</v>
      </c>
      <c r="AO73">
        <f t="shared" ref="AO73:AO133" si="36">AM73*AN73</f>
        <v>1105.5096000000001</v>
      </c>
      <c r="AP73">
        <f t="shared" ref="AP73:AP133" si="37">AO73*0.6</f>
        <v>663.30576000000008</v>
      </c>
      <c r="AQ73">
        <f t="shared" ref="AQ73:AQ132" si="38">AI73/$AP73</f>
        <v>151.7580670488976</v>
      </c>
      <c r="AR73">
        <f t="shared" ref="AR73:AR133" si="39">AQ73/365</f>
        <v>0.41577552616136332</v>
      </c>
      <c r="AS73">
        <f t="shared" ref="AS73:AS132" si="40">AJ73/AP73</f>
        <v>132.49412086732869</v>
      </c>
      <c r="AT73">
        <f t="shared" ref="AT73:AT132" si="41">AS73/365</f>
        <v>0.36299759141733889</v>
      </c>
      <c r="AU73" s="37">
        <v>1044</v>
      </c>
      <c r="AV73">
        <f t="shared" ref="AV73:AV132" si="42">AU73*0.05</f>
        <v>52.2</v>
      </c>
      <c r="AW73">
        <f t="shared" ref="AW73:AW136" si="43">AV73/10/100</f>
        <v>5.2200000000000003E-2</v>
      </c>
      <c r="AX73">
        <f t="shared" ref="AX73:AX132" si="44">($AD73*1000*1000)*AW73</f>
        <v>46092.600000000006</v>
      </c>
      <c r="AY73">
        <f t="shared" ref="AY73:AY132" si="45">($AE73*1000*1000)*AW73</f>
        <v>40241.673040825648</v>
      </c>
      <c r="AZ73">
        <f t="shared" ref="AZ73:BA132" si="46">$AB73/AX73</f>
        <v>9.1761770891218362</v>
      </c>
      <c r="BA73">
        <f t="shared" si="46"/>
        <v>10.510344827586207</v>
      </c>
      <c r="BB73">
        <f t="shared" ref="BB73:BB132" si="47">AX73/$AP73</f>
        <v>69.489220175021543</v>
      </c>
      <c r="BC73">
        <f t="shared" ref="BC73:BC136" si="48">BB73/365</f>
        <v>0.19038142513704531</v>
      </c>
      <c r="BD73">
        <f t="shared" ref="BD73:BD132" si="49">AY73/$AP73</f>
        <v>60.668360607671559</v>
      </c>
      <c r="BE73">
        <f t="shared" ref="BE73:BE136" si="50">BD73/365</f>
        <v>0.16621468659636043</v>
      </c>
    </row>
    <row r="74" spans="1:57">
      <c r="B74" s="16"/>
      <c r="P74" t="s">
        <v>798</v>
      </c>
      <c r="Q74" s="3" t="s">
        <v>799</v>
      </c>
      <c r="R74" t="s">
        <v>800</v>
      </c>
      <c r="S74">
        <v>0.1</v>
      </c>
      <c r="AU74" s="37"/>
    </row>
    <row r="75" spans="1:57">
      <c r="A75" s="10"/>
      <c r="B75" s="21"/>
      <c r="C75" s="10" t="s">
        <v>314</v>
      </c>
      <c r="D75" s="10"/>
      <c r="E75" s="5"/>
      <c r="F75" s="10" t="s">
        <v>315</v>
      </c>
      <c r="G75" s="10" t="s">
        <v>316</v>
      </c>
      <c r="H75" s="11" t="s">
        <v>317</v>
      </c>
      <c r="I75" s="10" t="s">
        <v>114</v>
      </c>
      <c r="J75" s="10" t="s">
        <v>100</v>
      </c>
      <c r="K75" s="10" t="s">
        <v>318</v>
      </c>
      <c r="L75" s="10">
        <v>1897</v>
      </c>
      <c r="M75" s="10" t="s">
        <v>288</v>
      </c>
      <c r="N75" s="10" t="s">
        <v>223</v>
      </c>
      <c r="O75" s="10" t="s">
        <v>194</v>
      </c>
      <c r="P75" s="10" t="s">
        <v>802</v>
      </c>
      <c r="Q75" s="11" t="s">
        <v>801</v>
      </c>
      <c r="R75" s="10" t="s">
        <v>802</v>
      </c>
      <c r="S75" s="10" t="s">
        <v>803</v>
      </c>
      <c r="T75" s="10">
        <v>1138782.8123999999</v>
      </c>
      <c r="U75" s="10">
        <v>105796.3851717097</v>
      </c>
      <c r="V75" s="10">
        <v>0.10579638517170969</v>
      </c>
      <c r="W75" s="10">
        <v>8677.7858458600003</v>
      </c>
      <c r="X75" s="10">
        <v>0</v>
      </c>
      <c r="Y75" s="10"/>
      <c r="Z75" s="10">
        <v>31</v>
      </c>
      <c r="AA75" s="10">
        <v>83304.07368420421</v>
      </c>
      <c r="AB75" s="10">
        <f>AA75*0.6</f>
        <v>49982.444210522524</v>
      </c>
      <c r="AC75" s="10" t="s">
        <v>315</v>
      </c>
      <c r="AD75" s="10">
        <v>0.16300000000000001</v>
      </c>
      <c r="AE75" s="10">
        <f>V75</f>
        <v>0.10579638517170969</v>
      </c>
      <c r="AF75" s="10" t="s">
        <v>952</v>
      </c>
      <c r="AG75" s="34">
        <v>110</v>
      </c>
      <c r="AH75" s="10">
        <f t="shared" si="33"/>
        <v>0.11</v>
      </c>
      <c r="AI75" s="10">
        <f>($AD75*1000*1000)*AH75</f>
        <v>17930</v>
      </c>
      <c r="AJ75" s="10">
        <f>($AE75*1000*1000)*AH75</f>
        <v>11637.602368888067</v>
      </c>
      <c r="AK75" s="10">
        <f t="shared" si="34"/>
        <v>2.7876432911613231</v>
      </c>
      <c r="AL75" s="10">
        <f t="shared" si="35"/>
        <v>4.2949090909090906</v>
      </c>
      <c r="AM75" s="10">
        <v>498</v>
      </c>
      <c r="AN75" s="10">
        <f>Z75*2.54/100</f>
        <v>0.78739999999999999</v>
      </c>
      <c r="AO75" s="10">
        <f t="shared" si="36"/>
        <v>392.12520000000001</v>
      </c>
      <c r="AP75" s="10">
        <f t="shared" si="37"/>
        <v>235.27511999999999</v>
      </c>
      <c r="AQ75" s="10">
        <f t="shared" si="38"/>
        <v>76.208653086650216</v>
      </c>
      <c r="AR75" s="10">
        <f t="shared" si="39"/>
        <v>0.20879083037438415</v>
      </c>
      <c r="AS75" s="10">
        <f t="shared" si="40"/>
        <v>49.463803775291105</v>
      </c>
      <c r="AT75" s="10">
        <f t="shared" si="41"/>
        <v>0.1355172706172359</v>
      </c>
      <c r="AU75" s="34">
        <v>1043</v>
      </c>
      <c r="AV75" s="10">
        <f t="shared" si="42"/>
        <v>52.150000000000006</v>
      </c>
      <c r="AW75" s="10">
        <f t="shared" si="43"/>
        <v>5.2150000000000009E-2</v>
      </c>
      <c r="AX75" s="10">
        <f t="shared" si="44"/>
        <v>8500.4500000000007</v>
      </c>
      <c r="AY75" s="10">
        <f t="shared" si="45"/>
        <v>5517.2814867046618</v>
      </c>
      <c r="AZ75" s="10">
        <f t="shared" si="46"/>
        <v>5.8799762613182267</v>
      </c>
      <c r="BA75" s="10">
        <f t="shared" si="46"/>
        <v>9.0592521572387312</v>
      </c>
      <c r="BB75" s="10">
        <f t="shared" si="47"/>
        <v>36.129829622443722</v>
      </c>
      <c r="BC75" s="10">
        <f t="shared" si="48"/>
        <v>9.8985834582037593E-2</v>
      </c>
      <c r="BD75" s="10">
        <f t="shared" si="49"/>
        <v>23.450339698922104</v>
      </c>
      <c r="BE75" s="10">
        <f t="shared" si="50"/>
        <v>6.4247506024444123E-2</v>
      </c>
    </row>
    <row r="76" spans="1:57">
      <c r="B76" s="16"/>
      <c r="C76" t="s">
        <v>35</v>
      </c>
      <c r="D76" t="s">
        <v>804</v>
      </c>
      <c r="E76">
        <v>6397</v>
      </c>
      <c r="F76" t="s">
        <v>284</v>
      </c>
      <c r="G76" t="s">
        <v>285</v>
      </c>
      <c r="H76" s="3" t="s">
        <v>286</v>
      </c>
      <c r="I76" t="s">
        <v>107</v>
      </c>
      <c r="J76" t="s">
        <v>85</v>
      </c>
      <c r="K76" t="s">
        <v>287</v>
      </c>
      <c r="L76">
        <v>1889</v>
      </c>
      <c r="M76" t="s">
        <v>288</v>
      </c>
      <c r="N76" s="5" t="s">
        <v>223</v>
      </c>
      <c r="O76" t="s">
        <v>194</v>
      </c>
      <c r="P76" t="s">
        <v>798</v>
      </c>
      <c r="Q76" s="3" t="s">
        <v>799</v>
      </c>
      <c r="R76" t="s">
        <v>800</v>
      </c>
      <c r="S76">
        <v>0</v>
      </c>
      <c r="T76">
        <v>3483232.3347200002</v>
      </c>
      <c r="U76">
        <v>323602.87292178557</v>
      </c>
      <c r="V76">
        <v>0.32360287292178558</v>
      </c>
      <c r="W76">
        <v>9880.4700162900008</v>
      </c>
      <c r="Z76">
        <v>42</v>
      </c>
      <c r="AA76">
        <v>345219.54483296082</v>
      </c>
      <c r="AB76">
        <f>AA76*0.6</f>
        <v>207131.72689977649</v>
      </c>
      <c r="AC76" t="s">
        <v>284</v>
      </c>
      <c r="AD76">
        <v>0.42199999999999999</v>
      </c>
      <c r="AE76">
        <f>V76</f>
        <v>0.32360287292178558</v>
      </c>
      <c r="AF76" t="s">
        <v>952</v>
      </c>
      <c r="AG76" s="33">
        <v>117</v>
      </c>
      <c r="AH76">
        <f t="shared" si="33"/>
        <v>0.11699999999999999</v>
      </c>
      <c r="AI76">
        <f>($AD76*1000*1000)*AH76</f>
        <v>49374</v>
      </c>
      <c r="AJ76">
        <f>($AE76*1000*1000)*AH76</f>
        <v>37861.536131848916</v>
      </c>
      <c r="AK76">
        <f t="shared" si="34"/>
        <v>4.195157915092488</v>
      </c>
      <c r="AL76">
        <f t="shared" si="35"/>
        <v>5.4707692307692302</v>
      </c>
      <c r="AM76">
        <v>672</v>
      </c>
      <c r="AN76">
        <f>Z76*2.54/100</f>
        <v>1.0668</v>
      </c>
      <c r="AO76">
        <f t="shared" si="36"/>
        <v>716.88959999999997</v>
      </c>
      <c r="AP76">
        <f t="shared" si="37"/>
        <v>430.13376</v>
      </c>
      <c r="AQ76">
        <f t="shared" si="38"/>
        <v>114.78754887781885</v>
      </c>
      <c r="AR76">
        <f t="shared" si="39"/>
        <v>0.31448643528169545</v>
      </c>
      <c r="AS76">
        <f t="shared" si="40"/>
        <v>88.022702825857976</v>
      </c>
      <c r="AT76">
        <f t="shared" si="41"/>
        <v>0.24115808993385748</v>
      </c>
      <c r="AU76" s="37">
        <v>1042</v>
      </c>
      <c r="AV76">
        <f t="shared" si="42"/>
        <v>52.1</v>
      </c>
      <c r="AW76">
        <f t="shared" si="43"/>
        <v>5.21E-2</v>
      </c>
      <c r="AX76">
        <f t="shared" si="44"/>
        <v>21986.2</v>
      </c>
      <c r="AY76">
        <f t="shared" si="45"/>
        <v>16859.70967922503</v>
      </c>
      <c r="AZ76">
        <f t="shared" si="46"/>
        <v>9.4209880242959887</v>
      </c>
      <c r="BA76">
        <f t="shared" si="46"/>
        <v>12.28560460652591</v>
      </c>
      <c r="BB76">
        <f t="shared" si="47"/>
        <v>51.114797406276601</v>
      </c>
      <c r="BC76">
        <f t="shared" si="48"/>
        <v>0.14004054083911396</v>
      </c>
      <c r="BD76">
        <f t="shared" si="49"/>
        <v>39.196434335275221</v>
      </c>
      <c r="BE76">
        <f t="shared" si="50"/>
        <v>0.10738749132952115</v>
      </c>
    </row>
    <row r="77" spans="1:57">
      <c r="B77" s="16"/>
      <c r="N77" s="5"/>
      <c r="P77" t="s">
        <v>805</v>
      </c>
      <c r="Q77" s="3" t="s">
        <v>806</v>
      </c>
      <c r="R77" t="s">
        <v>807</v>
      </c>
      <c r="S77">
        <v>0</v>
      </c>
      <c r="AU77" s="37"/>
    </row>
    <row r="78" spans="1:57">
      <c r="B78" s="16"/>
      <c r="F78" t="s">
        <v>289</v>
      </c>
      <c r="G78" t="s">
        <v>290</v>
      </c>
      <c r="H78" s="3" t="s">
        <v>291</v>
      </c>
      <c r="I78" t="s">
        <v>107</v>
      </c>
      <c r="J78" t="s">
        <v>85</v>
      </c>
      <c r="K78" t="s">
        <v>292</v>
      </c>
      <c r="L78">
        <v>1920</v>
      </c>
      <c r="M78" t="s">
        <v>288</v>
      </c>
      <c r="N78">
        <v>640</v>
      </c>
      <c r="O78" t="s">
        <v>194</v>
      </c>
      <c r="P78" t="s">
        <v>798</v>
      </c>
      <c r="Q78" s="3" t="s">
        <v>799</v>
      </c>
      <c r="R78" t="s">
        <v>800</v>
      </c>
      <c r="S78">
        <v>0.5</v>
      </c>
      <c r="T78">
        <v>404024.80704400002</v>
      </c>
      <c r="U78">
        <v>37535.13280980102</v>
      </c>
      <c r="V78">
        <v>3.7535132809801017E-2</v>
      </c>
      <c r="W78">
        <v>4823.1951609999996</v>
      </c>
      <c r="Z78">
        <v>42</v>
      </c>
      <c r="AA78">
        <v>40042.47968149573</v>
      </c>
      <c r="AB78">
        <f>AA78*0.6</f>
        <v>24025.487808897436</v>
      </c>
      <c r="AC78" t="s">
        <v>289</v>
      </c>
      <c r="AD78">
        <v>0.193</v>
      </c>
      <c r="AE78">
        <f>V78</f>
        <v>3.7535132809801017E-2</v>
      </c>
      <c r="AF78" t="s">
        <v>951</v>
      </c>
      <c r="AG78" s="37">
        <v>118</v>
      </c>
      <c r="AH78">
        <f t="shared" si="33"/>
        <v>0.11800000000000001</v>
      </c>
      <c r="AI78">
        <f>($AD78*1000*1000)*AH78</f>
        <v>22774</v>
      </c>
      <c r="AJ78">
        <f>($AE78*1000*1000)*AH78</f>
        <v>4429.1456715565209</v>
      </c>
      <c r="AK78">
        <f t="shared" si="34"/>
        <v>1.0549524812899551</v>
      </c>
      <c r="AL78">
        <f t="shared" si="35"/>
        <v>5.424406779661016</v>
      </c>
      <c r="AM78">
        <v>310</v>
      </c>
      <c r="AN78">
        <f>Z78*2.54/100</f>
        <v>1.0668</v>
      </c>
      <c r="AO78">
        <f t="shared" si="36"/>
        <v>330.70799999999997</v>
      </c>
      <c r="AP78">
        <f t="shared" si="37"/>
        <v>198.42479999999998</v>
      </c>
      <c r="AQ78">
        <f t="shared" si="38"/>
        <v>114.77395970664959</v>
      </c>
      <c r="AR78">
        <f t="shared" si="39"/>
        <v>0.31444920467575233</v>
      </c>
      <c r="AS78">
        <f t="shared" si="40"/>
        <v>22.321532749719399</v>
      </c>
      <c r="AT78">
        <f t="shared" si="41"/>
        <v>6.1154884245806569E-2</v>
      </c>
      <c r="AU78" s="37">
        <v>1042.3</v>
      </c>
      <c r="AV78">
        <f t="shared" si="42"/>
        <v>52.115000000000002</v>
      </c>
      <c r="AW78">
        <f t="shared" si="43"/>
        <v>5.2115000000000002E-2</v>
      </c>
      <c r="AX78">
        <f t="shared" si="44"/>
        <v>10058.195</v>
      </c>
      <c r="AY78">
        <f t="shared" si="45"/>
        <v>1956.1434463827802</v>
      </c>
      <c r="AZ78">
        <f t="shared" si="46"/>
        <v>2.3886480436000133</v>
      </c>
      <c r="BA78">
        <f t="shared" si="46"/>
        <v>12.282068502350571</v>
      </c>
      <c r="BB78">
        <f t="shared" si="47"/>
        <v>50.690211102644433</v>
      </c>
      <c r="BC78">
        <f t="shared" si="48"/>
        <v>0.13887729069217652</v>
      </c>
      <c r="BD78">
        <f t="shared" si="49"/>
        <v>9.8583616885731047</v>
      </c>
      <c r="BE78">
        <f t="shared" si="50"/>
        <v>2.7009210105679738E-2</v>
      </c>
    </row>
    <row r="79" spans="1:57">
      <c r="B79" s="16"/>
      <c r="F79" t="s">
        <v>293</v>
      </c>
      <c r="G79" t="s">
        <v>294</v>
      </c>
      <c r="H79" s="3" t="s">
        <v>299</v>
      </c>
      <c r="I79" t="s">
        <v>84</v>
      </c>
      <c r="J79" t="s">
        <v>85</v>
      </c>
      <c r="K79" t="s">
        <v>295</v>
      </c>
      <c r="L79">
        <v>1896</v>
      </c>
      <c r="M79" t="s">
        <v>288</v>
      </c>
      <c r="N79" s="5" t="s">
        <v>223</v>
      </c>
      <c r="O79" t="s">
        <v>194</v>
      </c>
      <c r="P79" t="s">
        <v>805</v>
      </c>
      <c r="Q79" s="3" t="s">
        <v>806</v>
      </c>
      <c r="R79" t="s">
        <v>807</v>
      </c>
      <c r="S79">
        <v>0</v>
      </c>
      <c r="T79">
        <v>3389640.4558700002</v>
      </c>
      <c r="U79">
        <v>314907.90285730886</v>
      </c>
      <c r="V79">
        <v>0.31490790285730885</v>
      </c>
      <c r="W79">
        <v>9728.3276477399995</v>
      </c>
      <c r="Z79">
        <v>42</v>
      </c>
      <c r="AA79">
        <v>335943.75076817709</v>
      </c>
      <c r="AB79">
        <f>AA79*0.6</f>
        <v>201566.25046090625</v>
      </c>
      <c r="AC79" t="s">
        <v>293</v>
      </c>
      <c r="AD79">
        <v>0.39800000000000002</v>
      </c>
      <c r="AE79">
        <f>V79</f>
        <v>0.31490790285730885</v>
      </c>
      <c r="AF79" t="s">
        <v>928</v>
      </c>
      <c r="AG79" s="33">
        <v>117</v>
      </c>
      <c r="AH79">
        <f t="shared" si="33"/>
        <v>0.11699999999999999</v>
      </c>
      <c r="AI79">
        <f>($AD79*1000*1000)*AH79</f>
        <v>46566</v>
      </c>
      <c r="AJ79">
        <f>($AE79*1000*1000)*AH79</f>
        <v>36844.224634305137</v>
      </c>
      <c r="AK79">
        <f t="shared" si="34"/>
        <v>4.3286142348689225</v>
      </c>
      <c r="AL79">
        <f t="shared" si="35"/>
        <v>5.4707692307692302</v>
      </c>
      <c r="AM79">
        <v>503</v>
      </c>
      <c r="AN79">
        <f>Z79*2.54/100</f>
        <v>1.0668</v>
      </c>
      <c r="AO79">
        <f t="shared" si="36"/>
        <v>536.60040000000004</v>
      </c>
      <c r="AP79">
        <f t="shared" si="37"/>
        <v>321.96024</v>
      </c>
      <c r="AQ79">
        <f t="shared" si="38"/>
        <v>144.63276583468817</v>
      </c>
      <c r="AR79">
        <f t="shared" si="39"/>
        <v>0.39625415297174843</v>
      </c>
      <c r="AS79">
        <f t="shared" si="40"/>
        <v>114.43718837551226</v>
      </c>
      <c r="AT79">
        <f t="shared" si="41"/>
        <v>0.31352654349455417</v>
      </c>
      <c r="AU79" s="37">
        <v>1042</v>
      </c>
      <c r="AV79">
        <f t="shared" si="42"/>
        <v>52.1</v>
      </c>
      <c r="AW79">
        <f t="shared" si="43"/>
        <v>5.21E-2</v>
      </c>
      <c r="AX79">
        <f t="shared" si="44"/>
        <v>20735.8</v>
      </c>
      <c r="AY79">
        <f t="shared" si="45"/>
        <v>16406.701738865791</v>
      </c>
      <c r="AZ79">
        <f t="shared" si="46"/>
        <v>9.7206883969225331</v>
      </c>
      <c r="BA79">
        <f t="shared" si="46"/>
        <v>12.285604606525911</v>
      </c>
      <c r="BB79">
        <f t="shared" si="47"/>
        <v>64.404847008438054</v>
      </c>
      <c r="BC79">
        <f t="shared" si="48"/>
        <v>0.17645163563955632</v>
      </c>
      <c r="BD79">
        <f t="shared" si="49"/>
        <v>50.958782174052892</v>
      </c>
      <c r="BE79">
        <f t="shared" si="50"/>
        <v>0.13961310184672027</v>
      </c>
    </row>
    <row r="80" spans="1:57">
      <c r="B80" s="16"/>
      <c r="N80" s="5"/>
      <c r="P80" t="s">
        <v>798</v>
      </c>
      <c r="Q80" s="3" t="s">
        <v>799</v>
      </c>
      <c r="R80" t="s">
        <v>800</v>
      </c>
      <c r="S80">
        <v>0</v>
      </c>
      <c r="AU80" s="37"/>
    </row>
    <row r="81" spans="2:57">
      <c r="B81" s="16"/>
      <c r="F81" t="s">
        <v>296</v>
      </c>
      <c r="G81" t="s">
        <v>297</v>
      </c>
      <c r="H81" s="3" t="s">
        <v>298</v>
      </c>
      <c r="I81" t="s">
        <v>84</v>
      </c>
      <c r="J81" t="s">
        <v>85</v>
      </c>
      <c r="K81" t="s">
        <v>287</v>
      </c>
      <c r="L81">
        <v>1907</v>
      </c>
      <c r="M81" t="s">
        <v>288</v>
      </c>
      <c r="N81" s="5" t="s">
        <v>223</v>
      </c>
      <c r="O81" t="s">
        <v>194</v>
      </c>
      <c r="P81" t="s">
        <v>798</v>
      </c>
      <c r="Q81" s="3" t="s">
        <v>799</v>
      </c>
      <c r="R81" t="s">
        <v>800</v>
      </c>
      <c r="S81">
        <v>0</v>
      </c>
      <c r="T81">
        <v>4719453.2696900005</v>
      </c>
      <c r="U81">
        <v>438451.55589214095</v>
      </c>
      <c r="V81">
        <v>0.43845155589214097</v>
      </c>
      <c r="W81">
        <v>10796.010787699999</v>
      </c>
      <c r="Z81">
        <v>42</v>
      </c>
      <c r="AA81">
        <v>467740.11982573598</v>
      </c>
      <c r="AB81">
        <f>AA81*0.6</f>
        <v>280644.07189544156</v>
      </c>
      <c r="AC81" t="s">
        <v>296</v>
      </c>
      <c r="AD81">
        <v>0.53900000000000003</v>
      </c>
      <c r="AE81">
        <f>V81</f>
        <v>0.43845155589214097</v>
      </c>
      <c r="AF81" t="s">
        <v>928</v>
      </c>
      <c r="AG81" s="37">
        <v>117</v>
      </c>
      <c r="AH81">
        <f t="shared" si="33"/>
        <v>0.11699999999999999</v>
      </c>
      <c r="AI81">
        <f>($AD81*1000*1000)*AH81</f>
        <v>63062.999999999993</v>
      </c>
      <c r="AJ81">
        <f>($AE81*1000*1000)*AH81</f>
        <v>51298.83203938049</v>
      </c>
      <c r="AK81">
        <f t="shared" si="34"/>
        <v>4.4502175902738781</v>
      </c>
      <c r="AL81">
        <f t="shared" si="35"/>
        <v>5.4707692307692311</v>
      </c>
      <c r="AM81">
        <v>894</v>
      </c>
      <c r="AN81">
        <f>Z81*2.54/100</f>
        <v>1.0668</v>
      </c>
      <c r="AO81">
        <f t="shared" si="36"/>
        <v>953.7192</v>
      </c>
      <c r="AP81">
        <f t="shared" si="37"/>
        <v>572.23151999999993</v>
      </c>
      <c r="AQ81">
        <f t="shared" si="38"/>
        <v>110.20539378886365</v>
      </c>
      <c r="AR81">
        <f t="shared" si="39"/>
        <v>0.30193258572291409</v>
      </c>
      <c r="AS81">
        <f t="shared" si="40"/>
        <v>89.646987707668558</v>
      </c>
      <c r="AT81">
        <f t="shared" si="41"/>
        <v>0.24560818550046179</v>
      </c>
      <c r="AU81" s="37">
        <v>1042</v>
      </c>
      <c r="AV81">
        <f t="shared" si="42"/>
        <v>52.1</v>
      </c>
      <c r="AW81">
        <f t="shared" si="43"/>
        <v>5.21E-2</v>
      </c>
      <c r="AX81">
        <f t="shared" si="44"/>
        <v>28081.9</v>
      </c>
      <c r="AY81">
        <f t="shared" si="45"/>
        <v>22843.326061980544</v>
      </c>
      <c r="AZ81">
        <f t="shared" si="46"/>
        <v>9.9937707881390345</v>
      </c>
      <c r="BA81">
        <f t="shared" si="46"/>
        <v>12.285604606525911</v>
      </c>
      <c r="BB81">
        <f t="shared" si="47"/>
        <v>49.074367661536726</v>
      </c>
      <c r="BC81">
        <f t="shared" si="48"/>
        <v>0.1344503223603746</v>
      </c>
      <c r="BD81">
        <f t="shared" si="49"/>
        <v>39.919727004867795</v>
      </c>
      <c r="BE81">
        <f t="shared" si="50"/>
        <v>0.10936911508182957</v>
      </c>
    </row>
    <row r="82" spans="2:57">
      <c r="B82" s="16"/>
      <c r="N82" s="5"/>
      <c r="P82" t="s">
        <v>805</v>
      </c>
      <c r="Q82" s="3" t="s">
        <v>806</v>
      </c>
      <c r="R82" t="s">
        <v>807</v>
      </c>
      <c r="S82">
        <v>0</v>
      </c>
      <c r="AU82" s="37"/>
    </row>
    <row r="83" spans="2:57">
      <c r="B83" s="16"/>
      <c r="F83" t="s">
        <v>300</v>
      </c>
      <c r="G83" t="s">
        <v>301</v>
      </c>
      <c r="H83" s="3" t="s">
        <v>302</v>
      </c>
      <c r="I83" t="s">
        <v>84</v>
      </c>
      <c r="J83" t="s">
        <v>85</v>
      </c>
      <c r="K83" t="s">
        <v>303</v>
      </c>
      <c r="L83">
        <v>1895</v>
      </c>
      <c r="M83" t="s">
        <v>288</v>
      </c>
      <c r="N83" s="5" t="s">
        <v>223</v>
      </c>
      <c r="O83" t="s">
        <v>194</v>
      </c>
      <c r="P83" t="s">
        <v>798</v>
      </c>
      <c r="Q83" s="3" t="s">
        <v>799</v>
      </c>
      <c r="R83" t="s">
        <v>800</v>
      </c>
      <c r="S83">
        <v>0</v>
      </c>
      <c r="T83">
        <v>4366627.64561</v>
      </c>
      <c r="U83">
        <v>405672.98282521166</v>
      </c>
      <c r="V83">
        <v>0.40567298282521164</v>
      </c>
      <c r="W83">
        <v>11254.6406444</v>
      </c>
      <c r="Z83">
        <v>42</v>
      </c>
      <c r="AA83">
        <v>432771.93807793577</v>
      </c>
      <c r="AB83">
        <f>AA83*0.6</f>
        <v>259663.16284676146</v>
      </c>
      <c r="AC83" t="s">
        <v>300</v>
      </c>
      <c r="AD83">
        <v>0.47699999999999998</v>
      </c>
      <c r="AE83">
        <f>V83</f>
        <v>0.40567298282521164</v>
      </c>
      <c r="AF83" t="s">
        <v>936</v>
      </c>
      <c r="AG83" s="37">
        <v>119</v>
      </c>
      <c r="AH83">
        <f t="shared" si="33"/>
        <v>0.11900000000000001</v>
      </c>
      <c r="AI83">
        <f>($AD83*1000*1000)*AH83</f>
        <v>56763.000000000007</v>
      </c>
      <c r="AJ83">
        <f>($AE83*1000*1000)*AH83</f>
        <v>48275.084956200189</v>
      </c>
      <c r="AK83">
        <f t="shared" si="34"/>
        <v>4.5745144345218085</v>
      </c>
      <c r="AL83">
        <f t="shared" si="35"/>
        <v>5.3788235294117639</v>
      </c>
      <c r="AM83">
        <v>1244</v>
      </c>
      <c r="AN83">
        <f>Z83*2.54/100</f>
        <v>1.0668</v>
      </c>
      <c r="AO83">
        <f t="shared" si="36"/>
        <v>1327.0991999999999</v>
      </c>
      <c r="AP83">
        <f t="shared" si="37"/>
        <v>796.25951999999995</v>
      </c>
      <c r="AQ83">
        <f t="shared" si="38"/>
        <v>71.287059776691919</v>
      </c>
      <c r="AR83">
        <f t="shared" si="39"/>
        <v>0.19530701308682719</v>
      </c>
      <c r="AS83">
        <f t="shared" si="40"/>
        <v>60.627325317504763</v>
      </c>
      <c r="AT83">
        <f t="shared" si="41"/>
        <v>0.16610226114384866</v>
      </c>
      <c r="AU83" s="37">
        <v>1042</v>
      </c>
      <c r="AV83">
        <f t="shared" si="42"/>
        <v>52.1</v>
      </c>
      <c r="AW83">
        <f t="shared" si="43"/>
        <v>5.21E-2</v>
      </c>
      <c r="AX83">
        <f t="shared" si="44"/>
        <v>24851.7</v>
      </c>
      <c r="AY83">
        <f t="shared" si="45"/>
        <v>21135.562405193527</v>
      </c>
      <c r="AZ83">
        <f t="shared" si="46"/>
        <v>10.448507057736954</v>
      </c>
      <c r="BA83">
        <f t="shared" si="46"/>
        <v>12.285604606525911</v>
      </c>
      <c r="BB83">
        <f t="shared" si="47"/>
        <v>31.210553061896206</v>
      </c>
      <c r="BC83">
        <f t="shared" si="48"/>
        <v>8.5508364553140287E-2</v>
      </c>
      <c r="BD83">
        <f t="shared" si="49"/>
        <v>26.543560075983176</v>
      </c>
      <c r="BE83">
        <f t="shared" si="50"/>
        <v>7.2722082399953911E-2</v>
      </c>
    </row>
    <row r="84" spans="2:57">
      <c r="B84" s="16"/>
      <c r="N84" s="5"/>
      <c r="P84" t="s">
        <v>805</v>
      </c>
      <c r="Q84" s="3" t="s">
        <v>806</v>
      </c>
      <c r="R84" t="s">
        <v>807</v>
      </c>
      <c r="S84">
        <v>0</v>
      </c>
      <c r="AU84" s="37"/>
    </row>
    <row r="85" spans="2:57">
      <c r="B85" s="16"/>
      <c r="F85" t="s">
        <v>304</v>
      </c>
      <c r="G85" t="s">
        <v>305</v>
      </c>
      <c r="H85" s="3" t="s">
        <v>306</v>
      </c>
      <c r="I85" t="s">
        <v>84</v>
      </c>
      <c r="J85" t="s">
        <v>85</v>
      </c>
      <c r="K85" t="s">
        <v>287</v>
      </c>
      <c r="L85">
        <v>1946</v>
      </c>
      <c r="M85" t="s">
        <v>288</v>
      </c>
      <c r="N85">
        <v>556</v>
      </c>
      <c r="O85" t="s">
        <v>194</v>
      </c>
      <c r="P85" t="s">
        <v>805</v>
      </c>
      <c r="Q85" s="3" t="s">
        <v>806</v>
      </c>
      <c r="R85" t="s">
        <v>807</v>
      </c>
      <c r="S85">
        <v>0.8</v>
      </c>
      <c r="T85">
        <v>12966565.937100001</v>
      </c>
      <c r="U85">
        <v>1204633.393917039</v>
      </c>
      <c r="V85">
        <v>1.2046333939170391</v>
      </c>
      <c r="W85">
        <v>28547.124883299999</v>
      </c>
      <c r="Z85">
        <v>42</v>
      </c>
      <c r="AA85">
        <v>1285102.9046306971</v>
      </c>
      <c r="AB85">
        <f>AA85*0.6</f>
        <v>771061.74277841824</v>
      </c>
      <c r="AC85" t="s">
        <v>304</v>
      </c>
      <c r="AD85">
        <v>2.72</v>
      </c>
      <c r="AE85">
        <f>V85</f>
        <v>1.2046333939170391</v>
      </c>
      <c r="AF85" t="s">
        <v>947</v>
      </c>
      <c r="AG85" s="33">
        <v>119.8</v>
      </c>
      <c r="AH85">
        <f t="shared" si="33"/>
        <v>0.1198</v>
      </c>
      <c r="AI85">
        <f>($AD85*1000*1000)*AH85</f>
        <v>325856</v>
      </c>
      <c r="AJ85">
        <f>($AE85*1000*1000)*AH85</f>
        <v>144315.08059126127</v>
      </c>
      <c r="AK85">
        <f t="shared" si="34"/>
        <v>2.3662652913508366</v>
      </c>
      <c r="AL85">
        <f t="shared" si="35"/>
        <v>5.342904841402337</v>
      </c>
      <c r="AM85">
        <v>1443</v>
      </c>
      <c r="AN85">
        <f>Z85*2.54/100</f>
        <v>1.0668</v>
      </c>
      <c r="AO85">
        <f t="shared" si="36"/>
        <v>1539.3924</v>
      </c>
      <c r="AP85">
        <f t="shared" si="37"/>
        <v>923.6354399999999</v>
      </c>
      <c r="AQ85">
        <f t="shared" si="38"/>
        <v>352.79720319090404</v>
      </c>
      <c r="AR85">
        <f t="shared" si="39"/>
        <v>0.96656767997507953</v>
      </c>
      <c r="AS85">
        <f t="shared" si="40"/>
        <v>156.24679861922718</v>
      </c>
      <c r="AT85">
        <f t="shared" si="41"/>
        <v>0.42807342087459499</v>
      </c>
      <c r="AU85" s="37">
        <v>1042</v>
      </c>
      <c r="AV85">
        <f t="shared" si="42"/>
        <v>52.1</v>
      </c>
      <c r="AW85">
        <f t="shared" si="43"/>
        <v>5.21E-2</v>
      </c>
      <c r="AX85">
        <f t="shared" si="44"/>
        <v>141712</v>
      </c>
      <c r="AY85">
        <f t="shared" si="45"/>
        <v>62761.399823077736</v>
      </c>
      <c r="AZ85">
        <f t="shared" si="46"/>
        <v>5.4410476373096017</v>
      </c>
      <c r="BA85">
        <f t="shared" si="46"/>
        <v>12.28560460652591</v>
      </c>
      <c r="BB85">
        <f t="shared" si="47"/>
        <v>153.42849988519282</v>
      </c>
      <c r="BC85">
        <f t="shared" si="48"/>
        <v>0.42035205447998031</v>
      </c>
      <c r="BD85">
        <f t="shared" si="49"/>
        <v>67.950402404522009</v>
      </c>
      <c r="BE85">
        <f t="shared" si="50"/>
        <v>0.18616548603978633</v>
      </c>
    </row>
    <row r="86" spans="2:57">
      <c r="B86" s="16"/>
      <c r="F86" t="s">
        <v>307</v>
      </c>
      <c r="G86" t="s">
        <v>308</v>
      </c>
      <c r="H86" s="3" t="s">
        <v>309</v>
      </c>
      <c r="I86" t="s">
        <v>107</v>
      </c>
      <c r="J86" t="s">
        <v>85</v>
      </c>
      <c r="K86" t="s">
        <v>310</v>
      </c>
      <c r="L86">
        <v>1950</v>
      </c>
      <c r="M86" t="s">
        <v>288</v>
      </c>
      <c r="N86">
        <v>629</v>
      </c>
      <c r="O86" t="s">
        <v>194</v>
      </c>
      <c r="P86" t="s">
        <v>805</v>
      </c>
      <c r="Q86" s="3" t="s">
        <v>806</v>
      </c>
      <c r="R86" t="s">
        <v>807</v>
      </c>
      <c r="S86">
        <v>0.5</v>
      </c>
      <c r="T86">
        <v>7723366.7809699997</v>
      </c>
      <c r="U86">
        <v>717524.25298712717</v>
      </c>
      <c r="V86">
        <v>0.71752425298712719</v>
      </c>
      <c r="W86">
        <v>26852.881586300002</v>
      </c>
      <c r="Z86">
        <v>42</v>
      </c>
      <c r="AA86">
        <v>765454.87308666727</v>
      </c>
      <c r="AB86">
        <f>AA86*0.6</f>
        <v>459272.92385200033</v>
      </c>
      <c r="AC86" t="s">
        <v>307</v>
      </c>
      <c r="AD86">
        <v>0.95</v>
      </c>
      <c r="AE86">
        <f>V86</f>
        <v>0.71752425298712719</v>
      </c>
      <c r="AF86" t="s">
        <v>947</v>
      </c>
      <c r="AG86" s="37">
        <v>117</v>
      </c>
      <c r="AH86">
        <f t="shared" si="33"/>
        <v>0.11699999999999999</v>
      </c>
      <c r="AI86">
        <f>($AD86*1000*1000)*AH86</f>
        <v>111150</v>
      </c>
      <c r="AJ86">
        <f>($AE86*1000*1000)*AH86</f>
        <v>83950.337599493869</v>
      </c>
      <c r="AK86">
        <f t="shared" si="34"/>
        <v>4.1320101111291079</v>
      </c>
      <c r="AL86">
        <f t="shared" si="35"/>
        <v>5.4707692307692311</v>
      </c>
      <c r="AM86">
        <v>1864</v>
      </c>
      <c r="AN86">
        <f>Z86*2.54/100</f>
        <v>1.0668</v>
      </c>
      <c r="AO86">
        <f t="shared" si="36"/>
        <v>1988.5152</v>
      </c>
      <c r="AP86">
        <f t="shared" si="37"/>
        <v>1193.1091200000001</v>
      </c>
      <c r="AQ86">
        <f t="shared" si="38"/>
        <v>93.15996176443609</v>
      </c>
      <c r="AR86">
        <f t="shared" si="39"/>
        <v>0.25523277195735916</v>
      </c>
      <c r="AS86">
        <f t="shared" si="40"/>
        <v>70.362665235090873</v>
      </c>
      <c r="AT86">
        <f t="shared" si="41"/>
        <v>0.19277442530161884</v>
      </c>
      <c r="AU86" s="37">
        <v>1043</v>
      </c>
      <c r="AV86">
        <f t="shared" si="42"/>
        <v>52.150000000000006</v>
      </c>
      <c r="AW86">
        <f t="shared" si="43"/>
        <v>5.2150000000000009E-2</v>
      </c>
      <c r="AX86">
        <f t="shared" si="44"/>
        <v>49542.500000000007</v>
      </c>
      <c r="AY86">
        <f t="shared" si="45"/>
        <v>37418.889793278686</v>
      </c>
      <c r="AZ86">
        <f t="shared" si="46"/>
        <v>9.2702815532522642</v>
      </c>
      <c r="BA86">
        <f t="shared" si="46"/>
        <v>12.273825503355702</v>
      </c>
      <c r="BB86">
        <f t="shared" si="47"/>
        <v>41.523863299276435</v>
      </c>
      <c r="BC86">
        <f t="shared" si="48"/>
        <v>0.11376400903911352</v>
      </c>
      <c r="BD86">
        <f t="shared" si="49"/>
        <v>31.36250420521359</v>
      </c>
      <c r="BE86">
        <f t="shared" si="50"/>
        <v>8.5924669055379696E-2</v>
      </c>
    </row>
    <row r="87" spans="2:57">
      <c r="B87" s="16"/>
      <c r="P87" t="s">
        <v>798</v>
      </c>
      <c r="Q87" s="3" t="s">
        <v>799</v>
      </c>
      <c r="R87" t="s">
        <v>800</v>
      </c>
      <c r="S87">
        <v>0.5</v>
      </c>
      <c r="AU87" s="37"/>
    </row>
    <row r="88" spans="2:57">
      <c r="B88" s="16"/>
      <c r="F88" t="s">
        <v>311</v>
      </c>
      <c r="G88" t="s">
        <v>312</v>
      </c>
      <c r="H88" s="3" t="s">
        <v>313</v>
      </c>
      <c r="I88" t="s">
        <v>84</v>
      </c>
      <c r="J88" t="s">
        <v>85</v>
      </c>
      <c r="K88" t="s">
        <v>310</v>
      </c>
      <c r="L88">
        <v>1931</v>
      </c>
      <c r="M88" t="s">
        <v>288</v>
      </c>
      <c r="N88">
        <v>619</v>
      </c>
      <c r="O88" t="s">
        <v>194</v>
      </c>
      <c r="P88" t="s">
        <v>798</v>
      </c>
      <c r="Q88" s="3" t="s">
        <v>799</v>
      </c>
      <c r="R88" t="s">
        <v>800</v>
      </c>
      <c r="S88">
        <v>0.5</v>
      </c>
      <c r="T88">
        <v>8208746.5221499996</v>
      </c>
      <c r="U88">
        <v>762617.50649716239</v>
      </c>
      <c r="V88">
        <v>0.76261750649716242</v>
      </c>
      <c r="W88">
        <v>20703.389776399999</v>
      </c>
      <c r="Z88">
        <v>42</v>
      </c>
      <c r="AA88">
        <v>813560.35593117285</v>
      </c>
      <c r="AB88">
        <f>AA88*0.6</f>
        <v>488136.21355870366</v>
      </c>
      <c r="AC88" t="s">
        <v>311</v>
      </c>
      <c r="AD88">
        <v>0.93100000000000005</v>
      </c>
      <c r="AE88">
        <f>V88</f>
        <v>0.76261750649716242</v>
      </c>
      <c r="AF88" t="s">
        <v>950</v>
      </c>
      <c r="AG88" s="33">
        <v>118</v>
      </c>
      <c r="AH88">
        <f t="shared" si="33"/>
        <v>0.11800000000000001</v>
      </c>
      <c r="AI88">
        <f>($AD88*1000*1000)*AH88</f>
        <v>109858</v>
      </c>
      <c r="AJ88">
        <f>($AE88*1000*1000)*AH88</f>
        <v>89988.865766665171</v>
      </c>
      <c r="AK88">
        <f t="shared" si="34"/>
        <v>4.4433378867147013</v>
      </c>
      <c r="AL88">
        <f t="shared" si="35"/>
        <v>5.424406779661016</v>
      </c>
      <c r="AM88">
        <v>1202</v>
      </c>
      <c r="AN88">
        <f>Z88*2.54/100</f>
        <v>1.0668</v>
      </c>
      <c r="AO88">
        <f t="shared" si="36"/>
        <v>1282.2936</v>
      </c>
      <c r="AP88">
        <f t="shared" si="37"/>
        <v>769.37615999999991</v>
      </c>
      <c r="AQ88">
        <f t="shared" si="38"/>
        <v>142.78841184785347</v>
      </c>
      <c r="AR88">
        <f t="shared" si="39"/>
        <v>0.39120112835028348</v>
      </c>
      <c r="AS88">
        <f t="shared" si="40"/>
        <v>116.96341847486563</v>
      </c>
      <c r="AT88">
        <f t="shared" si="41"/>
        <v>0.32044772184894693</v>
      </c>
      <c r="AU88" s="37">
        <v>1043</v>
      </c>
      <c r="AV88">
        <f t="shared" si="42"/>
        <v>52.150000000000006</v>
      </c>
      <c r="AW88">
        <f t="shared" si="43"/>
        <v>5.2150000000000009E-2</v>
      </c>
      <c r="AX88">
        <f t="shared" si="44"/>
        <v>48551.650000000009</v>
      </c>
      <c r="AY88">
        <f t="shared" si="45"/>
        <v>39770.502963827028</v>
      </c>
      <c r="AZ88">
        <f t="shared" si="46"/>
        <v>10.053957250859725</v>
      </c>
      <c r="BA88">
        <f t="shared" si="46"/>
        <v>12.273825503355701</v>
      </c>
      <c r="BB88">
        <f t="shared" si="47"/>
        <v>63.10521760903017</v>
      </c>
      <c r="BC88">
        <f t="shared" si="48"/>
        <v>0.17289100714802785</v>
      </c>
      <c r="BD88">
        <f t="shared" si="49"/>
        <v>51.691883673425792</v>
      </c>
      <c r="BE88">
        <f t="shared" si="50"/>
        <v>0.14162159910527614</v>
      </c>
    </row>
    <row r="89" spans="2:57">
      <c r="B89" s="16"/>
      <c r="P89" t="s">
        <v>802</v>
      </c>
      <c r="Q89" s="3" t="s">
        <v>801</v>
      </c>
      <c r="R89" t="s">
        <v>802</v>
      </c>
      <c r="S89">
        <v>1</v>
      </c>
      <c r="AU89" s="37"/>
    </row>
    <row r="90" spans="2:57">
      <c r="B90" s="16"/>
      <c r="C90" t="s">
        <v>36</v>
      </c>
      <c r="D90" t="s">
        <v>808</v>
      </c>
      <c r="E90">
        <v>5663</v>
      </c>
      <c r="F90" t="s">
        <v>319</v>
      </c>
      <c r="G90" t="s">
        <v>320</v>
      </c>
      <c r="H90" s="3" t="s">
        <v>321</v>
      </c>
      <c r="I90" t="s">
        <v>84</v>
      </c>
      <c r="J90" t="s">
        <v>85</v>
      </c>
      <c r="K90" t="s">
        <v>322</v>
      </c>
      <c r="L90">
        <v>1902</v>
      </c>
      <c r="M90" t="s">
        <v>283</v>
      </c>
      <c r="N90" s="5" t="s">
        <v>223</v>
      </c>
      <c r="O90" t="s">
        <v>194</v>
      </c>
      <c r="P90" t="s">
        <v>810</v>
      </c>
      <c r="Q90" s="3" t="s">
        <v>809</v>
      </c>
      <c r="R90" t="s">
        <v>811</v>
      </c>
      <c r="S90">
        <v>0</v>
      </c>
      <c r="T90">
        <v>25168336.428800002</v>
      </c>
      <c r="U90">
        <v>2338214.9659782639</v>
      </c>
      <c r="V90">
        <v>2.3382149659782638</v>
      </c>
      <c r="W90">
        <v>66481.003434400001</v>
      </c>
      <c r="Z90">
        <v>36</v>
      </c>
      <c r="AA90">
        <v>2138063.7648905246</v>
      </c>
      <c r="AB90">
        <f t="shared" ref="AB90:AB97" si="51">AA90*0.6</f>
        <v>1282838.2589343146</v>
      </c>
      <c r="AC90" t="s">
        <v>319</v>
      </c>
      <c r="AD90">
        <v>3.8359999999999999</v>
      </c>
      <c r="AE90">
        <f t="shared" ref="AE90:AE97" si="52">V90</f>
        <v>2.3382149659782638</v>
      </c>
      <c r="AF90" t="s">
        <v>952</v>
      </c>
      <c r="AG90" s="33">
        <v>113</v>
      </c>
      <c r="AH90">
        <f t="shared" si="33"/>
        <v>0.113</v>
      </c>
      <c r="AI90">
        <f t="shared" ref="AI90:AI97" si="53">($AD90*1000*1000)*AH90</f>
        <v>433468</v>
      </c>
      <c r="AJ90">
        <f t="shared" ref="AJ90:AJ97" si="54">($AE90*1000*1000)*AH90</f>
        <v>264218.29115554382</v>
      </c>
      <c r="AK90">
        <f t="shared" si="34"/>
        <v>2.9594762679928266</v>
      </c>
      <c r="AL90">
        <f t="shared" si="35"/>
        <v>4.8552212389380527</v>
      </c>
      <c r="AM90">
        <v>3032</v>
      </c>
      <c r="AN90">
        <f t="shared" ref="AN90:AN97" si="55">Z90*2.54/100</f>
        <v>0.91439999999999999</v>
      </c>
      <c r="AO90">
        <f t="shared" si="36"/>
        <v>2772.4607999999998</v>
      </c>
      <c r="AP90">
        <f t="shared" si="37"/>
        <v>1663.4764799999998</v>
      </c>
      <c r="AQ90">
        <f t="shared" si="38"/>
        <v>260.5795784981583</v>
      </c>
      <c r="AR90">
        <f t="shared" si="39"/>
        <v>0.71391665341961175</v>
      </c>
      <c r="AS90">
        <f t="shared" si="40"/>
        <v>158.83500267797226</v>
      </c>
      <c r="AT90">
        <f t="shared" si="41"/>
        <v>0.43516439089855413</v>
      </c>
      <c r="AU90" s="37">
        <v>1046.5999999999999</v>
      </c>
      <c r="AV90">
        <f t="shared" si="42"/>
        <v>52.33</v>
      </c>
      <c r="AW90">
        <f t="shared" si="43"/>
        <v>5.2329999999999995E-2</v>
      </c>
      <c r="AX90">
        <f t="shared" si="44"/>
        <v>200737.87999999998</v>
      </c>
      <c r="AY90">
        <f t="shared" si="45"/>
        <v>122358.78916964254</v>
      </c>
      <c r="AZ90">
        <f t="shared" si="46"/>
        <v>6.3906137642497507</v>
      </c>
      <c r="BA90">
        <f t="shared" si="46"/>
        <v>10.484234664628321</v>
      </c>
      <c r="BB90">
        <f t="shared" si="47"/>
        <v>120.67371099830639</v>
      </c>
      <c r="BC90">
        <f t="shared" si="48"/>
        <v>0.33061290684467504</v>
      </c>
      <c r="BD90">
        <f t="shared" si="49"/>
        <v>73.556068054321116</v>
      </c>
      <c r="BE90">
        <f t="shared" si="50"/>
        <v>0.20152347412142771</v>
      </c>
    </row>
    <row r="91" spans="2:57">
      <c r="B91" s="16"/>
      <c r="F91" t="s">
        <v>327</v>
      </c>
      <c r="G91" t="s">
        <v>328</v>
      </c>
      <c r="H91" s="3" t="s">
        <v>329</v>
      </c>
      <c r="I91" t="s">
        <v>84</v>
      </c>
      <c r="J91" t="s">
        <v>85</v>
      </c>
      <c r="K91" t="s">
        <v>330</v>
      </c>
      <c r="L91">
        <v>1923</v>
      </c>
      <c r="M91" t="s">
        <v>283</v>
      </c>
      <c r="N91">
        <v>690</v>
      </c>
      <c r="O91" t="s">
        <v>194</v>
      </c>
      <c r="P91" t="s">
        <v>810</v>
      </c>
      <c r="Q91" s="3" t="s">
        <v>809</v>
      </c>
      <c r="R91" t="s">
        <v>811</v>
      </c>
      <c r="S91">
        <v>0.5</v>
      </c>
      <c r="T91">
        <v>1075086.1868</v>
      </c>
      <c r="U91">
        <v>99878.775015727879</v>
      </c>
      <c r="V91">
        <v>9.987877501572788E-2</v>
      </c>
      <c r="W91">
        <v>9397.1747167199992</v>
      </c>
      <c r="Z91">
        <v>36</v>
      </c>
      <c r="AA91">
        <v>91329.151874381569</v>
      </c>
      <c r="AB91">
        <f t="shared" si="51"/>
        <v>54797.491124628941</v>
      </c>
      <c r="AC91" t="s">
        <v>327</v>
      </c>
      <c r="AD91">
        <v>0.16700000000000001</v>
      </c>
      <c r="AE91">
        <f t="shared" si="52"/>
        <v>9.987877501572788E-2</v>
      </c>
      <c r="AF91" t="s">
        <v>936</v>
      </c>
      <c r="AG91" s="37">
        <v>112</v>
      </c>
      <c r="AH91">
        <f t="shared" si="33"/>
        <v>0.11199999999999999</v>
      </c>
      <c r="AI91">
        <f t="shared" si="53"/>
        <v>18703.999999999996</v>
      </c>
      <c r="AJ91">
        <f t="shared" si="54"/>
        <v>11186.422801761521</v>
      </c>
      <c r="AK91">
        <f t="shared" si="34"/>
        <v>2.9297204407949611</v>
      </c>
      <c r="AL91">
        <f t="shared" si="35"/>
        <v>4.8985714285714295</v>
      </c>
      <c r="AM91">
        <v>449</v>
      </c>
      <c r="AN91">
        <f t="shared" si="55"/>
        <v>0.91439999999999999</v>
      </c>
      <c r="AO91">
        <f t="shared" si="36"/>
        <v>410.56560000000002</v>
      </c>
      <c r="AP91">
        <f t="shared" si="37"/>
        <v>246.33936</v>
      </c>
      <c r="AQ91">
        <f t="shared" si="38"/>
        <v>75.927777030840687</v>
      </c>
      <c r="AR91">
        <f t="shared" si="39"/>
        <v>0.2080213069338101</v>
      </c>
      <c r="AS91">
        <f t="shared" si="40"/>
        <v>45.410618919207714</v>
      </c>
      <c r="AT91">
        <f t="shared" si="41"/>
        <v>0.12441265457317181</v>
      </c>
      <c r="AU91" s="37">
        <v>1049.5</v>
      </c>
      <c r="AV91">
        <f t="shared" si="42"/>
        <v>52.475000000000001</v>
      </c>
      <c r="AW91">
        <f t="shared" si="43"/>
        <v>5.2475000000000008E-2</v>
      </c>
      <c r="AX91">
        <f t="shared" si="44"/>
        <v>8763.3250000000007</v>
      </c>
      <c r="AY91">
        <f t="shared" si="45"/>
        <v>5241.1387189503212</v>
      </c>
      <c r="AZ91">
        <f t="shared" si="46"/>
        <v>6.2530479155604679</v>
      </c>
      <c r="BA91">
        <f t="shared" si="46"/>
        <v>10.455264411624581</v>
      </c>
      <c r="BB91">
        <f t="shared" si="47"/>
        <v>35.574197318690771</v>
      </c>
      <c r="BC91">
        <f t="shared" si="48"/>
        <v>9.7463554297782931E-2</v>
      </c>
      <c r="BD91">
        <f t="shared" si="49"/>
        <v>21.27609131951273</v>
      </c>
      <c r="BE91">
        <f t="shared" si="50"/>
        <v>5.8290661149349943E-2</v>
      </c>
    </row>
    <row r="92" spans="2:57">
      <c r="B92" s="16"/>
      <c r="F92" t="s">
        <v>323</v>
      </c>
      <c r="G92" t="s">
        <v>324</v>
      </c>
      <c r="H92" s="3" t="s">
        <v>325</v>
      </c>
      <c r="I92" t="s">
        <v>135</v>
      </c>
      <c r="J92" t="s">
        <v>85</v>
      </c>
      <c r="K92" t="s">
        <v>326</v>
      </c>
      <c r="L92">
        <v>1904</v>
      </c>
      <c r="M92" t="s">
        <v>283</v>
      </c>
      <c r="N92" s="5" t="s">
        <v>223</v>
      </c>
      <c r="O92" t="s">
        <v>194</v>
      </c>
      <c r="P92" t="s">
        <v>810</v>
      </c>
      <c r="Q92" s="3" t="s">
        <v>809</v>
      </c>
      <c r="R92" t="s">
        <v>811</v>
      </c>
      <c r="S92">
        <v>0.5</v>
      </c>
      <c r="T92">
        <v>2374397.3517499999</v>
      </c>
      <c r="U92">
        <v>220588.73214552432</v>
      </c>
      <c r="V92">
        <v>0.22058873214552432</v>
      </c>
      <c r="W92">
        <v>14033.4944731</v>
      </c>
      <c r="Z92">
        <v>36</v>
      </c>
      <c r="AA92">
        <v>201706.33667386745</v>
      </c>
      <c r="AB92">
        <f t="shared" si="51"/>
        <v>121023.80200432046</v>
      </c>
      <c r="AC92" t="s">
        <v>323</v>
      </c>
      <c r="AD92">
        <v>0.77500000000000002</v>
      </c>
      <c r="AE92">
        <f t="shared" si="52"/>
        <v>0.22058873214552432</v>
      </c>
      <c r="AF92" t="s">
        <v>936</v>
      </c>
      <c r="AG92" s="33">
        <v>112</v>
      </c>
      <c r="AH92">
        <f t="shared" si="33"/>
        <v>0.11199999999999999</v>
      </c>
      <c r="AI92">
        <f t="shared" si="53"/>
        <v>86799.999999999985</v>
      </c>
      <c r="AJ92">
        <f t="shared" si="54"/>
        <v>24705.93800029872</v>
      </c>
      <c r="AK92">
        <f t="shared" si="34"/>
        <v>1.3942834332294987</v>
      </c>
      <c r="AL92">
        <f t="shared" si="35"/>
        <v>4.8985714285714295</v>
      </c>
      <c r="AM92">
        <v>1174</v>
      </c>
      <c r="AN92">
        <f t="shared" si="55"/>
        <v>0.91439999999999999</v>
      </c>
      <c r="AO92">
        <f t="shared" si="36"/>
        <v>1073.5056</v>
      </c>
      <c r="AP92">
        <f t="shared" si="37"/>
        <v>644.10335999999995</v>
      </c>
      <c r="AQ92">
        <f t="shared" si="38"/>
        <v>134.76097997687825</v>
      </c>
      <c r="AR92">
        <f t="shared" si="39"/>
        <v>0.36920816432021436</v>
      </c>
      <c r="AS92">
        <f t="shared" si="40"/>
        <v>38.357101568758658</v>
      </c>
      <c r="AT92">
        <f t="shared" si="41"/>
        <v>0.10508794950344838</v>
      </c>
      <c r="AU92" s="37">
        <v>1048</v>
      </c>
      <c r="AV92">
        <f t="shared" si="42"/>
        <v>52.400000000000006</v>
      </c>
      <c r="AW92">
        <f t="shared" si="43"/>
        <v>5.2400000000000002E-2</v>
      </c>
      <c r="AX92">
        <f t="shared" si="44"/>
        <v>40610</v>
      </c>
      <c r="AY92">
        <f t="shared" si="45"/>
        <v>11558.849564425474</v>
      </c>
      <c r="AZ92">
        <f t="shared" si="46"/>
        <v>2.9801477962157219</v>
      </c>
      <c r="BA92">
        <f t="shared" si="46"/>
        <v>10.470229007633588</v>
      </c>
      <c r="BB92">
        <f t="shared" si="47"/>
        <v>63.048887060610895</v>
      </c>
      <c r="BC92">
        <f t="shared" si="48"/>
        <v>0.17273667687838601</v>
      </c>
      <c r="BD92">
        <f t="shared" si="49"/>
        <v>17.945643948240662</v>
      </c>
      <c r="BE92">
        <f t="shared" si="50"/>
        <v>4.916614780339907E-2</v>
      </c>
    </row>
    <row r="93" spans="2:57">
      <c r="B93" s="16"/>
      <c r="F93" t="s">
        <v>331</v>
      </c>
      <c r="G93" t="s">
        <v>332</v>
      </c>
      <c r="H93" s="3" t="s">
        <v>333</v>
      </c>
      <c r="I93" t="s">
        <v>107</v>
      </c>
      <c r="J93" t="s">
        <v>85</v>
      </c>
      <c r="K93" t="s">
        <v>334</v>
      </c>
      <c r="L93">
        <v>1910</v>
      </c>
      <c r="M93" t="s">
        <v>283</v>
      </c>
      <c r="N93" s="5" t="s">
        <v>223</v>
      </c>
      <c r="O93" t="s">
        <v>194</v>
      </c>
      <c r="P93" t="s">
        <v>810</v>
      </c>
      <c r="Q93" s="3" t="s">
        <v>809</v>
      </c>
      <c r="R93" t="s">
        <v>811</v>
      </c>
      <c r="S93">
        <v>0.1</v>
      </c>
      <c r="T93">
        <v>2100594.0887099998</v>
      </c>
      <c r="U93">
        <v>195151.57664718866</v>
      </c>
      <c r="V93">
        <v>0.19515157664718866</v>
      </c>
      <c r="W93">
        <v>6602.5580452699996</v>
      </c>
      <c r="Z93">
        <v>36</v>
      </c>
      <c r="AA93">
        <v>178446.6016861893</v>
      </c>
      <c r="AB93">
        <f t="shared" si="51"/>
        <v>107067.96101171357</v>
      </c>
      <c r="AC93" t="s">
        <v>331</v>
      </c>
      <c r="AD93">
        <v>0.44700000000000001</v>
      </c>
      <c r="AE93">
        <f t="shared" si="52"/>
        <v>0.19515157664718866</v>
      </c>
      <c r="AF93" t="s">
        <v>936</v>
      </c>
      <c r="AG93" s="33">
        <v>113</v>
      </c>
      <c r="AH93">
        <f t="shared" si="33"/>
        <v>0.113</v>
      </c>
      <c r="AI93">
        <f t="shared" si="53"/>
        <v>50511</v>
      </c>
      <c r="AJ93">
        <f t="shared" si="54"/>
        <v>22052.128161132317</v>
      </c>
      <c r="AK93">
        <f t="shared" si="34"/>
        <v>2.1196959278516276</v>
      </c>
      <c r="AL93">
        <f t="shared" si="35"/>
        <v>4.8552212389380527</v>
      </c>
      <c r="AM93">
        <v>740</v>
      </c>
      <c r="AN93">
        <f t="shared" si="55"/>
        <v>0.91439999999999999</v>
      </c>
      <c r="AO93">
        <f t="shared" si="36"/>
        <v>676.65599999999995</v>
      </c>
      <c r="AP93">
        <f t="shared" si="37"/>
        <v>405.99359999999996</v>
      </c>
      <c r="AQ93">
        <f t="shared" si="38"/>
        <v>124.41329124399992</v>
      </c>
      <c r="AR93">
        <f t="shared" si="39"/>
        <v>0.34085833217534223</v>
      </c>
      <c r="AS93">
        <f t="shared" si="40"/>
        <v>54.316442823562539</v>
      </c>
      <c r="AT93">
        <f t="shared" si="41"/>
        <v>0.14881217211934941</v>
      </c>
      <c r="AU93" s="37">
        <v>1048.5</v>
      </c>
      <c r="AV93">
        <f t="shared" si="42"/>
        <v>52.425000000000004</v>
      </c>
      <c r="AW93">
        <f t="shared" si="43"/>
        <v>5.2425000000000006E-2</v>
      </c>
      <c r="AX93">
        <f t="shared" si="44"/>
        <v>23433.975000000002</v>
      </c>
      <c r="AY93">
        <f t="shared" si="45"/>
        <v>10230.821405728866</v>
      </c>
      <c r="AZ93">
        <f t="shared" si="46"/>
        <v>4.5689201687598269</v>
      </c>
      <c r="BA93">
        <f t="shared" si="46"/>
        <v>10.465236051502144</v>
      </c>
      <c r="BB93">
        <f t="shared" si="47"/>
        <v>57.720060119174306</v>
      </c>
      <c r="BC93">
        <f t="shared" si="48"/>
        <v>0.15813715101143647</v>
      </c>
      <c r="BD93">
        <f t="shared" si="49"/>
        <v>25.199464734736871</v>
      </c>
      <c r="BE93">
        <f t="shared" si="50"/>
        <v>6.9039629410238001E-2</v>
      </c>
    </row>
    <row r="94" spans="2:57">
      <c r="B94" s="16"/>
      <c r="F94" t="s">
        <v>335</v>
      </c>
      <c r="G94" t="s">
        <v>336</v>
      </c>
      <c r="H94" s="3" t="s">
        <v>337</v>
      </c>
      <c r="I94" t="s">
        <v>84</v>
      </c>
      <c r="J94" t="s">
        <v>85</v>
      </c>
      <c r="K94" t="s">
        <v>338</v>
      </c>
      <c r="L94">
        <v>1917</v>
      </c>
      <c r="M94" t="s">
        <v>283</v>
      </c>
      <c r="N94">
        <v>607</v>
      </c>
      <c r="O94" t="s">
        <v>194</v>
      </c>
      <c r="P94" t="s">
        <v>810</v>
      </c>
      <c r="Q94" s="3" t="s">
        <v>809</v>
      </c>
      <c r="R94" t="s">
        <v>811</v>
      </c>
      <c r="S94">
        <v>0</v>
      </c>
      <c r="T94">
        <v>4983358.6778300004</v>
      </c>
      <c r="U94">
        <v>462969.1705807877</v>
      </c>
      <c r="V94">
        <v>0.46296917058078768</v>
      </c>
      <c r="W94">
        <v>19106.541813899999</v>
      </c>
      <c r="X94">
        <v>20</v>
      </c>
      <c r="Z94">
        <v>36</v>
      </c>
      <c r="AA94">
        <v>423339.00957907224</v>
      </c>
      <c r="AB94">
        <f t="shared" si="51"/>
        <v>254003.40574744332</v>
      </c>
      <c r="AC94" t="s">
        <v>335</v>
      </c>
      <c r="AD94">
        <v>0.57299999999999995</v>
      </c>
      <c r="AE94">
        <f t="shared" si="52"/>
        <v>0.46296917058078768</v>
      </c>
      <c r="AF94" t="s">
        <v>954</v>
      </c>
      <c r="AG94" s="37">
        <v>113</v>
      </c>
      <c r="AH94">
        <f t="shared" si="33"/>
        <v>0.113</v>
      </c>
      <c r="AI94">
        <f t="shared" si="53"/>
        <v>64749</v>
      </c>
      <c r="AJ94">
        <f t="shared" si="54"/>
        <v>52315.516275629008</v>
      </c>
      <c r="AK94">
        <f t="shared" si="34"/>
        <v>3.9228931064177566</v>
      </c>
      <c r="AL94">
        <f t="shared" si="35"/>
        <v>4.8552212389380527</v>
      </c>
      <c r="AM94">
        <v>806</v>
      </c>
      <c r="AN94">
        <f t="shared" si="55"/>
        <v>0.91439999999999999</v>
      </c>
      <c r="AO94">
        <f t="shared" si="36"/>
        <v>737.00639999999999</v>
      </c>
      <c r="AP94">
        <f t="shared" si="37"/>
        <v>442.20383999999996</v>
      </c>
      <c r="AQ94">
        <f t="shared" si="38"/>
        <v>146.42342318872673</v>
      </c>
      <c r="AR94">
        <f t="shared" si="39"/>
        <v>0.40116006353075817</v>
      </c>
      <c r="AS94">
        <f t="shared" si="40"/>
        <v>118.30633645250347</v>
      </c>
      <c r="AT94">
        <f t="shared" si="41"/>
        <v>0.324126949184941</v>
      </c>
      <c r="AU94" s="37">
        <v>1046</v>
      </c>
      <c r="AV94">
        <f t="shared" si="42"/>
        <v>52.300000000000004</v>
      </c>
      <c r="AW94">
        <f t="shared" si="43"/>
        <v>5.2300000000000006E-2</v>
      </c>
      <c r="AX94">
        <f t="shared" si="44"/>
        <v>29967.900000000005</v>
      </c>
      <c r="AY94">
        <f t="shared" si="45"/>
        <v>24213.287621375199</v>
      </c>
      <c r="AZ94">
        <f t="shared" si="46"/>
        <v>8.4758493503863566</v>
      </c>
      <c r="BA94">
        <f t="shared" si="46"/>
        <v>10.490248565965581</v>
      </c>
      <c r="BB94">
        <f t="shared" si="47"/>
        <v>67.76942506876469</v>
      </c>
      <c r="BC94">
        <f t="shared" si="48"/>
        <v>0.18566965772264299</v>
      </c>
      <c r="BD94">
        <f t="shared" si="49"/>
        <v>54.755941561645422</v>
      </c>
      <c r="BE94">
        <f t="shared" si="50"/>
        <v>0.15001627825108335</v>
      </c>
    </row>
    <row r="95" spans="2:57">
      <c r="B95" s="16"/>
      <c r="F95" t="s">
        <v>339</v>
      </c>
      <c r="G95" t="s">
        <v>340</v>
      </c>
      <c r="H95" s="3" t="s">
        <v>341</v>
      </c>
      <c r="I95" t="s">
        <v>84</v>
      </c>
      <c r="J95" t="s">
        <v>85</v>
      </c>
      <c r="K95" t="s">
        <v>342</v>
      </c>
      <c r="L95" s="7" t="s">
        <v>343</v>
      </c>
      <c r="M95" t="s">
        <v>283</v>
      </c>
      <c r="N95" s="5" t="s">
        <v>223</v>
      </c>
      <c r="O95" t="s">
        <v>194</v>
      </c>
      <c r="P95" t="s">
        <v>810</v>
      </c>
      <c r="Q95" s="3" t="s">
        <v>809</v>
      </c>
      <c r="R95" t="s">
        <v>811</v>
      </c>
      <c r="S95">
        <v>0</v>
      </c>
      <c r="T95">
        <v>16069306.258199999</v>
      </c>
      <c r="U95">
        <v>1492887.402077805</v>
      </c>
      <c r="V95">
        <v>1.4928874020778051</v>
      </c>
      <c r="W95">
        <v>30568.1091834</v>
      </c>
      <c r="Z95">
        <v>36</v>
      </c>
      <c r="AA95">
        <v>1365096.2404599448</v>
      </c>
      <c r="AB95">
        <f t="shared" si="51"/>
        <v>819057.74427596689</v>
      </c>
      <c r="AC95" t="s">
        <v>339</v>
      </c>
      <c r="AD95">
        <v>1.89</v>
      </c>
      <c r="AE95">
        <f t="shared" si="52"/>
        <v>1.4928874020778051</v>
      </c>
      <c r="AF95" t="s">
        <v>936</v>
      </c>
      <c r="AG95" s="33">
        <v>113</v>
      </c>
      <c r="AH95">
        <f t="shared" si="33"/>
        <v>0.113</v>
      </c>
      <c r="AI95">
        <f t="shared" si="53"/>
        <v>213570</v>
      </c>
      <c r="AJ95">
        <f t="shared" si="54"/>
        <v>168696.27643479197</v>
      </c>
      <c r="AK95">
        <f t="shared" si="34"/>
        <v>3.835078635931858</v>
      </c>
      <c r="AL95">
        <f t="shared" si="35"/>
        <v>4.8552212389380527</v>
      </c>
      <c r="AM95">
        <v>2225</v>
      </c>
      <c r="AN95">
        <f t="shared" si="55"/>
        <v>0.91439999999999999</v>
      </c>
      <c r="AO95">
        <f t="shared" si="36"/>
        <v>2034.54</v>
      </c>
      <c r="AP95">
        <f t="shared" si="37"/>
        <v>1220.7239999999999</v>
      </c>
      <c r="AQ95">
        <f t="shared" si="38"/>
        <v>174.95355215429532</v>
      </c>
      <c r="AR95">
        <f t="shared" si="39"/>
        <v>0.4793248004227269</v>
      </c>
      <c r="AS95">
        <f t="shared" si="40"/>
        <v>138.19362643381467</v>
      </c>
      <c r="AT95">
        <f t="shared" si="41"/>
        <v>0.37861267516113606</v>
      </c>
      <c r="AU95" s="37">
        <v>1046</v>
      </c>
      <c r="AV95">
        <f t="shared" si="42"/>
        <v>52.300000000000004</v>
      </c>
      <c r="AW95">
        <f t="shared" si="43"/>
        <v>5.2300000000000006E-2</v>
      </c>
      <c r="AX95">
        <f t="shared" si="44"/>
        <v>98847.000000000015</v>
      </c>
      <c r="AY95">
        <f t="shared" si="45"/>
        <v>78078.011128669212</v>
      </c>
      <c r="AZ95">
        <f t="shared" si="46"/>
        <v>8.2861163644416802</v>
      </c>
      <c r="BA95">
        <f t="shared" si="46"/>
        <v>10.490248565965581</v>
      </c>
      <c r="BB95">
        <f t="shared" si="47"/>
        <v>80.974077678492449</v>
      </c>
      <c r="BC95">
        <f t="shared" si="48"/>
        <v>0.22184678816025327</v>
      </c>
      <c r="BD95">
        <f t="shared" si="49"/>
        <v>63.960412942376173</v>
      </c>
      <c r="BE95">
        <f t="shared" si="50"/>
        <v>0.1752340080613046</v>
      </c>
    </row>
    <row r="96" spans="2:57">
      <c r="B96" s="16"/>
      <c r="F96" t="s">
        <v>344</v>
      </c>
      <c r="G96" t="s">
        <v>349</v>
      </c>
      <c r="H96" s="3" t="s">
        <v>345</v>
      </c>
      <c r="I96" t="s">
        <v>84</v>
      </c>
      <c r="J96" t="s">
        <v>85</v>
      </c>
      <c r="K96" t="s">
        <v>346</v>
      </c>
      <c r="L96">
        <v>1907</v>
      </c>
      <c r="M96" t="s">
        <v>283</v>
      </c>
      <c r="N96" s="5" t="s">
        <v>223</v>
      </c>
      <c r="O96" t="s">
        <v>194</v>
      </c>
      <c r="P96" t="s">
        <v>810</v>
      </c>
      <c r="Q96" s="3" t="s">
        <v>809</v>
      </c>
      <c r="R96" t="s">
        <v>811</v>
      </c>
      <c r="S96">
        <v>0</v>
      </c>
      <c r="T96">
        <v>17150736.810899999</v>
      </c>
      <c r="U96">
        <v>1593355.5879725153</v>
      </c>
      <c r="V96">
        <v>1.5933555879725152</v>
      </c>
      <c r="W96">
        <v>29552.458607500001</v>
      </c>
      <c r="Z96">
        <v>36</v>
      </c>
      <c r="AA96">
        <v>1456964.3496420679</v>
      </c>
      <c r="AB96">
        <f t="shared" si="51"/>
        <v>874178.60978524073</v>
      </c>
      <c r="AC96" t="s">
        <v>344</v>
      </c>
      <c r="AD96">
        <v>4.33</v>
      </c>
      <c r="AE96">
        <f t="shared" si="52"/>
        <v>1.5933555879725152</v>
      </c>
      <c r="AF96" t="s">
        <v>950</v>
      </c>
      <c r="AG96" s="33">
        <v>113.2</v>
      </c>
      <c r="AH96">
        <f t="shared" si="33"/>
        <v>0.11320000000000001</v>
      </c>
      <c r="AI96">
        <f t="shared" si="53"/>
        <v>490156.00000000006</v>
      </c>
      <c r="AJ96">
        <f t="shared" si="54"/>
        <v>180367.85255848875</v>
      </c>
      <c r="AK96">
        <f t="shared" si="34"/>
        <v>1.7834701804838473</v>
      </c>
      <c r="AL96">
        <f t="shared" si="35"/>
        <v>4.8466431095406355</v>
      </c>
      <c r="AM96">
        <v>1556</v>
      </c>
      <c r="AN96">
        <f t="shared" si="55"/>
        <v>0.91439999999999999</v>
      </c>
      <c r="AO96">
        <f t="shared" si="36"/>
        <v>1422.8063999999999</v>
      </c>
      <c r="AP96">
        <f t="shared" si="37"/>
        <v>853.68383999999992</v>
      </c>
      <c r="AQ96">
        <f t="shared" si="38"/>
        <v>574.16572392889634</v>
      </c>
      <c r="AR96">
        <f t="shared" si="39"/>
        <v>1.5730567778873872</v>
      </c>
      <c r="AS96">
        <f t="shared" si="40"/>
        <v>211.28179322041373</v>
      </c>
      <c r="AT96">
        <f t="shared" si="41"/>
        <v>0.57885422800113351</v>
      </c>
      <c r="AU96" s="37">
        <v>1044.5</v>
      </c>
      <c r="AV96">
        <f t="shared" si="42"/>
        <v>52.225000000000001</v>
      </c>
      <c r="AW96">
        <f t="shared" si="43"/>
        <v>5.2225000000000001E-2</v>
      </c>
      <c r="AX96">
        <f t="shared" si="44"/>
        <v>226134.25</v>
      </c>
      <c r="AY96">
        <f t="shared" si="45"/>
        <v>83212.995581864612</v>
      </c>
      <c r="AZ96">
        <f t="shared" si="46"/>
        <v>3.865750587472887</v>
      </c>
      <c r="BA96">
        <f t="shared" si="46"/>
        <v>10.505313547151747</v>
      </c>
      <c r="BB96">
        <f t="shared" si="47"/>
        <v>264.89226971896295</v>
      </c>
      <c r="BC96">
        <f t="shared" si="48"/>
        <v>0.72573224580537798</v>
      </c>
      <c r="BD96">
        <f t="shared" si="49"/>
        <v>97.475191262686451</v>
      </c>
      <c r="BE96">
        <f t="shared" si="50"/>
        <v>0.26705531852790809</v>
      </c>
    </row>
    <row r="97" spans="1:57">
      <c r="B97" s="16"/>
      <c r="F97" t="s">
        <v>347</v>
      </c>
      <c r="G97" t="s">
        <v>348</v>
      </c>
      <c r="H97" s="3" t="s">
        <v>350</v>
      </c>
      <c r="I97" t="s">
        <v>84</v>
      </c>
      <c r="J97" t="s">
        <v>85</v>
      </c>
      <c r="K97" t="s">
        <v>346</v>
      </c>
      <c r="L97">
        <v>1907</v>
      </c>
      <c r="M97" t="s">
        <v>283</v>
      </c>
      <c r="N97" s="5" t="s">
        <v>223</v>
      </c>
      <c r="O97" t="s">
        <v>194</v>
      </c>
      <c r="P97" t="s">
        <v>810</v>
      </c>
      <c r="Q97" s="3" t="s">
        <v>809</v>
      </c>
      <c r="R97" t="s">
        <v>811</v>
      </c>
      <c r="S97">
        <v>0</v>
      </c>
      <c r="T97">
        <v>15061050.8046</v>
      </c>
      <c r="U97">
        <v>1399217.4053417861</v>
      </c>
      <c r="V97">
        <v>1.3992174053417861</v>
      </c>
      <c r="W97">
        <v>25229.0364262</v>
      </c>
      <c r="Z97">
        <v>36</v>
      </c>
      <c r="AA97">
        <v>1279444.3954445291</v>
      </c>
      <c r="AB97">
        <f t="shared" si="51"/>
        <v>767666.6372667175</v>
      </c>
      <c r="AC97" t="s">
        <v>347</v>
      </c>
      <c r="AD97">
        <v>2.0499999999999998</v>
      </c>
      <c r="AE97">
        <f t="shared" si="52"/>
        <v>1.3992174053417861</v>
      </c>
      <c r="AF97" t="s">
        <v>952</v>
      </c>
      <c r="AG97" s="33">
        <v>114</v>
      </c>
      <c r="AH97">
        <f t="shared" si="33"/>
        <v>0.114</v>
      </c>
      <c r="AI97">
        <f t="shared" si="53"/>
        <v>233700</v>
      </c>
      <c r="AJ97">
        <f t="shared" si="54"/>
        <v>159510.78420896363</v>
      </c>
      <c r="AK97">
        <f t="shared" si="34"/>
        <v>3.284837985736917</v>
      </c>
      <c r="AL97">
        <f t="shared" si="35"/>
        <v>4.8126315789473679</v>
      </c>
      <c r="AM97">
        <v>2551</v>
      </c>
      <c r="AN97">
        <f t="shared" si="55"/>
        <v>0.91439999999999999</v>
      </c>
      <c r="AO97">
        <f t="shared" si="36"/>
        <v>2332.6343999999999</v>
      </c>
      <c r="AP97">
        <f t="shared" si="37"/>
        <v>1399.5806399999999</v>
      </c>
      <c r="AQ97">
        <f t="shared" si="38"/>
        <v>166.97858867210397</v>
      </c>
      <c r="AR97">
        <f t="shared" si="39"/>
        <v>0.45747558540302458</v>
      </c>
      <c r="AS97">
        <f t="shared" si="40"/>
        <v>113.97041345825106</v>
      </c>
      <c r="AT97">
        <f t="shared" si="41"/>
        <v>0.31224770810479741</v>
      </c>
      <c r="AU97" s="37">
        <v>1044</v>
      </c>
      <c r="AV97">
        <f t="shared" si="42"/>
        <v>52.2</v>
      </c>
      <c r="AW97">
        <f t="shared" si="43"/>
        <v>5.2200000000000003E-2</v>
      </c>
      <c r="AX97">
        <f t="shared" si="44"/>
        <v>107010</v>
      </c>
      <c r="AY97">
        <f t="shared" si="45"/>
        <v>73039.148558841232</v>
      </c>
      <c r="AZ97">
        <f t="shared" si="46"/>
        <v>7.1737841067817731</v>
      </c>
      <c r="BA97">
        <f t="shared" si="46"/>
        <v>10.510344827586207</v>
      </c>
      <c r="BB97">
        <f t="shared" si="47"/>
        <v>76.458616918279191</v>
      </c>
      <c r="BC97">
        <f t="shared" si="48"/>
        <v>0.20947566278980601</v>
      </c>
      <c r="BD97">
        <f t="shared" si="49"/>
        <v>52.186452478251795</v>
      </c>
      <c r="BE97">
        <f t="shared" si="50"/>
        <v>0.14297658213219669</v>
      </c>
    </row>
    <row r="98" spans="1:57">
      <c r="B98" s="16"/>
      <c r="N98" s="5"/>
      <c r="P98" t="s">
        <v>812</v>
      </c>
      <c r="Q98" s="3" t="s">
        <v>813</v>
      </c>
      <c r="R98" t="s">
        <v>814</v>
      </c>
      <c r="S98">
        <v>0</v>
      </c>
      <c r="AU98" s="37"/>
    </row>
    <row r="99" spans="1:57">
      <c r="B99" s="16"/>
      <c r="F99" t="s">
        <v>351</v>
      </c>
      <c r="G99" t="s">
        <v>352</v>
      </c>
      <c r="H99" s="3" t="s">
        <v>353</v>
      </c>
      <c r="I99" t="s">
        <v>165</v>
      </c>
      <c r="J99" t="s">
        <v>85</v>
      </c>
      <c r="K99" t="s">
        <v>342</v>
      </c>
      <c r="L99">
        <v>1907</v>
      </c>
      <c r="M99" t="s">
        <v>283</v>
      </c>
      <c r="N99" s="5" t="s">
        <v>223</v>
      </c>
      <c r="O99" t="s">
        <v>194</v>
      </c>
      <c r="P99" t="s">
        <v>810</v>
      </c>
      <c r="Q99" s="3" t="s">
        <v>809</v>
      </c>
      <c r="R99" t="s">
        <v>811</v>
      </c>
      <c r="S99">
        <v>0</v>
      </c>
      <c r="T99">
        <v>10922479.0439</v>
      </c>
      <c r="U99">
        <v>1014731.5075146036</v>
      </c>
      <c r="V99">
        <v>1.0147315075146035</v>
      </c>
      <c r="W99">
        <v>15388.921649</v>
      </c>
      <c r="Z99">
        <v>36</v>
      </c>
      <c r="AA99">
        <v>927870.49047135352</v>
      </c>
      <c r="AB99">
        <f>AA99*0.6</f>
        <v>556722.29428281204</v>
      </c>
      <c r="AC99" t="s">
        <v>351</v>
      </c>
      <c r="AD99">
        <v>1.88</v>
      </c>
      <c r="AE99">
        <f>V99</f>
        <v>1.0147315075146035</v>
      </c>
      <c r="AF99" t="s">
        <v>952</v>
      </c>
      <c r="AG99" s="33">
        <v>113</v>
      </c>
      <c r="AH99">
        <f t="shared" si="33"/>
        <v>0.113</v>
      </c>
      <c r="AI99">
        <f>($AD99*1000*1000)*AH99</f>
        <v>212440</v>
      </c>
      <c r="AJ99">
        <f>($AE99*1000*1000)*AH99</f>
        <v>114664.6603491502</v>
      </c>
      <c r="AK99">
        <f t="shared" si="34"/>
        <v>2.6206095569704955</v>
      </c>
      <c r="AL99">
        <f t="shared" si="35"/>
        <v>4.8552212389380527</v>
      </c>
      <c r="AM99">
        <v>1088</v>
      </c>
      <c r="AN99">
        <f>Z99*2.54/100</f>
        <v>0.91439999999999999</v>
      </c>
      <c r="AO99">
        <f t="shared" si="36"/>
        <v>994.86720000000003</v>
      </c>
      <c r="AP99">
        <f t="shared" si="37"/>
        <v>596.92031999999995</v>
      </c>
      <c r="AQ99">
        <f t="shared" si="38"/>
        <v>355.89339629114994</v>
      </c>
      <c r="AR99">
        <f t="shared" si="39"/>
        <v>0.97505040079767102</v>
      </c>
      <c r="AS99">
        <f t="shared" si="40"/>
        <v>192.09374602819722</v>
      </c>
      <c r="AT99">
        <f t="shared" si="41"/>
        <v>0.52628423569369098</v>
      </c>
      <c r="AU99" s="37">
        <v>1045</v>
      </c>
      <c r="AV99">
        <f t="shared" si="42"/>
        <v>52.25</v>
      </c>
      <c r="AW99">
        <f t="shared" si="43"/>
        <v>5.2249999999999998E-2</v>
      </c>
      <c r="AX99">
        <f t="shared" si="44"/>
        <v>98230</v>
      </c>
      <c r="AY99">
        <f t="shared" si="45"/>
        <v>53019.721267638037</v>
      </c>
      <c r="AZ99">
        <f t="shared" si="46"/>
        <v>5.6675383720127464</v>
      </c>
      <c r="BA99">
        <f t="shared" si="46"/>
        <v>10.500287081339712</v>
      </c>
      <c r="BB99">
        <f t="shared" si="47"/>
        <v>164.56132704612907</v>
      </c>
      <c r="BC99">
        <f t="shared" si="48"/>
        <v>0.45085295081131249</v>
      </c>
      <c r="BD99">
        <f t="shared" si="49"/>
        <v>88.822108229852262</v>
      </c>
      <c r="BE99">
        <f t="shared" si="50"/>
        <v>0.24334824172562264</v>
      </c>
    </row>
    <row r="100" spans="1:57">
      <c r="B100" s="16"/>
      <c r="N100" s="5"/>
      <c r="P100" t="s">
        <v>812</v>
      </c>
      <c r="Q100" s="3" t="s">
        <v>813</v>
      </c>
      <c r="R100" t="s">
        <v>814</v>
      </c>
      <c r="S100">
        <v>0</v>
      </c>
      <c r="AU100" s="37"/>
    </row>
    <row r="101" spans="1:57">
      <c r="B101" s="16"/>
      <c r="F101" t="s">
        <v>354</v>
      </c>
      <c r="G101" t="s">
        <v>129</v>
      </c>
      <c r="H101" s="3" t="s">
        <v>355</v>
      </c>
      <c r="I101" t="s">
        <v>165</v>
      </c>
      <c r="J101" t="s">
        <v>85</v>
      </c>
      <c r="K101" t="s">
        <v>356</v>
      </c>
      <c r="L101">
        <v>1908</v>
      </c>
      <c r="M101" t="s">
        <v>283</v>
      </c>
      <c r="N101" s="5" t="s">
        <v>223</v>
      </c>
      <c r="O101" t="s">
        <v>194</v>
      </c>
      <c r="P101" t="s">
        <v>810</v>
      </c>
      <c r="Q101" s="3" t="s">
        <v>809</v>
      </c>
      <c r="R101" t="s">
        <v>811</v>
      </c>
      <c r="S101">
        <v>0</v>
      </c>
      <c r="T101">
        <v>9722503.0228899997</v>
      </c>
      <c r="U101">
        <v>903250.08723567065</v>
      </c>
      <c r="V101">
        <v>0.90325008723567068</v>
      </c>
      <c r="W101">
        <v>17159.450372399999</v>
      </c>
      <c r="X101">
        <v>10</v>
      </c>
      <c r="Z101">
        <v>36</v>
      </c>
      <c r="AA101">
        <v>825931.87976829719</v>
      </c>
      <c r="AB101">
        <f>AA101*0.6</f>
        <v>495559.1278609783</v>
      </c>
      <c r="AC101" t="s">
        <v>354</v>
      </c>
      <c r="AD101">
        <v>1.44</v>
      </c>
      <c r="AE101">
        <f>V101</f>
        <v>0.90325008723567068</v>
      </c>
      <c r="AF101" t="s">
        <v>952</v>
      </c>
      <c r="AG101" s="42">
        <v>116</v>
      </c>
      <c r="AH101">
        <f t="shared" si="33"/>
        <v>0.11599999999999999</v>
      </c>
      <c r="AI101">
        <f>($AD101*1000*1000)*AH101</f>
        <v>167040</v>
      </c>
      <c r="AJ101">
        <f>($AE101*1000*1000)*AH101</f>
        <v>104777.01011933779</v>
      </c>
      <c r="AK101">
        <f t="shared" si="34"/>
        <v>2.9667093382481937</v>
      </c>
      <c r="AL101">
        <f t="shared" si="35"/>
        <v>4.7296551724137927</v>
      </c>
      <c r="AM101">
        <v>1114</v>
      </c>
      <c r="AN101">
        <f>Z101*2.54/100</f>
        <v>0.91439999999999999</v>
      </c>
      <c r="AO101">
        <f t="shared" si="36"/>
        <v>1018.6416</v>
      </c>
      <c r="AP101">
        <f t="shared" si="37"/>
        <v>611.18496000000005</v>
      </c>
      <c r="AQ101">
        <f t="shared" si="38"/>
        <v>273.30515462945942</v>
      </c>
      <c r="AR101">
        <f t="shared" si="39"/>
        <v>0.74878124556016279</v>
      </c>
      <c r="AS101">
        <f t="shared" si="40"/>
        <v>171.43257275070673</v>
      </c>
      <c r="AT101">
        <f t="shared" si="41"/>
        <v>0.46967828150878554</v>
      </c>
      <c r="AU101" s="37">
        <v>1044</v>
      </c>
      <c r="AV101">
        <f t="shared" si="42"/>
        <v>52.2</v>
      </c>
      <c r="AW101">
        <f t="shared" si="43"/>
        <v>5.2200000000000003E-2</v>
      </c>
      <c r="AX101">
        <f t="shared" si="44"/>
        <v>75168</v>
      </c>
      <c r="AY101">
        <f t="shared" si="45"/>
        <v>47149.654553702014</v>
      </c>
      <c r="AZ101">
        <f t="shared" si="46"/>
        <v>6.5926874183293194</v>
      </c>
      <c r="BA101">
        <f t="shared" si="46"/>
        <v>10.510344827586204</v>
      </c>
      <c r="BB101">
        <f t="shared" si="47"/>
        <v>122.98731958325675</v>
      </c>
      <c r="BC101">
        <f t="shared" si="48"/>
        <v>0.33695156050207331</v>
      </c>
      <c r="BD101">
        <f t="shared" si="49"/>
        <v>77.144657737818036</v>
      </c>
      <c r="BE101">
        <f t="shared" si="50"/>
        <v>0.21135522667895351</v>
      </c>
    </row>
    <row r="102" spans="1:57">
      <c r="B102" s="16"/>
      <c r="F102" t="s">
        <v>357</v>
      </c>
      <c r="G102" t="s">
        <v>358</v>
      </c>
      <c r="H102" s="3" t="s">
        <v>359</v>
      </c>
      <c r="I102" t="s">
        <v>84</v>
      </c>
      <c r="J102" t="s">
        <v>85</v>
      </c>
      <c r="K102" t="s">
        <v>358</v>
      </c>
      <c r="L102">
        <v>1913</v>
      </c>
      <c r="M102" t="s">
        <v>283</v>
      </c>
      <c r="N102">
        <v>738</v>
      </c>
      <c r="O102" t="s">
        <v>194</v>
      </c>
      <c r="P102" t="s">
        <v>810</v>
      </c>
      <c r="Q102" s="3" t="s">
        <v>809</v>
      </c>
      <c r="R102" t="s">
        <v>811</v>
      </c>
      <c r="S102">
        <v>0</v>
      </c>
      <c r="T102">
        <v>14414560.2147</v>
      </c>
      <c r="U102">
        <v>1339156.4642086828</v>
      </c>
      <c r="V102">
        <v>1.3391564642086828</v>
      </c>
      <c r="W102">
        <v>24570.273450299999</v>
      </c>
      <c r="X102">
        <v>10</v>
      </c>
      <c r="Z102">
        <v>36</v>
      </c>
      <c r="AA102">
        <v>1224524.6708724196</v>
      </c>
      <c r="AB102">
        <f>AA102*0.6</f>
        <v>734714.80252345174</v>
      </c>
      <c r="AC102" t="s">
        <v>357</v>
      </c>
      <c r="AD102">
        <v>1.81</v>
      </c>
      <c r="AE102">
        <f>V102</f>
        <v>1.3391564642086828</v>
      </c>
      <c r="AF102" t="s">
        <v>933</v>
      </c>
      <c r="AG102" s="33">
        <v>118</v>
      </c>
      <c r="AH102">
        <f t="shared" si="33"/>
        <v>0.11800000000000001</v>
      </c>
      <c r="AI102">
        <f>($AD102*1000*1000)*AH102</f>
        <v>213580</v>
      </c>
      <c r="AJ102">
        <f>($AE102*1000*1000)*AH102</f>
        <v>158020.46277662457</v>
      </c>
      <c r="AK102">
        <f t="shared" si="34"/>
        <v>3.4399981389804837</v>
      </c>
      <c r="AL102">
        <f t="shared" si="35"/>
        <v>4.6494915254237288</v>
      </c>
      <c r="AM102">
        <v>1601</v>
      </c>
      <c r="AN102">
        <f>Z102*2.54/100</f>
        <v>0.91439999999999999</v>
      </c>
      <c r="AO102">
        <f t="shared" si="36"/>
        <v>1463.9544000000001</v>
      </c>
      <c r="AP102">
        <f t="shared" si="37"/>
        <v>878.37264000000005</v>
      </c>
      <c r="AQ102">
        <f t="shared" si="38"/>
        <v>243.15420389232523</v>
      </c>
      <c r="AR102">
        <f t="shared" si="39"/>
        <v>0.66617590107486369</v>
      </c>
      <c r="AS102">
        <f t="shared" si="40"/>
        <v>179.9013944430516</v>
      </c>
      <c r="AT102">
        <f t="shared" si="41"/>
        <v>0.49288053272068932</v>
      </c>
      <c r="AU102" s="37">
        <v>1043.5</v>
      </c>
      <c r="AV102">
        <f t="shared" si="42"/>
        <v>52.175000000000004</v>
      </c>
      <c r="AW102">
        <f t="shared" si="43"/>
        <v>5.2174999999999999E-2</v>
      </c>
      <c r="AX102">
        <f t="shared" si="44"/>
        <v>94436.75</v>
      </c>
      <c r="AY102">
        <f t="shared" si="45"/>
        <v>69870.488520088024</v>
      </c>
      <c r="AZ102">
        <f t="shared" si="46"/>
        <v>7.779967041680826</v>
      </c>
      <c r="BA102">
        <f t="shared" si="46"/>
        <v>10.515380929563968</v>
      </c>
      <c r="BB102">
        <f t="shared" si="47"/>
        <v>107.5133100684921</v>
      </c>
      <c r="BC102">
        <f t="shared" si="48"/>
        <v>0.29455701388627975</v>
      </c>
      <c r="BD102">
        <f t="shared" si="49"/>
        <v>79.545383517510317</v>
      </c>
      <c r="BE102">
        <f t="shared" si="50"/>
        <v>0.21793255758222005</v>
      </c>
    </row>
    <row r="103" spans="1:57">
      <c r="B103" s="16"/>
      <c r="F103" t="s">
        <v>360</v>
      </c>
      <c r="G103" t="s">
        <v>361</v>
      </c>
      <c r="H103" s="3" t="s">
        <v>362</v>
      </c>
      <c r="I103" t="s">
        <v>165</v>
      </c>
      <c r="J103" t="s">
        <v>85</v>
      </c>
      <c r="K103" t="s">
        <v>358</v>
      </c>
      <c r="L103">
        <v>1912</v>
      </c>
      <c r="M103" t="s">
        <v>283</v>
      </c>
      <c r="N103">
        <v>656</v>
      </c>
      <c r="O103" t="s">
        <v>194</v>
      </c>
      <c r="P103" t="s">
        <v>796</v>
      </c>
      <c r="Q103" s="3" t="s">
        <v>797</v>
      </c>
      <c r="R103" t="s">
        <v>796</v>
      </c>
      <c r="S103">
        <v>0.9</v>
      </c>
      <c r="T103">
        <v>35289546.2892</v>
      </c>
      <c r="U103">
        <v>3278506.1304873996</v>
      </c>
      <c r="V103">
        <v>3.2785061304873997</v>
      </c>
      <c r="W103">
        <v>28048.1508693</v>
      </c>
      <c r="Z103">
        <v>36</v>
      </c>
      <c r="AA103">
        <v>2997866.005717678</v>
      </c>
      <c r="AB103">
        <f>AA103*0.6</f>
        <v>1798719.6034306067</v>
      </c>
      <c r="AC103" t="s">
        <v>360</v>
      </c>
      <c r="AD103">
        <v>3.56</v>
      </c>
      <c r="AE103">
        <f>V103</f>
        <v>3.2785061304873997</v>
      </c>
      <c r="AF103" t="s">
        <v>933</v>
      </c>
      <c r="AG103" s="33">
        <v>113.3</v>
      </c>
      <c r="AH103">
        <f t="shared" si="33"/>
        <v>0.1133</v>
      </c>
      <c r="AI103">
        <f>($AD103*1000*1000)*AH103</f>
        <v>403348</v>
      </c>
      <c r="AJ103">
        <f>($AE103*1000*1000)*AH103</f>
        <v>371454.74458422238</v>
      </c>
      <c r="AK103">
        <f t="shared" si="34"/>
        <v>4.4594732177439997</v>
      </c>
      <c r="AL103">
        <f t="shared" si="35"/>
        <v>4.8423654015887019</v>
      </c>
      <c r="AM103">
        <v>2120</v>
      </c>
      <c r="AN103">
        <f>Z103*2.54/100</f>
        <v>0.91439999999999999</v>
      </c>
      <c r="AO103">
        <f t="shared" si="36"/>
        <v>1938.528</v>
      </c>
      <c r="AP103">
        <f t="shared" si="37"/>
        <v>1163.1168</v>
      </c>
      <c r="AQ103">
        <f t="shared" si="38"/>
        <v>346.78202567446363</v>
      </c>
      <c r="AR103">
        <f t="shared" si="39"/>
        <v>0.95008774157387299</v>
      </c>
      <c r="AS103">
        <f t="shared" si="40"/>
        <v>319.36151604397975</v>
      </c>
      <c r="AT103">
        <f t="shared" si="41"/>
        <v>0.87496305765473903</v>
      </c>
      <c r="AU103" s="37">
        <v>1044.75</v>
      </c>
      <c r="AV103">
        <f t="shared" si="42"/>
        <v>52.237500000000004</v>
      </c>
      <c r="AW103">
        <f t="shared" si="43"/>
        <v>5.2237500000000006E-2</v>
      </c>
      <c r="AX103">
        <f t="shared" si="44"/>
        <v>185965.50000000003</v>
      </c>
      <c r="AY103">
        <f t="shared" si="45"/>
        <v>171260.96399133556</v>
      </c>
      <c r="AZ103">
        <f t="shared" si="46"/>
        <v>9.6723295634437907</v>
      </c>
      <c r="BA103">
        <f t="shared" si="46"/>
        <v>10.502799712849962</v>
      </c>
      <c r="BB103">
        <f t="shared" si="47"/>
        <v>159.88549043397879</v>
      </c>
      <c r="BC103">
        <f t="shared" si="48"/>
        <v>0.43804243954514738</v>
      </c>
      <c r="BD103">
        <f t="shared" si="49"/>
        <v>147.24313498982696</v>
      </c>
      <c r="BE103">
        <f t="shared" si="50"/>
        <v>0.40340584928719714</v>
      </c>
    </row>
    <row r="104" spans="1:57">
      <c r="B104" s="16"/>
      <c r="P104" t="s">
        <v>810</v>
      </c>
      <c r="Q104" s="3" t="s">
        <v>809</v>
      </c>
      <c r="R104" t="s">
        <v>811</v>
      </c>
      <c r="S104">
        <v>0.9</v>
      </c>
      <c r="AU104" s="37"/>
    </row>
    <row r="105" spans="1:57">
      <c r="B105" s="16"/>
      <c r="F105" t="s">
        <v>363</v>
      </c>
      <c r="G105" t="s">
        <v>364</v>
      </c>
      <c r="H105" s="3" t="s">
        <v>365</v>
      </c>
      <c r="I105" t="s">
        <v>84</v>
      </c>
      <c r="J105" t="s">
        <v>85</v>
      </c>
      <c r="K105" t="s">
        <v>366</v>
      </c>
      <c r="L105">
        <v>1908</v>
      </c>
      <c r="M105" t="s">
        <v>283</v>
      </c>
      <c r="N105" s="5" t="s">
        <v>223</v>
      </c>
      <c r="O105" t="s">
        <v>194</v>
      </c>
      <c r="P105" t="s">
        <v>810</v>
      </c>
      <c r="Q105" s="3" t="s">
        <v>809</v>
      </c>
      <c r="R105" t="s">
        <v>811</v>
      </c>
      <c r="S105">
        <v>0.3</v>
      </c>
      <c r="T105">
        <v>8157168.4821100002</v>
      </c>
      <c r="U105">
        <v>757825.74978020473</v>
      </c>
      <c r="V105">
        <v>0.75782574978020478</v>
      </c>
      <c r="W105">
        <v>16144.8893611</v>
      </c>
      <c r="Z105">
        <v>36</v>
      </c>
      <c r="AA105">
        <v>692955.86559901922</v>
      </c>
      <c r="AB105">
        <f>AA105*0.6</f>
        <v>415773.5193594115</v>
      </c>
      <c r="AC105" t="s">
        <v>363</v>
      </c>
      <c r="AD105">
        <v>1.1200000000000001</v>
      </c>
      <c r="AE105">
        <f>V105</f>
        <v>0.75782574978020478</v>
      </c>
      <c r="AF105" t="s">
        <v>928</v>
      </c>
      <c r="AG105" s="37">
        <v>113</v>
      </c>
      <c r="AH105">
        <f t="shared" si="33"/>
        <v>0.113</v>
      </c>
      <c r="AI105">
        <f>($AD105*1000*1000)*AH105</f>
        <v>126560</v>
      </c>
      <c r="AJ105">
        <f>($AE105*1000*1000)*AH105</f>
        <v>85634.309725163141</v>
      </c>
      <c r="AK105">
        <f t="shared" si="34"/>
        <v>3.2851889962026823</v>
      </c>
      <c r="AL105">
        <f t="shared" si="35"/>
        <v>4.8552212389380527</v>
      </c>
      <c r="AM105">
        <v>1628</v>
      </c>
      <c r="AN105">
        <f>Z105*2.54/100</f>
        <v>0.91439999999999999</v>
      </c>
      <c r="AO105">
        <f t="shared" si="36"/>
        <v>1488.6432</v>
      </c>
      <c r="AP105">
        <f t="shared" si="37"/>
        <v>893.18592000000001</v>
      </c>
      <c r="AQ105">
        <f t="shared" si="38"/>
        <v>141.69502358478735</v>
      </c>
      <c r="AR105">
        <f t="shared" si="39"/>
        <v>0.38820554406791052</v>
      </c>
      <c r="AS105">
        <f t="shared" si="40"/>
        <v>95.875122757379714</v>
      </c>
      <c r="AT105">
        <f t="shared" si="41"/>
        <v>0.26267156919830059</v>
      </c>
      <c r="AU105" s="37">
        <v>1045</v>
      </c>
      <c r="AV105">
        <f t="shared" si="42"/>
        <v>52.25</v>
      </c>
      <c r="AW105">
        <f t="shared" si="43"/>
        <v>5.2249999999999998E-2</v>
      </c>
      <c r="AX105">
        <f t="shared" si="44"/>
        <v>58520</v>
      </c>
      <c r="AY105">
        <f t="shared" si="45"/>
        <v>39596.395426015697</v>
      </c>
      <c r="AZ105">
        <f t="shared" si="46"/>
        <v>7.1048106520747005</v>
      </c>
      <c r="BA105">
        <f t="shared" si="46"/>
        <v>10.500287081339712</v>
      </c>
      <c r="BB105">
        <f t="shared" si="47"/>
        <v>65.518274179691502</v>
      </c>
      <c r="BC105">
        <f t="shared" si="48"/>
        <v>0.17950212104025068</v>
      </c>
      <c r="BD105">
        <f t="shared" si="49"/>
        <v>44.331638620115839</v>
      </c>
      <c r="BE105">
        <f t="shared" si="50"/>
        <v>0.12145654416470093</v>
      </c>
    </row>
    <row r="106" spans="1:57">
      <c r="A106" s="1" t="s">
        <v>38</v>
      </c>
      <c r="B106" s="17" t="s">
        <v>708</v>
      </c>
      <c r="Q106" s="3"/>
      <c r="AG106" s="37"/>
      <c r="AU106" s="37"/>
    </row>
    <row r="107" spans="1:57">
      <c r="B107" s="16"/>
      <c r="C107" t="s">
        <v>39</v>
      </c>
      <c r="D107" t="s">
        <v>815</v>
      </c>
      <c r="E107">
        <v>511</v>
      </c>
      <c r="F107" t="s">
        <v>367</v>
      </c>
      <c r="G107" t="s">
        <v>368</v>
      </c>
      <c r="H107" s="3" t="s">
        <v>369</v>
      </c>
      <c r="I107" t="s">
        <v>84</v>
      </c>
      <c r="J107" t="s">
        <v>85</v>
      </c>
      <c r="K107" t="s">
        <v>213</v>
      </c>
      <c r="L107">
        <v>1929</v>
      </c>
      <c r="M107" t="s">
        <v>270</v>
      </c>
      <c r="N107">
        <v>820</v>
      </c>
      <c r="O107" t="s">
        <v>194</v>
      </c>
      <c r="P107" t="s">
        <v>817</v>
      </c>
      <c r="Q107" s="3" t="s">
        <v>816</v>
      </c>
      <c r="R107" t="s">
        <v>818</v>
      </c>
      <c r="S107">
        <v>0.1</v>
      </c>
      <c r="T107">
        <v>28273106.659200002</v>
      </c>
      <c r="U107">
        <v>2626657.5588839245</v>
      </c>
      <c r="V107">
        <v>2.6266575588839247</v>
      </c>
      <c r="W107">
        <v>34292.665713000002</v>
      </c>
      <c r="X107">
        <v>85</v>
      </c>
      <c r="Y107">
        <v>60</v>
      </c>
      <c r="Z107">
        <v>60</v>
      </c>
      <c r="AA107">
        <v>4003026.1197391008</v>
      </c>
      <c r="AB107">
        <f>AA107*0.6</f>
        <v>2401815.6718434603</v>
      </c>
      <c r="AC107" t="s">
        <v>367</v>
      </c>
      <c r="AD107">
        <v>5.09</v>
      </c>
      <c r="AE107">
        <f>V107</f>
        <v>2.6266575588839247</v>
      </c>
      <c r="AF107" t="s">
        <v>933</v>
      </c>
      <c r="AG107" s="37">
        <v>147</v>
      </c>
      <c r="AH107">
        <f t="shared" si="33"/>
        <v>0.14699999999999999</v>
      </c>
      <c r="AI107">
        <f>($AD107*1000*1000)*AH107</f>
        <v>748230</v>
      </c>
      <c r="AJ107">
        <f>($AE107*1000*1000)*AH107</f>
        <v>386118.66115593689</v>
      </c>
      <c r="AK107">
        <f t="shared" si="34"/>
        <v>3.2099964875017846</v>
      </c>
      <c r="AL107">
        <f t="shared" si="35"/>
        <v>6.2204081632653052</v>
      </c>
      <c r="AM107">
        <v>1436</v>
      </c>
      <c r="AN107">
        <f>Z107*2.54/100</f>
        <v>1.524</v>
      </c>
      <c r="AO107">
        <f t="shared" si="36"/>
        <v>2188.4639999999999</v>
      </c>
      <c r="AP107">
        <f t="shared" si="37"/>
        <v>1313.0783999999999</v>
      </c>
      <c r="AQ107">
        <f t="shared" si="38"/>
        <v>569.82888455099112</v>
      </c>
      <c r="AR107">
        <f t="shared" si="39"/>
        <v>1.5611750261670989</v>
      </c>
      <c r="AS107">
        <f t="shared" si="40"/>
        <v>294.05606029003059</v>
      </c>
      <c r="AT107">
        <f t="shared" si="41"/>
        <v>0.80563304189049478</v>
      </c>
      <c r="AU107" s="37">
        <v>1006.3</v>
      </c>
      <c r="AV107">
        <f t="shared" si="42"/>
        <v>50.314999999999998</v>
      </c>
      <c r="AW107">
        <f t="shared" si="43"/>
        <v>5.0314999999999992E-2</v>
      </c>
      <c r="AX107">
        <f t="shared" si="44"/>
        <v>256103.34999999995</v>
      </c>
      <c r="AY107">
        <f t="shared" si="45"/>
        <v>132160.27507524463</v>
      </c>
      <c r="AZ107">
        <f t="shared" si="46"/>
        <v>9.3783063432925058</v>
      </c>
      <c r="BA107">
        <f t="shared" si="46"/>
        <v>18.17350690648912</v>
      </c>
      <c r="BB107">
        <f t="shared" si="47"/>
        <v>195.04041038219802</v>
      </c>
      <c r="BC107">
        <f t="shared" si="48"/>
        <v>0.53435728871835075</v>
      </c>
      <c r="BD107">
        <f t="shared" si="49"/>
        <v>100.64918825505366</v>
      </c>
      <c r="BE107">
        <f t="shared" si="50"/>
        <v>0.27575120069877712</v>
      </c>
    </row>
    <row r="108" spans="1:57">
      <c r="B108" s="16"/>
      <c r="F108" t="s">
        <v>370</v>
      </c>
      <c r="G108" t="s">
        <v>39</v>
      </c>
      <c r="H108" s="3" t="s">
        <v>371</v>
      </c>
      <c r="I108" t="s">
        <v>84</v>
      </c>
      <c r="J108" t="s">
        <v>85</v>
      </c>
      <c r="K108" t="s">
        <v>372</v>
      </c>
      <c r="L108">
        <v>1942</v>
      </c>
      <c r="M108" t="s">
        <v>270</v>
      </c>
      <c r="N108">
        <v>743</v>
      </c>
      <c r="O108" t="s">
        <v>194</v>
      </c>
      <c r="P108" t="s">
        <v>817</v>
      </c>
      <c r="Q108" s="3" t="s">
        <v>816</v>
      </c>
      <c r="R108" t="s">
        <v>818</v>
      </c>
      <c r="S108">
        <v>0.2</v>
      </c>
      <c r="T108">
        <v>75229029.299400002</v>
      </c>
      <c r="U108">
        <v>6989005.5181633309</v>
      </c>
      <c r="V108">
        <v>6.9890055181633306</v>
      </c>
      <c r="W108">
        <v>97002.633222100005</v>
      </c>
      <c r="X108">
        <v>95</v>
      </c>
      <c r="Y108">
        <v>57</v>
      </c>
      <c r="Z108">
        <v>57</v>
      </c>
      <c r="AA108">
        <v>10118682.18919687</v>
      </c>
      <c r="AB108">
        <f>AA108*0.6</f>
        <v>6071209.3135181218</v>
      </c>
      <c r="AC108" t="s">
        <v>370</v>
      </c>
      <c r="AD108">
        <v>9.76</v>
      </c>
      <c r="AE108">
        <f>V108</f>
        <v>6.9890055181633306</v>
      </c>
      <c r="AF108" t="s">
        <v>948</v>
      </c>
      <c r="AG108" s="37">
        <v>148</v>
      </c>
      <c r="AH108">
        <f t="shared" si="33"/>
        <v>0.14800000000000002</v>
      </c>
      <c r="AI108">
        <f>($AD108*1000*1000)*AH108</f>
        <v>1444480.0000000002</v>
      </c>
      <c r="AJ108">
        <f>($AE108*1000*1000)*AH108</f>
        <v>1034372.8166881731</v>
      </c>
      <c r="AK108">
        <f t="shared" si="34"/>
        <v>4.2030414498768556</v>
      </c>
      <c r="AL108">
        <f t="shared" si="35"/>
        <v>5.869459459459458</v>
      </c>
      <c r="AM108">
        <v>3996</v>
      </c>
      <c r="AN108">
        <f>Z108*2.54/100</f>
        <v>1.4478</v>
      </c>
      <c r="AO108">
        <f t="shared" si="36"/>
        <v>5785.4088000000002</v>
      </c>
      <c r="AP108">
        <f t="shared" si="37"/>
        <v>3471.2452800000001</v>
      </c>
      <c r="AQ108">
        <f t="shared" si="38"/>
        <v>416.12732131680428</v>
      </c>
      <c r="AR108">
        <f t="shared" si="39"/>
        <v>1.1400748529227516</v>
      </c>
      <c r="AS108">
        <f t="shared" si="40"/>
        <v>297.98321157189247</v>
      </c>
      <c r="AT108">
        <f t="shared" si="41"/>
        <v>0.81639236047093822</v>
      </c>
      <c r="AU108" s="37">
        <v>1011</v>
      </c>
      <c r="AV108">
        <f t="shared" si="42"/>
        <v>50.550000000000004</v>
      </c>
      <c r="AW108">
        <f t="shared" si="43"/>
        <v>5.0550000000000005E-2</v>
      </c>
      <c r="AX108">
        <f t="shared" si="44"/>
        <v>493368.00000000006</v>
      </c>
      <c r="AY108">
        <f t="shared" si="45"/>
        <v>353294.22894315643</v>
      </c>
      <c r="AZ108">
        <f t="shared" si="46"/>
        <v>12.305640644545493</v>
      </c>
      <c r="BA108">
        <f t="shared" si="46"/>
        <v>17.184569732937682</v>
      </c>
      <c r="BB108">
        <f t="shared" si="47"/>
        <v>142.12997359840847</v>
      </c>
      <c r="BC108">
        <f t="shared" si="48"/>
        <v>0.3893971879408451</v>
      </c>
      <c r="BD108">
        <f t="shared" si="49"/>
        <v>101.77737395242679</v>
      </c>
      <c r="BE108">
        <f t="shared" si="50"/>
        <v>0.27884212041760764</v>
      </c>
    </row>
    <row r="109" spans="1:57">
      <c r="B109" s="16"/>
      <c r="C109" t="s">
        <v>40</v>
      </c>
      <c r="D109" t="s">
        <v>23</v>
      </c>
      <c r="E109" s="5"/>
      <c r="F109" t="s">
        <v>373</v>
      </c>
      <c r="G109" t="s">
        <v>374</v>
      </c>
      <c r="H109" s="3" t="s">
        <v>375</v>
      </c>
      <c r="I109" t="s">
        <v>135</v>
      </c>
      <c r="J109" t="s">
        <v>85</v>
      </c>
      <c r="K109" t="s">
        <v>376</v>
      </c>
      <c r="L109">
        <v>1978</v>
      </c>
      <c r="M109" t="s">
        <v>270</v>
      </c>
      <c r="N109" s="5" t="s">
        <v>223</v>
      </c>
      <c r="O109" t="s">
        <v>194</v>
      </c>
      <c r="P109" t="s">
        <v>820</v>
      </c>
      <c r="Q109" s="3" t="s">
        <v>819</v>
      </c>
      <c r="R109" t="s">
        <v>820</v>
      </c>
      <c r="S109">
        <v>0</v>
      </c>
      <c r="T109">
        <v>161719991.79699999</v>
      </c>
      <c r="U109">
        <v>15024278.866716363</v>
      </c>
      <c r="V109">
        <v>15.024278866716363</v>
      </c>
      <c r="W109">
        <v>204476.22375199999</v>
      </c>
      <c r="X109">
        <v>260</v>
      </c>
      <c r="Y109">
        <v>63</v>
      </c>
      <c r="Z109">
        <v>63</v>
      </c>
      <c r="AA109">
        <v>24041851.042519521</v>
      </c>
      <c r="AB109">
        <f>AA109*0.6</f>
        <v>14425110.625511711</v>
      </c>
      <c r="AC109" t="s">
        <v>373</v>
      </c>
      <c r="AD109">
        <v>20.239999999999998</v>
      </c>
      <c r="AE109">
        <f>V109</f>
        <v>15.024278866716363</v>
      </c>
      <c r="AF109" t="s">
        <v>949</v>
      </c>
      <c r="AG109" s="37">
        <v>147.4</v>
      </c>
      <c r="AH109">
        <f t="shared" si="33"/>
        <v>0.1474</v>
      </c>
      <c r="AI109">
        <f>($AD109*1000*1000)*AH109</f>
        <v>2983376</v>
      </c>
      <c r="AJ109">
        <f>($AE109*1000*1000)*AH109</f>
        <v>2214578.7049539923</v>
      </c>
      <c r="AK109">
        <f t="shared" si="34"/>
        <v>4.8351634609622494</v>
      </c>
      <c r="AL109">
        <f t="shared" si="35"/>
        <v>6.5137042062415169</v>
      </c>
      <c r="AM109">
        <v>6775</v>
      </c>
      <c r="AN109">
        <f>Z109*2.54/100</f>
        <v>1.6002000000000001</v>
      </c>
      <c r="AO109">
        <f t="shared" si="36"/>
        <v>10841.355</v>
      </c>
      <c r="AP109">
        <f t="shared" si="37"/>
        <v>6504.8129999999992</v>
      </c>
      <c r="AQ109">
        <f t="shared" si="38"/>
        <v>458.64131682186718</v>
      </c>
      <c r="AR109">
        <f t="shared" si="39"/>
        <v>1.2565515529366225</v>
      </c>
      <c r="AS109">
        <f t="shared" si="40"/>
        <v>340.45232429494786</v>
      </c>
      <c r="AT109">
        <f t="shared" si="41"/>
        <v>0.93274609395876129</v>
      </c>
      <c r="AU109" s="37">
        <v>1005.7</v>
      </c>
      <c r="AV109">
        <f t="shared" si="42"/>
        <v>50.285000000000004</v>
      </c>
      <c r="AW109">
        <f t="shared" si="43"/>
        <v>5.0285000000000003E-2</v>
      </c>
      <c r="AX109">
        <f t="shared" si="44"/>
        <v>1017768.4</v>
      </c>
      <c r="AY109">
        <f t="shared" si="45"/>
        <v>755495.86281283246</v>
      </c>
      <c r="AZ109">
        <f t="shared" si="46"/>
        <v>14.173274219863488</v>
      </c>
      <c r="BA109">
        <f t="shared" si="46"/>
        <v>19.093566669981101</v>
      </c>
      <c r="BB109">
        <f t="shared" si="47"/>
        <v>156.46389834726995</v>
      </c>
      <c r="BC109">
        <f t="shared" si="48"/>
        <v>0.42866821465005467</v>
      </c>
      <c r="BD109">
        <f t="shared" si="49"/>
        <v>116.14413247741827</v>
      </c>
      <c r="BE109">
        <f t="shared" si="50"/>
        <v>0.31820310267785828</v>
      </c>
    </row>
    <row r="110" spans="1:57">
      <c r="B110" s="16"/>
      <c r="E110" s="5"/>
      <c r="N110" s="5"/>
      <c r="P110" t="s">
        <v>822</v>
      </c>
      <c r="Q110" s="3" t="s">
        <v>821</v>
      </c>
      <c r="R110" t="s">
        <v>822</v>
      </c>
      <c r="S110">
        <v>0</v>
      </c>
      <c r="AG110" s="37"/>
    </row>
    <row r="111" spans="1:57">
      <c r="B111" s="16"/>
      <c r="E111" s="5"/>
      <c r="N111" s="5"/>
      <c r="P111" t="s">
        <v>817</v>
      </c>
      <c r="Q111" s="3" t="s">
        <v>816</v>
      </c>
      <c r="R111" t="s">
        <v>818</v>
      </c>
      <c r="S111">
        <v>0</v>
      </c>
      <c r="AG111" s="37"/>
    </row>
    <row r="112" spans="1:57">
      <c r="B112" s="16"/>
      <c r="C112" t="s">
        <v>41</v>
      </c>
      <c r="D112" t="s">
        <v>823</v>
      </c>
      <c r="E112">
        <v>387</v>
      </c>
      <c r="F112" t="s">
        <v>377</v>
      </c>
      <c r="G112" t="s">
        <v>378</v>
      </c>
      <c r="H112" s="3" t="s">
        <v>379</v>
      </c>
      <c r="I112" t="s">
        <v>160</v>
      </c>
      <c r="J112" t="s">
        <v>85</v>
      </c>
      <c r="K112" t="s">
        <v>380</v>
      </c>
      <c r="L112">
        <v>1922</v>
      </c>
      <c r="M112" t="s">
        <v>381</v>
      </c>
      <c r="N112">
        <v>728</v>
      </c>
      <c r="O112" t="s">
        <v>193</v>
      </c>
      <c r="P112" t="s">
        <v>729</v>
      </c>
      <c r="Q112" s="3" t="s">
        <v>743</v>
      </c>
      <c r="R112" t="s">
        <v>824</v>
      </c>
      <c r="S112">
        <v>0.1</v>
      </c>
      <c r="T112">
        <v>1487414.8723899999</v>
      </c>
      <c r="U112">
        <v>138185.36338624306</v>
      </c>
      <c r="V112">
        <v>0.13818536338624307</v>
      </c>
      <c r="W112">
        <v>7627.4072620799998</v>
      </c>
      <c r="X112">
        <v>0</v>
      </c>
      <c r="Z112">
        <v>42</v>
      </c>
      <c r="AA112">
        <v>147416.1456604441</v>
      </c>
      <c r="AB112">
        <f t="shared" ref="AB112:AB123" si="56">AA112*0.6</f>
        <v>88449.687396266454</v>
      </c>
      <c r="AC112" t="s">
        <v>377</v>
      </c>
      <c r="AD112">
        <v>1.19</v>
      </c>
      <c r="AE112">
        <f t="shared" ref="AE112:AE123" si="57">V112</f>
        <v>0.13818536338624307</v>
      </c>
      <c r="AF112" t="s">
        <v>947</v>
      </c>
      <c r="AG112" s="37">
        <v>134</v>
      </c>
      <c r="AH112">
        <f t="shared" si="33"/>
        <v>0.13400000000000001</v>
      </c>
      <c r="AI112">
        <f t="shared" ref="AI112:AI123" si="58">($AD112*1000*1000)*AH112</f>
        <v>159460</v>
      </c>
      <c r="AJ112">
        <f t="shared" ref="AJ112:AJ123" si="59">($AE112*1000*1000)*AH112</f>
        <v>18516.83869375657</v>
      </c>
      <c r="AK112">
        <f t="shared" si="34"/>
        <v>0.55468260000167102</v>
      </c>
      <c r="AL112">
        <f t="shared" si="35"/>
        <v>4.7767164179104471</v>
      </c>
      <c r="AM112">
        <v>1762</v>
      </c>
      <c r="AN112">
        <f t="shared" ref="AN112:AN123" si="60">Z112*2.54/100</f>
        <v>1.0668</v>
      </c>
      <c r="AO112">
        <f t="shared" si="36"/>
        <v>1879.7015999999999</v>
      </c>
      <c r="AP112">
        <f t="shared" si="37"/>
        <v>1127.8209599999998</v>
      </c>
      <c r="AQ112">
        <f t="shared" si="38"/>
        <v>141.38768976238927</v>
      </c>
      <c r="AR112">
        <f t="shared" si="39"/>
        <v>0.38736353359558706</v>
      </c>
      <c r="AS112">
        <f t="shared" si="40"/>
        <v>16.418243099291729</v>
      </c>
      <c r="AT112">
        <f t="shared" si="41"/>
        <v>4.4981487943265008E-2</v>
      </c>
      <c r="AU112" s="33">
        <v>974</v>
      </c>
      <c r="AV112">
        <f t="shared" si="42"/>
        <v>48.7</v>
      </c>
      <c r="AW112">
        <f t="shared" si="43"/>
        <v>4.87E-2</v>
      </c>
      <c r="AX112">
        <f t="shared" si="44"/>
        <v>57953</v>
      </c>
      <c r="AY112">
        <f t="shared" si="45"/>
        <v>6729.6271969100371</v>
      </c>
      <c r="AZ112">
        <f t="shared" si="46"/>
        <v>1.5262313839881707</v>
      </c>
      <c r="BA112">
        <f t="shared" si="46"/>
        <v>13.143326488706364</v>
      </c>
      <c r="BB112">
        <f t="shared" si="47"/>
        <v>51.38492904051013</v>
      </c>
      <c r="BC112">
        <f t="shared" si="48"/>
        <v>0.14078062750824694</v>
      </c>
      <c r="BD112">
        <f t="shared" si="49"/>
        <v>5.9669286487724422</v>
      </c>
      <c r="BE112">
        <f t="shared" si="50"/>
        <v>1.6347749722664225E-2</v>
      </c>
    </row>
    <row r="113" spans="1:57">
      <c r="A113" s="10"/>
      <c r="B113" s="21"/>
      <c r="C113" s="10"/>
      <c r="D113" s="10"/>
      <c r="E113" s="10"/>
      <c r="F113" s="10" t="s">
        <v>382</v>
      </c>
      <c r="G113" s="10" t="s">
        <v>383</v>
      </c>
      <c r="H113" s="11" t="s">
        <v>384</v>
      </c>
      <c r="I113" s="10" t="s">
        <v>114</v>
      </c>
      <c r="J113" s="10" t="s">
        <v>100</v>
      </c>
      <c r="K113" s="10" t="s">
        <v>385</v>
      </c>
      <c r="L113" s="10">
        <v>1915</v>
      </c>
      <c r="M113" s="5" t="s">
        <v>223</v>
      </c>
      <c r="N113" s="10">
        <v>800</v>
      </c>
      <c r="O113" s="10" t="s">
        <v>194</v>
      </c>
      <c r="P113" s="10" t="s">
        <v>729</v>
      </c>
      <c r="Q113" s="11" t="s">
        <v>743</v>
      </c>
      <c r="R113" s="10" t="s">
        <v>824</v>
      </c>
      <c r="S113" s="10">
        <v>0.1</v>
      </c>
      <c r="T113" s="10">
        <v>171423.86079100001</v>
      </c>
      <c r="U113" s="10">
        <v>15925.797796020706</v>
      </c>
      <c r="V113" s="10">
        <v>1.5925797796020706E-2</v>
      </c>
      <c r="W113" s="10">
        <v>2465.4153105999999</v>
      </c>
      <c r="X113" s="10">
        <v>0</v>
      </c>
      <c r="Y113" s="10"/>
      <c r="Z113" s="10">
        <v>42</v>
      </c>
      <c r="AA113" s="10">
        <v>16989.641088794888</v>
      </c>
      <c r="AB113" s="10">
        <f t="shared" si="56"/>
        <v>10193.784653276933</v>
      </c>
      <c r="AC113" s="10" t="s">
        <v>382</v>
      </c>
      <c r="AD113" s="10">
        <v>0.05</v>
      </c>
      <c r="AE113" s="10">
        <f t="shared" si="57"/>
        <v>1.5925797796020706E-2</v>
      </c>
      <c r="AF113" s="10" t="s">
        <v>950</v>
      </c>
      <c r="AG113" s="34">
        <v>134</v>
      </c>
      <c r="AH113" s="10">
        <f t="shared" si="33"/>
        <v>0.13400000000000001</v>
      </c>
      <c r="AI113" s="10">
        <f t="shared" si="58"/>
        <v>6700</v>
      </c>
      <c r="AJ113" s="10">
        <f t="shared" si="59"/>
        <v>2134.0569046667747</v>
      </c>
      <c r="AK113" s="10">
        <f t="shared" si="34"/>
        <v>1.5214603960114825</v>
      </c>
      <c r="AL113" s="10">
        <f t="shared" si="35"/>
        <v>4.7767164179104471</v>
      </c>
      <c r="AM113" s="10">
        <v>239</v>
      </c>
      <c r="AN113" s="10">
        <f t="shared" si="60"/>
        <v>1.0668</v>
      </c>
      <c r="AO113" s="10">
        <f t="shared" si="36"/>
        <v>254.96519999999998</v>
      </c>
      <c r="AP113" s="10">
        <f t="shared" si="37"/>
        <v>152.97911999999999</v>
      </c>
      <c r="AQ113" s="10">
        <f t="shared" si="38"/>
        <v>43.796826651898641</v>
      </c>
      <c r="AR113" s="10">
        <f t="shared" si="39"/>
        <v>0.11999130589561272</v>
      </c>
      <c r="AS113" s="10">
        <f t="shared" si="40"/>
        <v>13.949988107310165</v>
      </c>
      <c r="AT113" s="10">
        <f t="shared" si="41"/>
        <v>3.8219145499479905E-2</v>
      </c>
      <c r="AU113" s="34">
        <v>974</v>
      </c>
      <c r="AV113" s="10">
        <f t="shared" si="42"/>
        <v>48.7</v>
      </c>
      <c r="AW113" s="10">
        <f t="shared" si="43"/>
        <v>4.87E-2</v>
      </c>
      <c r="AX113" s="10">
        <f t="shared" si="44"/>
        <v>2435</v>
      </c>
      <c r="AY113" s="10">
        <f t="shared" si="45"/>
        <v>775.58635266620843</v>
      </c>
      <c r="AZ113" s="10">
        <f t="shared" si="46"/>
        <v>4.1863592005244072</v>
      </c>
      <c r="BA113" s="10">
        <f t="shared" si="46"/>
        <v>13.143326488706364</v>
      </c>
      <c r="BB113" s="10">
        <f t="shared" si="47"/>
        <v>15.9172049100557</v>
      </c>
      <c r="BC113" s="10">
        <f t="shared" si="48"/>
        <v>4.3608780575495068E-2</v>
      </c>
      <c r="BD113" s="10">
        <f t="shared" si="49"/>
        <v>5.0698837375075003</v>
      </c>
      <c r="BE113" s="10">
        <f t="shared" si="50"/>
        <v>1.3890092431527399E-2</v>
      </c>
    </row>
    <row r="114" spans="1:57">
      <c r="B114" s="16"/>
      <c r="F114" t="s">
        <v>386</v>
      </c>
      <c r="G114" t="s">
        <v>387</v>
      </c>
      <c r="H114" s="3" t="s">
        <v>388</v>
      </c>
      <c r="I114" t="s">
        <v>84</v>
      </c>
      <c r="J114" t="s">
        <v>85</v>
      </c>
      <c r="K114" t="s">
        <v>385</v>
      </c>
      <c r="L114">
        <v>1921</v>
      </c>
      <c r="M114" t="s">
        <v>389</v>
      </c>
      <c r="N114" s="5" t="s">
        <v>223</v>
      </c>
      <c r="O114" t="s">
        <v>390</v>
      </c>
      <c r="P114" t="s">
        <v>729</v>
      </c>
      <c r="Q114" s="3" t="s">
        <v>743</v>
      </c>
      <c r="R114" t="s">
        <v>824</v>
      </c>
      <c r="S114">
        <v>0.1</v>
      </c>
      <c r="T114">
        <v>337212.12575800001</v>
      </c>
      <c r="U114">
        <v>31328.031607780507</v>
      </c>
      <c r="V114">
        <v>3.1328031607780506E-2</v>
      </c>
      <c r="W114">
        <v>2921.9842176100001</v>
      </c>
      <c r="Z114">
        <v>42</v>
      </c>
      <c r="AA114">
        <v>33420.744119180243</v>
      </c>
      <c r="AB114">
        <f t="shared" si="56"/>
        <v>20052.446471508145</v>
      </c>
      <c r="AC114" t="s">
        <v>386</v>
      </c>
      <c r="AD114">
        <v>7.0000000000000007E-2</v>
      </c>
      <c r="AE114">
        <f t="shared" si="57"/>
        <v>3.1328031607780506E-2</v>
      </c>
      <c r="AF114" t="s">
        <v>958</v>
      </c>
      <c r="AG114" s="37">
        <v>134</v>
      </c>
      <c r="AH114">
        <f t="shared" si="33"/>
        <v>0.13400000000000001</v>
      </c>
      <c r="AI114">
        <f t="shared" si="58"/>
        <v>9380</v>
      </c>
      <c r="AJ114">
        <f t="shared" si="59"/>
        <v>4197.956235442588</v>
      </c>
      <c r="AK114">
        <f t="shared" si="34"/>
        <v>2.1377874703100366</v>
      </c>
      <c r="AL114">
        <f t="shared" si="35"/>
        <v>4.7767164179104471</v>
      </c>
      <c r="AM114">
        <v>208</v>
      </c>
      <c r="AN114">
        <f t="shared" si="60"/>
        <v>1.0668</v>
      </c>
      <c r="AO114">
        <f t="shared" si="36"/>
        <v>221.89439999999999</v>
      </c>
      <c r="AP114">
        <f t="shared" si="37"/>
        <v>133.13664</v>
      </c>
      <c r="AQ114">
        <f t="shared" si="38"/>
        <v>70.453933642910016</v>
      </c>
      <c r="AR114">
        <f t="shared" si="39"/>
        <v>0.19302447573400006</v>
      </c>
      <c r="AS114">
        <f t="shared" si="40"/>
        <v>31.531186572250792</v>
      </c>
      <c r="AT114">
        <f t="shared" si="41"/>
        <v>8.6386812526714499E-2</v>
      </c>
      <c r="AU114" s="37">
        <v>974</v>
      </c>
      <c r="AV114">
        <f t="shared" si="42"/>
        <v>48.7</v>
      </c>
      <c r="AW114">
        <f t="shared" si="43"/>
        <v>4.87E-2</v>
      </c>
      <c r="AX114">
        <f t="shared" si="44"/>
        <v>3409</v>
      </c>
      <c r="AY114">
        <f t="shared" si="45"/>
        <v>1525.6751392989106</v>
      </c>
      <c r="AZ114">
        <f t="shared" si="46"/>
        <v>5.8822078238510249</v>
      </c>
      <c r="BA114">
        <f t="shared" si="46"/>
        <v>13.143326488706364</v>
      </c>
      <c r="BB114">
        <f t="shared" si="47"/>
        <v>25.605272898579987</v>
      </c>
      <c r="BC114">
        <f t="shared" si="48"/>
        <v>7.0151432598849275E-2</v>
      </c>
      <c r="BD114">
        <f t="shared" si="49"/>
        <v>11.459468552750847</v>
      </c>
      <c r="BE114">
        <f t="shared" si="50"/>
        <v>3.1395804254111911E-2</v>
      </c>
    </row>
    <row r="115" spans="1:57">
      <c r="B115" s="16"/>
      <c r="F115" t="s">
        <v>391</v>
      </c>
      <c r="G115" t="s">
        <v>392</v>
      </c>
      <c r="H115" s="3" t="s">
        <v>393</v>
      </c>
      <c r="I115" t="s">
        <v>135</v>
      </c>
      <c r="J115" t="s">
        <v>85</v>
      </c>
      <c r="K115" t="s">
        <v>385</v>
      </c>
      <c r="L115">
        <v>1931</v>
      </c>
      <c r="M115" t="s">
        <v>394</v>
      </c>
      <c r="N115" s="5" t="s">
        <v>223</v>
      </c>
      <c r="O115" t="s">
        <v>390</v>
      </c>
      <c r="P115" t="s">
        <v>729</v>
      </c>
      <c r="Q115" s="3" t="s">
        <v>743</v>
      </c>
      <c r="R115" t="s">
        <v>824</v>
      </c>
      <c r="S115">
        <v>0.1</v>
      </c>
      <c r="T115">
        <v>1220795.39753</v>
      </c>
      <c r="U115">
        <v>113415.6036485455</v>
      </c>
      <c r="V115">
        <v>0.1134156036485455</v>
      </c>
      <c r="W115">
        <v>7941.0120869100001</v>
      </c>
      <c r="Y115">
        <v>35</v>
      </c>
      <c r="Z115">
        <v>35</v>
      </c>
      <c r="AA115">
        <v>100826.47164355694</v>
      </c>
      <c r="AB115">
        <f t="shared" si="56"/>
        <v>60495.882986134166</v>
      </c>
      <c r="AC115" t="s">
        <v>391</v>
      </c>
      <c r="AD115">
        <v>0.17</v>
      </c>
      <c r="AE115">
        <f t="shared" si="57"/>
        <v>0.1134156036485455</v>
      </c>
      <c r="AF115" t="s">
        <v>950</v>
      </c>
      <c r="AG115" s="37">
        <v>134</v>
      </c>
      <c r="AH115">
        <f t="shared" si="33"/>
        <v>0.13400000000000001</v>
      </c>
      <c r="AI115">
        <f t="shared" si="58"/>
        <v>22780</v>
      </c>
      <c r="AJ115">
        <f t="shared" si="59"/>
        <v>15197.690888905097</v>
      </c>
      <c r="AK115">
        <f t="shared" si="34"/>
        <v>2.6556577254668201</v>
      </c>
      <c r="AL115">
        <f t="shared" si="35"/>
        <v>3.9805970149253729</v>
      </c>
      <c r="AM115">
        <v>486</v>
      </c>
      <c r="AN115">
        <f t="shared" si="60"/>
        <v>0.88900000000000001</v>
      </c>
      <c r="AO115">
        <f t="shared" si="36"/>
        <v>432.05400000000003</v>
      </c>
      <c r="AP115">
        <f t="shared" si="37"/>
        <v>259.23239999999998</v>
      </c>
      <c r="AQ115">
        <f t="shared" si="38"/>
        <v>87.874818116871197</v>
      </c>
      <c r="AR115">
        <f t="shared" si="39"/>
        <v>0.24075292634759232</v>
      </c>
      <c r="AS115">
        <f t="shared" si="40"/>
        <v>58.62573848371229</v>
      </c>
      <c r="AT115">
        <f t="shared" si="41"/>
        <v>0.16061846159921175</v>
      </c>
      <c r="AU115" s="37">
        <v>974</v>
      </c>
      <c r="AV115">
        <f t="shared" si="42"/>
        <v>48.7</v>
      </c>
      <c r="AW115">
        <f t="shared" si="43"/>
        <v>4.87E-2</v>
      </c>
      <c r="AX115">
        <f t="shared" si="44"/>
        <v>8279</v>
      </c>
      <c r="AY115">
        <f t="shared" si="45"/>
        <v>5523.3398976841654</v>
      </c>
      <c r="AZ115">
        <f t="shared" si="46"/>
        <v>7.3071485669928933</v>
      </c>
      <c r="BA115">
        <f t="shared" si="46"/>
        <v>10.952772073921972</v>
      </c>
      <c r="BB115">
        <f t="shared" si="47"/>
        <v>31.936594345459905</v>
      </c>
      <c r="BC115">
        <f t="shared" si="48"/>
        <v>8.7497518754684672E-2</v>
      </c>
      <c r="BD115">
        <f t="shared" si="49"/>
        <v>21.306518389229762</v>
      </c>
      <c r="BE115">
        <f t="shared" si="50"/>
        <v>5.8374022984191129E-2</v>
      </c>
    </row>
    <row r="116" spans="1:57">
      <c r="A116" s="10"/>
      <c r="B116" s="21"/>
      <c r="C116" s="10"/>
      <c r="D116" s="10"/>
      <c r="E116" s="10"/>
      <c r="F116" s="10" t="s">
        <v>395</v>
      </c>
      <c r="G116" s="10" t="s">
        <v>396</v>
      </c>
      <c r="H116" s="11" t="s">
        <v>397</v>
      </c>
      <c r="I116" s="10" t="s">
        <v>107</v>
      </c>
      <c r="J116" s="10" t="s">
        <v>100</v>
      </c>
      <c r="K116" s="10" t="s">
        <v>398</v>
      </c>
      <c r="L116" s="10">
        <v>1911</v>
      </c>
      <c r="M116" s="5" t="s">
        <v>223</v>
      </c>
      <c r="N116" s="5" t="s">
        <v>223</v>
      </c>
      <c r="O116" s="10" t="s">
        <v>390</v>
      </c>
      <c r="P116" s="10" t="s">
        <v>729</v>
      </c>
      <c r="Q116" s="11" t="s">
        <v>743</v>
      </c>
      <c r="R116" s="10" t="s">
        <v>824</v>
      </c>
      <c r="S116" s="10">
        <v>0.5</v>
      </c>
      <c r="T116" s="10">
        <v>327292.93277399999</v>
      </c>
      <c r="U116" s="10">
        <v>30406.508425220232</v>
      </c>
      <c r="V116" s="10">
        <v>3.0406508425220233E-2</v>
      </c>
      <c r="W116" s="10">
        <v>3889.46664427</v>
      </c>
      <c r="X116" s="10"/>
      <c r="Y116" s="10"/>
      <c r="Z116" s="10">
        <v>42</v>
      </c>
      <c r="AA116" s="10">
        <v>32437.663188024944</v>
      </c>
      <c r="AB116" s="10">
        <f t="shared" si="56"/>
        <v>19462.597912814967</v>
      </c>
      <c r="AC116" s="10" t="s">
        <v>395</v>
      </c>
      <c r="AD116" s="10">
        <v>0.14000000000000001</v>
      </c>
      <c r="AE116" s="10">
        <f t="shared" si="57"/>
        <v>3.0406508425220233E-2</v>
      </c>
      <c r="AF116" s="10" t="s">
        <v>933</v>
      </c>
      <c r="AG116" s="34">
        <v>134</v>
      </c>
      <c r="AH116" s="10">
        <f t="shared" si="33"/>
        <v>0.13400000000000001</v>
      </c>
      <c r="AI116" s="10">
        <f t="shared" si="58"/>
        <v>18760</v>
      </c>
      <c r="AJ116" s="10">
        <f t="shared" si="59"/>
        <v>4074.4721289795116</v>
      </c>
      <c r="AK116" s="10">
        <f t="shared" si="34"/>
        <v>1.0374519143291561</v>
      </c>
      <c r="AL116" s="10">
        <f t="shared" si="35"/>
        <v>4.7767164179104471</v>
      </c>
      <c r="AM116" s="10">
        <v>317</v>
      </c>
      <c r="AN116" s="10">
        <f t="shared" si="60"/>
        <v>1.0668</v>
      </c>
      <c r="AO116" s="10">
        <f t="shared" si="36"/>
        <v>338.17559999999997</v>
      </c>
      <c r="AP116" s="10">
        <f t="shared" si="37"/>
        <v>202.90535999999997</v>
      </c>
      <c r="AQ116" s="10">
        <f t="shared" si="38"/>
        <v>92.456897146531773</v>
      </c>
      <c r="AR116" s="10">
        <f t="shared" si="39"/>
        <v>0.25330656752474456</v>
      </c>
      <c r="AS116" s="10">
        <f t="shared" si="40"/>
        <v>20.08065301468385</v>
      </c>
      <c r="AT116" s="10">
        <f t="shared" si="41"/>
        <v>5.5015487711462606E-2</v>
      </c>
      <c r="AU116" s="34">
        <v>971</v>
      </c>
      <c r="AV116" s="10">
        <f t="shared" si="42"/>
        <v>48.550000000000004</v>
      </c>
      <c r="AW116" s="10">
        <f t="shared" si="43"/>
        <v>4.8550000000000003E-2</v>
      </c>
      <c r="AX116" s="10">
        <f t="shared" si="44"/>
        <v>6797</v>
      </c>
      <c r="AY116" s="10">
        <f t="shared" si="45"/>
        <v>1476.2359840444424</v>
      </c>
      <c r="AZ116" s="10">
        <f t="shared" si="46"/>
        <v>2.8634100210114708</v>
      </c>
      <c r="BA116" s="10">
        <f t="shared" si="46"/>
        <v>13.183934088568485</v>
      </c>
      <c r="BB116" s="10">
        <f t="shared" si="47"/>
        <v>33.498375794508341</v>
      </c>
      <c r="BC116" s="10">
        <f t="shared" si="48"/>
        <v>9.177637203974888E-2</v>
      </c>
      <c r="BD116" s="10">
        <f t="shared" si="49"/>
        <v>7.2754903273350813</v>
      </c>
      <c r="BE116" s="10">
        <f t="shared" si="50"/>
        <v>1.9932850211876935E-2</v>
      </c>
    </row>
    <row r="117" spans="1:57">
      <c r="B117" s="16"/>
      <c r="F117" t="s">
        <v>399</v>
      </c>
      <c r="G117" t="s">
        <v>400</v>
      </c>
      <c r="H117" s="3" t="s">
        <v>401</v>
      </c>
      <c r="I117" t="s">
        <v>135</v>
      </c>
      <c r="J117" t="s">
        <v>85</v>
      </c>
      <c r="K117" t="s">
        <v>402</v>
      </c>
      <c r="L117" s="5" t="s">
        <v>223</v>
      </c>
      <c r="M117" t="s">
        <v>116</v>
      </c>
      <c r="N117">
        <v>608</v>
      </c>
      <c r="O117" t="s">
        <v>390</v>
      </c>
      <c r="P117" t="s">
        <v>729</v>
      </c>
      <c r="Q117" s="3" t="s">
        <v>743</v>
      </c>
      <c r="R117" t="s">
        <v>824</v>
      </c>
      <c r="S117">
        <v>0.5</v>
      </c>
      <c r="T117">
        <v>14430495.4399</v>
      </c>
      <c r="U117">
        <v>1340636.8950728474</v>
      </c>
      <c r="V117">
        <v>1.3406368950728473</v>
      </c>
      <c r="W117">
        <v>44405.979391100002</v>
      </c>
      <c r="Y117">
        <v>42</v>
      </c>
      <c r="Z117">
        <v>42</v>
      </c>
      <c r="AA117">
        <v>1430191.4396637136</v>
      </c>
      <c r="AB117">
        <f t="shared" si="56"/>
        <v>858114.86379822809</v>
      </c>
      <c r="AC117" t="s">
        <v>399</v>
      </c>
      <c r="AD117">
        <v>2.7</v>
      </c>
      <c r="AE117">
        <f t="shared" si="57"/>
        <v>1.3406368950728473</v>
      </c>
      <c r="AF117" t="s">
        <v>947</v>
      </c>
      <c r="AG117" s="37">
        <v>134</v>
      </c>
      <c r="AH117">
        <f t="shared" si="33"/>
        <v>0.13400000000000001</v>
      </c>
      <c r="AI117">
        <f t="shared" si="58"/>
        <v>361800</v>
      </c>
      <c r="AJ117">
        <f t="shared" si="59"/>
        <v>179645.34393976157</v>
      </c>
      <c r="AK117">
        <f t="shared" si="34"/>
        <v>2.3717934322781318</v>
      </c>
      <c r="AL117">
        <f t="shared" si="35"/>
        <v>4.7767164179104471</v>
      </c>
      <c r="AM117">
        <v>3040</v>
      </c>
      <c r="AN117">
        <f t="shared" si="60"/>
        <v>1.0668</v>
      </c>
      <c r="AO117">
        <f t="shared" si="36"/>
        <v>3243.0720000000001</v>
      </c>
      <c r="AP117">
        <f t="shared" si="37"/>
        <v>1945.8432</v>
      </c>
      <c r="AQ117">
        <f t="shared" si="38"/>
        <v>185.93481735835653</v>
      </c>
      <c r="AR117">
        <f t="shared" si="39"/>
        <v>0.50941045851604527</v>
      </c>
      <c r="AS117">
        <f t="shared" si="40"/>
        <v>92.322620825645956</v>
      </c>
      <c r="AT117">
        <f t="shared" si="41"/>
        <v>0.25293868719355056</v>
      </c>
      <c r="AU117" s="33">
        <v>971</v>
      </c>
      <c r="AV117">
        <f t="shared" si="42"/>
        <v>48.550000000000004</v>
      </c>
      <c r="AW117">
        <f t="shared" si="43"/>
        <v>4.8550000000000003E-2</v>
      </c>
      <c r="AX117">
        <f t="shared" si="44"/>
        <v>131085</v>
      </c>
      <c r="AY117">
        <f t="shared" si="45"/>
        <v>65087.921255786743</v>
      </c>
      <c r="AZ117">
        <f t="shared" si="46"/>
        <v>6.5462475782753788</v>
      </c>
      <c r="BA117">
        <f t="shared" si="46"/>
        <v>13.183934088568485</v>
      </c>
      <c r="BB117">
        <f t="shared" si="47"/>
        <v>67.366681960807526</v>
      </c>
      <c r="BC117">
        <f t="shared" si="48"/>
        <v>0.18456625194741788</v>
      </c>
      <c r="BD117">
        <f t="shared" si="49"/>
        <v>33.449725679739636</v>
      </c>
      <c r="BE117">
        <f t="shared" si="50"/>
        <v>9.1643084054081198E-2</v>
      </c>
    </row>
    <row r="118" spans="1:57">
      <c r="A118" s="10"/>
      <c r="B118" s="21"/>
      <c r="C118" s="10" t="s">
        <v>43</v>
      </c>
      <c r="D118" s="10" t="s">
        <v>42</v>
      </c>
      <c r="E118" s="10">
        <v>3454</v>
      </c>
      <c r="F118" s="10" t="s">
        <v>403</v>
      </c>
      <c r="G118" s="10" t="s">
        <v>404</v>
      </c>
      <c r="H118" s="11" t="s">
        <v>405</v>
      </c>
      <c r="I118" s="10" t="s">
        <v>84</v>
      </c>
      <c r="J118" s="10" t="s">
        <v>100</v>
      </c>
      <c r="K118" s="10" t="s">
        <v>406</v>
      </c>
      <c r="L118" s="10">
        <v>1933</v>
      </c>
      <c r="M118" s="10" t="s">
        <v>270</v>
      </c>
      <c r="N118" s="10">
        <v>500</v>
      </c>
      <c r="O118" s="10" t="s">
        <v>194</v>
      </c>
      <c r="P118" s="10" t="s">
        <v>826</v>
      </c>
      <c r="Q118" s="11" t="s">
        <v>827</v>
      </c>
      <c r="R118" s="10" t="s">
        <v>828</v>
      </c>
      <c r="S118" s="10">
        <v>0</v>
      </c>
      <c r="T118" s="10">
        <v>34146651.308300003</v>
      </c>
      <c r="U118" s="10">
        <v>3172327.712361048</v>
      </c>
      <c r="V118" s="10">
        <v>3.172327712361048</v>
      </c>
      <c r="W118" s="10">
        <v>86545.465692199999</v>
      </c>
      <c r="X118" s="10">
        <v>140</v>
      </c>
      <c r="Y118" s="10">
        <v>42</v>
      </c>
      <c r="Z118" s="10">
        <v>42</v>
      </c>
      <c r="AA118" s="10">
        <v>3384239.2035467657</v>
      </c>
      <c r="AB118" s="10">
        <f t="shared" si="56"/>
        <v>2030543.5221280593</v>
      </c>
      <c r="AC118" s="10" t="s">
        <v>403</v>
      </c>
      <c r="AD118" s="10">
        <v>5.99</v>
      </c>
      <c r="AE118" s="10">
        <f t="shared" si="57"/>
        <v>3.172327712361048</v>
      </c>
      <c r="AF118" s="10" t="s">
        <v>928</v>
      </c>
      <c r="AG118" s="34">
        <v>151</v>
      </c>
      <c r="AH118" s="10">
        <f t="shared" si="33"/>
        <v>0.151</v>
      </c>
      <c r="AI118" s="10">
        <f t="shared" si="58"/>
        <v>904490</v>
      </c>
      <c r="AJ118" s="10">
        <f t="shared" si="59"/>
        <v>479021.48456651828</v>
      </c>
      <c r="AK118" s="10">
        <f t="shared" si="34"/>
        <v>2.2449596149521378</v>
      </c>
      <c r="AL118" s="10">
        <f t="shared" si="35"/>
        <v>4.2389403973509925</v>
      </c>
      <c r="AM118" s="10">
        <v>1995</v>
      </c>
      <c r="AN118" s="10">
        <f t="shared" si="60"/>
        <v>1.0668</v>
      </c>
      <c r="AO118" s="10">
        <f t="shared" si="36"/>
        <v>2128.2660000000001</v>
      </c>
      <c r="AP118" s="10">
        <f t="shared" si="37"/>
        <v>1276.9595999999999</v>
      </c>
      <c r="AQ118" s="10">
        <f t="shared" si="38"/>
        <v>708.31528264480733</v>
      </c>
      <c r="AR118" s="10">
        <f t="shared" si="39"/>
        <v>1.9405898154652255</v>
      </c>
      <c r="AS118" s="10">
        <f t="shared" si="40"/>
        <v>375.12657766660612</v>
      </c>
      <c r="AT118" s="10">
        <f t="shared" si="41"/>
        <v>1.0277440484016607</v>
      </c>
      <c r="AU118" s="34">
        <v>1014.7</v>
      </c>
      <c r="AV118" s="10">
        <f t="shared" si="42"/>
        <v>50.735000000000007</v>
      </c>
      <c r="AW118" s="10">
        <f t="shared" si="43"/>
        <v>5.0735000000000009E-2</v>
      </c>
      <c r="AX118" s="10">
        <f t="shared" si="44"/>
        <v>303902.65000000008</v>
      </c>
      <c r="AY118" s="10">
        <f t="shared" si="45"/>
        <v>160948.04648663782</v>
      </c>
      <c r="AZ118" s="10">
        <f t="shared" si="46"/>
        <v>6.6815591181191039</v>
      </c>
      <c r="BA118" s="10">
        <f t="shared" si="46"/>
        <v>12.61614270227653</v>
      </c>
      <c r="BB118" s="10">
        <f t="shared" si="47"/>
        <v>237.98924413896893</v>
      </c>
      <c r="BC118" s="10">
        <f t="shared" si="48"/>
        <v>0.65202532640813404</v>
      </c>
      <c r="BD118" s="10">
        <f t="shared" si="49"/>
        <v>126.04004581400839</v>
      </c>
      <c r="BE118" s="10">
        <f t="shared" si="50"/>
        <v>0.34531519401098187</v>
      </c>
    </row>
    <row r="119" spans="1:57">
      <c r="A119" s="10"/>
      <c r="B119" s="21"/>
      <c r="C119" s="10"/>
      <c r="D119" s="10"/>
      <c r="E119" s="10"/>
      <c r="F119" s="10" t="s">
        <v>407</v>
      </c>
      <c r="G119" s="10" t="s">
        <v>408</v>
      </c>
      <c r="H119" s="11" t="s">
        <v>409</v>
      </c>
      <c r="I119" s="10" t="s">
        <v>114</v>
      </c>
      <c r="J119" s="10" t="s">
        <v>100</v>
      </c>
      <c r="K119" s="10" t="s">
        <v>410</v>
      </c>
      <c r="L119" s="10">
        <v>1896</v>
      </c>
      <c r="M119" s="5" t="s">
        <v>223</v>
      </c>
      <c r="N119" s="5" t="s">
        <v>223</v>
      </c>
      <c r="O119" s="10" t="s">
        <v>194</v>
      </c>
      <c r="P119" s="10" t="s">
        <v>826</v>
      </c>
      <c r="Q119" s="11" t="s">
        <v>827</v>
      </c>
      <c r="R119" s="10" t="s">
        <v>828</v>
      </c>
      <c r="S119" s="10">
        <v>0</v>
      </c>
      <c r="T119" s="10">
        <v>5222138.7195899999</v>
      </c>
      <c r="U119" s="10">
        <v>485152.5623516186</v>
      </c>
      <c r="V119" s="10">
        <v>0.48515256235161858</v>
      </c>
      <c r="W119" s="10">
        <v>13328.9541343</v>
      </c>
      <c r="X119" s="10">
        <v>0</v>
      </c>
      <c r="Y119" s="10"/>
      <c r="Z119" s="10">
        <v>42</v>
      </c>
      <c r="AA119" s="10">
        <v>517560.7535167067</v>
      </c>
      <c r="AB119" s="10">
        <f t="shared" si="56"/>
        <v>310536.45211002399</v>
      </c>
      <c r="AC119" s="10" t="s">
        <v>407</v>
      </c>
      <c r="AD119" s="10">
        <v>0.78</v>
      </c>
      <c r="AE119" s="10">
        <f t="shared" si="57"/>
        <v>0.48515256235161858</v>
      </c>
      <c r="AF119" s="10" t="s">
        <v>928</v>
      </c>
      <c r="AG119" s="34">
        <v>151</v>
      </c>
      <c r="AH119" s="10">
        <f t="shared" si="33"/>
        <v>0.151</v>
      </c>
      <c r="AI119" s="10">
        <f t="shared" si="58"/>
        <v>117780</v>
      </c>
      <c r="AJ119" s="10">
        <f t="shared" si="59"/>
        <v>73258.036915094403</v>
      </c>
      <c r="AK119" s="10">
        <f t="shared" si="34"/>
        <v>2.6365805069623365</v>
      </c>
      <c r="AL119" s="10">
        <f t="shared" si="35"/>
        <v>4.2389403973509934</v>
      </c>
      <c r="AM119" s="10">
        <v>842</v>
      </c>
      <c r="AN119" s="10">
        <f t="shared" si="60"/>
        <v>1.0668</v>
      </c>
      <c r="AO119" s="10">
        <f t="shared" si="36"/>
        <v>898.24559999999997</v>
      </c>
      <c r="AP119" s="10">
        <f t="shared" si="37"/>
        <v>538.94736</v>
      </c>
      <c r="AQ119" s="10">
        <f t="shared" si="38"/>
        <v>218.53711278964238</v>
      </c>
      <c r="AR119" s="10">
        <f t="shared" si="39"/>
        <v>0.59873181586203394</v>
      </c>
      <c r="AS119" s="10">
        <f t="shared" si="40"/>
        <v>135.92800030617906</v>
      </c>
      <c r="AT119" s="10">
        <f t="shared" si="41"/>
        <v>0.37240548029090154</v>
      </c>
      <c r="AU119" s="34">
        <v>1014.5</v>
      </c>
      <c r="AV119" s="10">
        <f t="shared" si="42"/>
        <v>50.725000000000001</v>
      </c>
      <c r="AW119" s="10">
        <f t="shared" si="43"/>
        <v>5.0724999999999999E-2</v>
      </c>
      <c r="AX119" s="10">
        <f t="shared" si="44"/>
        <v>39565.5</v>
      </c>
      <c r="AY119" s="10">
        <f t="shared" si="45"/>
        <v>24609.363725285853</v>
      </c>
      <c r="AZ119" s="10">
        <f t="shared" si="46"/>
        <v>7.8486674529583604</v>
      </c>
      <c r="BA119" s="10">
        <f t="shared" si="46"/>
        <v>12.61862986692952</v>
      </c>
      <c r="BB119" s="10">
        <f t="shared" si="47"/>
        <v>73.412549975196086</v>
      </c>
      <c r="BC119" s="10">
        <f t="shared" si="48"/>
        <v>0.2011302739046468</v>
      </c>
      <c r="BD119" s="10">
        <f t="shared" si="49"/>
        <v>45.661906063118771</v>
      </c>
      <c r="BE119" s="10">
        <f t="shared" si="50"/>
        <v>0.12510111250169526</v>
      </c>
    </row>
    <row r="120" spans="1:57">
      <c r="B120" s="16"/>
      <c r="C120" t="s">
        <v>42</v>
      </c>
      <c r="D120" t="s">
        <v>42</v>
      </c>
      <c r="E120">
        <v>18659</v>
      </c>
      <c r="F120" t="s">
        <v>411</v>
      </c>
      <c r="G120" t="s">
        <v>412</v>
      </c>
      <c r="H120" s="3" t="s">
        <v>413</v>
      </c>
      <c r="I120" t="s">
        <v>84</v>
      </c>
      <c r="J120" t="s">
        <v>85</v>
      </c>
      <c r="K120" t="s">
        <v>414</v>
      </c>
      <c r="L120">
        <v>1952</v>
      </c>
      <c r="M120" t="s">
        <v>270</v>
      </c>
      <c r="N120">
        <v>558</v>
      </c>
      <c r="O120" t="s">
        <v>194</v>
      </c>
      <c r="P120" t="s">
        <v>826</v>
      </c>
      <c r="Q120" s="3" t="s">
        <v>827</v>
      </c>
      <c r="R120" t="s">
        <v>828</v>
      </c>
      <c r="S120">
        <v>0</v>
      </c>
      <c r="T120">
        <v>74476155.413399994</v>
      </c>
      <c r="U120">
        <v>6919061.2454173164</v>
      </c>
      <c r="V120">
        <v>6.9190612454173168</v>
      </c>
      <c r="W120">
        <v>106814.640634</v>
      </c>
      <c r="X120">
        <v>120</v>
      </c>
      <c r="Y120">
        <v>49</v>
      </c>
      <c r="Z120">
        <v>49</v>
      </c>
      <c r="AA120">
        <v>8611463.6260463912</v>
      </c>
      <c r="AB120">
        <f t="shared" si="56"/>
        <v>5166878.1756278342</v>
      </c>
      <c r="AC120" t="s">
        <v>411</v>
      </c>
      <c r="AD120">
        <v>8.64</v>
      </c>
      <c r="AE120">
        <f t="shared" si="57"/>
        <v>6.9190612454173168</v>
      </c>
      <c r="AF120" t="s">
        <v>928</v>
      </c>
      <c r="AG120" s="37">
        <v>150.9</v>
      </c>
      <c r="AH120">
        <f t="shared" si="33"/>
        <v>0.15090000000000001</v>
      </c>
      <c r="AI120">
        <f t="shared" si="58"/>
        <v>1303776</v>
      </c>
      <c r="AJ120">
        <f t="shared" si="59"/>
        <v>1044086.3419334732</v>
      </c>
      <c r="AK120">
        <f t="shared" si="34"/>
        <v>3.963010651851111</v>
      </c>
      <c r="AL120">
        <f t="shared" si="35"/>
        <v>4.9487077534791233</v>
      </c>
      <c r="AM120">
        <v>2724</v>
      </c>
      <c r="AN120">
        <f t="shared" si="60"/>
        <v>1.2446000000000002</v>
      </c>
      <c r="AO120">
        <f t="shared" si="36"/>
        <v>3390.2904000000003</v>
      </c>
      <c r="AP120">
        <f t="shared" si="37"/>
        <v>2034.1742400000001</v>
      </c>
      <c r="AQ120">
        <f t="shared" si="38"/>
        <v>640.93624546145077</v>
      </c>
      <c r="AR120">
        <f t="shared" si="39"/>
        <v>1.7559897135930158</v>
      </c>
      <c r="AS120">
        <f t="shared" si="40"/>
        <v>513.27281675412098</v>
      </c>
      <c r="AT120">
        <f t="shared" si="41"/>
        <v>1.4062268952167698</v>
      </c>
      <c r="AU120" s="33">
        <v>1016.3</v>
      </c>
      <c r="AV120">
        <f t="shared" si="42"/>
        <v>50.814999999999998</v>
      </c>
      <c r="AW120">
        <f t="shared" si="43"/>
        <v>5.0814999999999999E-2</v>
      </c>
      <c r="AX120">
        <f t="shared" si="44"/>
        <v>439041.6</v>
      </c>
      <c r="AY120">
        <f t="shared" si="45"/>
        <v>351592.09718588099</v>
      </c>
      <c r="AZ120">
        <f t="shared" si="46"/>
        <v>11.768538962202749</v>
      </c>
      <c r="BA120">
        <f t="shared" si="46"/>
        <v>14.695660730099375</v>
      </c>
      <c r="BB120">
        <f t="shared" si="47"/>
        <v>215.83283839048121</v>
      </c>
      <c r="BC120">
        <f t="shared" si="48"/>
        <v>0.59132284490542797</v>
      </c>
      <c r="BD120">
        <f t="shared" si="49"/>
        <v>172.84266523101826</v>
      </c>
      <c r="BE120">
        <f t="shared" si="50"/>
        <v>0.47354154857813224</v>
      </c>
    </row>
    <row r="121" spans="1:57">
      <c r="A121" s="10"/>
      <c r="B121" s="21"/>
      <c r="C121" s="10"/>
      <c r="D121" s="10"/>
      <c r="E121" s="10"/>
      <c r="F121" s="10" t="s">
        <v>403</v>
      </c>
      <c r="G121" s="10" t="s">
        <v>404</v>
      </c>
      <c r="H121" s="11" t="s">
        <v>405</v>
      </c>
      <c r="I121" s="10" t="s">
        <v>84</v>
      </c>
      <c r="J121" s="10" t="s">
        <v>100</v>
      </c>
      <c r="K121" s="10" t="s">
        <v>406</v>
      </c>
      <c r="L121" s="10">
        <v>1933</v>
      </c>
      <c r="M121" s="10" t="s">
        <v>270</v>
      </c>
      <c r="N121" s="10">
        <v>500</v>
      </c>
      <c r="O121" s="10" t="s">
        <v>194</v>
      </c>
      <c r="P121" s="10" t="s">
        <v>826</v>
      </c>
      <c r="Q121" s="11" t="s">
        <v>827</v>
      </c>
      <c r="R121" s="10" t="s">
        <v>828</v>
      </c>
      <c r="S121" s="10">
        <v>0</v>
      </c>
      <c r="T121" s="10">
        <v>34146651.308300003</v>
      </c>
      <c r="U121" s="10">
        <v>3172327.712361048</v>
      </c>
      <c r="V121" s="10">
        <v>3.172327712361048</v>
      </c>
      <c r="W121" s="10">
        <v>86545.465692199999</v>
      </c>
      <c r="X121" s="10">
        <v>140</v>
      </c>
      <c r="Y121" s="10">
        <v>42</v>
      </c>
      <c r="Z121" s="10">
        <v>42</v>
      </c>
      <c r="AA121" s="10">
        <v>3384239.2035467657</v>
      </c>
      <c r="AB121" s="10">
        <f t="shared" si="56"/>
        <v>2030543.5221280593</v>
      </c>
      <c r="AC121" s="10" t="s">
        <v>403</v>
      </c>
      <c r="AD121" s="10">
        <v>5.99</v>
      </c>
      <c r="AE121" s="10">
        <f t="shared" si="57"/>
        <v>3.172327712361048</v>
      </c>
      <c r="AF121" s="10" t="s">
        <v>928</v>
      </c>
      <c r="AG121" s="34">
        <v>151</v>
      </c>
      <c r="AH121" s="10">
        <f t="shared" si="33"/>
        <v>0.151</v>
      </c>
      <c r="AI121" s="10">
        <f t="shared" si="58"/>
        <v>904490</v>
      </c>
      <c r="AJ121" s="10">
        <f t="shared" si="59"/>
        <v>479021.48456651828</v>
      </c>
      <c r="AK121" s="10">
        <f t="shared" si="34"/>
        <v>2.2449596149521378</v>
      </c>
      <c r="AL121" s="10">
        <f t="shared" si="35"/>
        <v>4.2389403973509925</v>
      </c>
      <c r="AM121" s="10">
        <v>1995</v>
      </c>
      <c r="AN121" s="10">
        <f t="shared" si="60"/>
        <v>1.0668</v>
      </c>
      <c r="AO121" s="10">
        <f t="shared" si="36"/>
        <v>2128.2660000000001</v>
      </c>
      <c r="AP121" s="10">
        <f t="shared" si="37"/>
        <v>1276.9595999999999</v>
      </c>
      <c r="AQ121" s="10">
        <f t="shared" si="38"/>
        <v>708.31528264480733</v>
      </c>
      <c r="AR121" s="10">
        <f t="shared" si="39"/>
        <v>1.9405898154652255</v>
      </c>
      <c r="AS121" s="10">
        <f t="shared" si="40"/>
        <v>375.12657766660612</v>
      </c>
      <c r="AT121" s="10">
        <f t="shared" si="41"/>
        <v>1.0277440484016607</v>
      </c>
      <c r="AU121" s="34">
        <v>1014.7</v>
      </c>
      <c r="AV121" s="10">
        <f t="shared" si="42"/>
        <v>50.735000000000007</v>
      </c>
      <c r="AW121" s="10">
        <f t="shared" si="43"/>
        <v>5.0735000000000009E-2</v>
      </c>
      <c r="AX121" s="10">
        <f t="shared" si="44"/>
        <v>303902.65000000008</v>
      </c>
      <c r="AY121" s="10">
        <f t="shared" si="45"/>
        <v>160948.04648663782</v>
      </c>
      <c r="AZ121" s="10">
        <f t="shared" si="46"/>
        <v>6.6815591181191039</v>
      </c>
      <c r="BA121" s="10">
        <f t="shared" si="46"/>
        <v>12.61614270227653</v>
      </c>
      <c r="BB121" s="10">
        <f t="shared" si="47"/>
        <v>237.98924413896893</v>
      </c>
      <c r="BC121" s="10">
        <f t="shared" si="48"/>
        <v>0.65202532640813404</v>
      </c>
      <c r="BD121" s="10">
        <f t="shared" si="49"/>
        <v>126.04004581400839</v>
      </c>
      <c r="BE121" s="10">
        <f t="shared" si="50"/>
        <v>0.34531519401098187</v>
      </c>
    </row>
    <row r="122" spans="1:57">
      <c r="B122" s="16"/>
      <c r="F122" t="s">
        <v>415</v>
      </c>
      <c r="G122" t="s">
        <v>416</v>
      </c>
      <c r="H122" s="3" t="s">
        <v>405</v>
      </c>
      <c r="I122" t="s">
        <v>84</v>
      </c>
      <c r="J122" t="s">
        <v>85</v>
      </c>
      <c r="K122" t="s">
        <v>417</v>
      </c>
      <c r="L122">
        <v>1897</v>
      </c>
      <c r="M122" t="s">
        <v>270</v>
      </c>
      <c r="N122" s="5" t="s">
        <v>223</v>
      </c>
      <c r="O122" t="s">
        <v>194</v>
      </c>
      <c r="P122" t="s">
        <v>826</v>
      </c>
      <c r="Q122" s="3" t="s">
        <v>827</v>
      </c>
      <c r="R122" t="s">
        <v>828</v>
      </c>
      <c r="S122">
        <v>0</v>
      </c>
      <c r="T122">
        <v>3433974.9352000002</v>
      </c>
      <c r="U122">
        <v>319026.71076388302</v>
      </c>
      <c r="V122">
        <v>0.319026710763883</v>
      </c>
      <c r="W122">
        <v>9445.3572499799993</v>
      </c>
      <c r="X122">
        <v>85</v>
      </c>
      <c r="Y122">
        <v>49</v>
      </c>
      <c r="Z122">
        <v>49</v>
      </c>
      <c r="AA122">
        <v>397060.6442167288</v>
      </c>
      <c r="AB122">
        <f t="shared" si="56"/>
        <v>238236.38653003727</v>
      </c>
      <c r="AC122" t="s">
        <v>415</v>
      </c>
      <c r="AD122">
        <v>0.38700000000000001</v>
      </c>
      <c r="AE122">
        <f t="shared" si="57"/>
        <v>0.319026710763883</v>
      </c>
      <c r="AF122" t="s">
        <v>950</v>
      </c>
      <c r="AG122" s="37">
        <v>151</v>
      </c>
      <c r="AH122">
        <f t="shared" si="33"/>
        <v>0.151</v>
      </c>
      <c r="AI122">
        <f t="shared" si="58"/>
        <v>58437</v>
      </c>
      <c r="AJ122">
        <f t="shared" si="59"/>
        <v>48173.033325346325</v>
      </c>
      <c r="AK122">
        <f t="shared" si="34"/>
        <v>4.0768072715922665</v>
      </c>
      <c r="AL122">
        <f t="shared" si="35"/>
        <v>4.9454304635761597</v>
      </c>
      <c r="AM122">
        <v>937</v>
      </c>
      <c r="AN122">
        <f t="shared" si="60"/>
        <v>1.2446000000000002</v>
      </c>
      <c r="AO122">
        <f t="shared" si="36"/>
        <v>1166.1902000000002</v>
      </c>
      <c r="AP122">
        <f t="shared" si="37"/>
        <v>699.71412000000009</v>
      </c>
      <c r="AQ122">
        <f t="shared" si="38"/>
        <v>83.515536316460199</v>
      </c>
      <c r="AR122">
        <f t="shared" si="39"/>
        <v>0.22880968853824712</v>
      </c>
      <c r="AS122">
        <f t="shared" si="40"/>
        <v>68.846736043209077</v>
      </c>
      <c r="AT122">
        <f t="shared" si="41"/>
        <v>0.18862119463892899</v>
      </c>
      <c r="AU122" s="33">
        <v>1013</v>
      </c>
      <c r="AV122">
        <f t="shared" si="42"/>
        <v>50.650000000000006</v>
      </c>
      <c r="AW122">
        <f t="shared" si="43"/>
        <v>5.0650000000000001E-2</v>
      </c>
      <c r="AX122">
        <f t="shared" si="44"/>
        <v>19601.55</v>
      </c>
      <c r="AY122">
        <f t="shared" si="45"/>
        <v>16158.702900190672</v>
      </c>
      <c r="AZ122">
        <f t="shared" si="46"/>
        <v>12.153956525378721</v>
      </c>
      <c r="BA122">
        <f t="shared" si="46"/>
        <v>14.743534057255678</v>
      </c>
      <c r="BB122">
        <f t="shared" si="47"/>
        <v>28.013655062441781</v>
      </c>
      <c r="BC122">
        <f t="shared" si="48"/>
        <v>7.6749739897100766E-2</v>
      </c>
      <c r="BD122">
        <f t="shared" si="49"/>
        <v>23.09329258667907</v>
      </c>
      <c r="BE122">
        <f t="shared" si="50"/>
        <v>6.3269294758024855E-2</v>
      </c>
    </row>
    <row r="123" spans="1:57">
      <c r="B123" s="16"/>
      <c r="F123" t="s">
        <v>418</v>
      </c>
      <c r="G123" t="s">
        <v>419</v>
      </c>
      <c r="H123" s="3" t="s">
        <v>420</v>
      </c>
      <c r="I123" t="s">
        <v>84</v>
      </c>
      <c r="J123" t="s">
        <v>85</v>
      </c>
      <c r="K123" t="s">
        <v>421</v>
      </c>
      <c r="L123">
        <v>1896</v>
      </c>
      <c r="M123" s="5" t="s">
        <v>223</v>
      </c>
      <c r="N123" s="5" t="s">
        <v>223</v>
      </c>
      <c r="O123" t="s">
        <v>194</v>
      </c>
      <c r="P123" t="s">
        <v>826</v>
      </c>
      <c r="Q123" s="3" t="s">
        <v>827</v>
      </c>
      <c r="R123" t="s">
        <v>828</v>
      </c>
      <c r="S123">
        <v>0</v>
      </c>
      <c r="T123">
        <v>2809454.4042400001</v>
      </c>
      <c r="U123">
        <v>261006.85489528492</v>
      </c>
      <c r="V123">
        <v>0.26100685489528491</v>
      </c>
      <c r="W123">
        <v>14485.7128094</v>
      </c>
      <c r="Z123">
        <v>42</v>
      </c>
      <c r="AA123">
        <v>278442.11280228995</v>
      </c>
      <c r="AB123">
        <f t="shared" si="56"/>
        <v>167065.26768137395</v>
      </c>
      <c r="AC123" t="s">
        <v>418</v>
      </c>
      <c r="AD123">
        <v>0.46</v>
      </c>
      <c r="AE123">
        <f t="shared" si="57"/>
        <v>0.26100685489528491</v>
      </c>
      <c r="AF123" t="s">
        <v>958</v>
      </c>
      <c r="AG123" s="33">
        <v>150</v>
      </c>
      <c r="AH123">
        <f t="shared" si="33"/>
        <v>0.15</v>
      </c>
      <c r="AI123">
        <f t="shared" si="58"/>
        <v>69000</v>
      </c>
      <c r="AJ123">
        <f t="shared" si="59"/>
        <v>39151.028234292731</v>
      </c>
      <c r="AK123">
        <f t="shared" si="34"/>
        <v>2.4212357634981734</v>
      </c>
      <c r="AL123">
        <f t="shared" si="35"/>
        <v>4.2671999999999999</v>
      </c>
      <c r="AM123">
        <v>1077</v>
      </c>
      <c r="AN123">
        <f t="shared" si="60"/>
        <v>1.0668</v>
      </c>
      <c r="AO123">
        <f t="shared" si="36"/>
        <v>1148.9436000000001</v>
      </c>
      <c r="AP123">
        <f t="shared" si="37"/>
        <v>689.36616000000004</v>
      </c>
      <c r="AQ123">
        <f t="shared" si="38"/>
        <v>100.09194533134611</v>
      </c>
      <c r="AR123">
        <f t="shared" si="39"/>
        <v>0.27422450775711266</v>
      </c>
      <c r="AS123">
        <f t="shared" si="40"/>
        <v>56.792790981055305</v>
      </c>
      <c r="AT123">
        <f t="shared" si="41"/>
        <v>0.1555966876193296</v>
      </c>
      <c r="AU123" s="33">
        <v>1014</v>
      </c>
      <c r="AV123">
        <f t="shared" si="42"/>
        <v>50.7</v>
      </c>
      <c r="AW123">
        <f t="shared" si="43"/>
        <v>5.0700000000000002E-2</v>
      </c>
      <c r="AX123">
        <f t="shared" si="44"/>
        <v>23322</v>
      </c>
      <c r="AY123">
        <f t="shared" si="45"/>
        <v>13233.047543190945</v>
      </c>
      <c r="AZ123">
        <f t="shared" si="46"/>
        <v>7.1634194186336488</v>
      </c>
      <c r="BA123">
        <f t="shared" si="46"/>
        <v>12.624852071005916</v>
      </c>
      <c r="BB123">
        <f t="shared" si="47"/>
        <v>33.831077521994985</v>
      </c>
      <c r="BC123">
        <f t="shared" si="48"/>
        <v>9.2687883621904069E-2</v>
      </c>
      <c r="BD123">
        <f t="shared" si="49"/>
        <v>19.195963351596696</v>
      </c>
      <c r="BE123">
        <f t="shared" si="50"/>
        <v>5.2591680415333415E-2</v>
      </c>
    </row>
    <row r="124" spans="1:57">
      <c r="A124" s="1" t="s">
        <v>44</v>
      </c>
      <c r="B124" s="17" t="s">
        <v>709</v>
      </c>
      <c r="Q124" s="3"/>
    </row>
    <row r="125" spans="1:57" s="18" customFormat="1">
      <c r="A125" s="23"/>
      <c r="B125" s="24"/>
      <c r="C125" s="23" t="s">
        <v>45</v>
      </c>
      <c r="D125" s="23" t="s">
        <v>829</v>
      </c>
      <c r="E125" s="23">
        <v>3109</v>
      </c>
      <c r="F125" s="23" t="s">
        <v>422</v>
      </c>
      <c r="G125" s="23" t="s">
        <v>45</v>
      </c>
      <c r="H125" s="25" t="s">
        <v>423</v>
      </c>
      <c r="I125" s="23" t="s">
        <v>84</v>
      </c>
      <c r="J125" s="23" t="s">
        <v>85</v>
      </c>
      <c r="K125" s="23" t="s">
        <v>424</v>
      </c>
      <c r="L125" s="23" t="s">
        <v>389</v>
      </c>
      <c r="M125" s="23" t="s">
        <v>389</v>
      </c>
      <c r="N125" s="9" t="s">
        <v>223</v>
      </c>
      <c r="O125" s="23" t="s">
        <v>219</v>
      </c>
      <c r="P125" s="27" t="s">
        <v>831</v>
      </c>
      <c r="Q125" s="26" t="s">
        <v>830</v>
      </c>
      <c r="R125" s="27" t="s">
        <v>832</v>
      </c>
      <c r="S125" s="27">
        <v>0</v>
      </c>
      <c r="T125" s="27">
        <v>83394356.631400004</v>
      </c>
      <c r="U125" s="27">
        <v>7747589.2499012202</v>
      </c>
      <c r="V125" s="27">
        <v>7.7475892499012202</v>
      </c>
      <c r="W125" s="27">
        <v>66745.858529100005</v>
      </c>
      <c r="X125" s="27"/>
      <c r="Y125" s="27"/>
      <c r="Z125" s="27">
        <v>42</v>
      </c>
      <c r="AA125" s="27">
        <v>8265128.2117946213</v>
      </c>
      <c r="AB125" s="27">
        <f>AA125*0.6</f>
        <v>4959076.9270767728</v>
      </c>
      <c r="AC125" s="23" t="s">
        <v>422</v>
      </c>
      <c r="AD125" s="27">
        <v>9.92</v>
      </c>
      <c r="AE125" s="27">
        <f>V125</f>
        <v>7.7475892499012202</v>
      </c>
      <c r="AF125" s="27" t="s">
        <v>953</v>
      </c>
      <c r="AG125" s="38">
        <v>130.6</v>
      </c>
      <c r="AH125" s="27">
        <f t="shared" si="33"/>
        <v>0.13059999999999999</v>
      </c>
      <c r="AI125" s="22">
        <f>($AD125*1000*1000)*AH125</f>
        <v>1295552</v>
      </c>
      <c r="AJ125" s="22">
        <f>($AE125*1000*1000)*AH125</f>
        <v>1011835.1560370993</v>
      </c>
      <c r="AK125" s="22">
        <f t="shared" si="34"/>
        <v>3.8277714264473928</v>
      </c>
      <c r="AL125" s="22">
        <f t="shared" si="35"/>
        <v>4.901071975497703</v>
      </c>
      <c r="AM125" s="27">
        <v>2009</v>
      </c>
      <c r="AN125" s="27">
        <f>Z125*2.54/100</f>
        <v>1.0668</v>
      </c>
      <c r="AO125" s="27">
        <f t="shared" si="36"/>
        <v>2143.2012</v>
      </c>
      <c r="AP125" s="27">
        <f t="shared" si="37"/>
        <v>1285.9207199999998</v>
      </c>
      <c r="AQ125" s="22">
        <f t="shared" si="38"/>
        <v>1007.4897929943925</v>
      </c>
      <c r="AR125" s="27">
        <f t="shared" si="39"/>
        <v>2.7602460082038149</v>
      </c>
      <c r="AS125" s="27">
        <f t="shared" si="40"/>
        <v>786.85656145045971</v>
      </c>
      <c r="AT125" s="27">
        <f t="shared" si="41"/>
        <v>2.1557714012341362</v>
      </c>
      <c r="AU125" s="38">
        <v>958.7</v>
      </c>
      <c r="AV125" s="22">
        <f t="shared" si="42"/>
        <v>47.935000000000002</v>
      </c>
      <c r="AW125" s="27">
        <f t="shared" si="43"/>
        <v>4.7934999999999998E-2</v>
      </c>
      <c r="AX125" s="27">
        <f t="shared" si="44"/>
        <v>475515.2</v>
      </c>
      <c r="AY125" s="27">
        <f t="shared" si="45"/>
        <v>371380.69069401495</v>
      </c>
      <c r="AZ125" s="27">
        <f t="shared" si="46"/>
        <v>10.428850491165734</v>
      </c>
      <c r="BA125" s="27">
        <f t="shared" si="46"/>
        <v>13.353082298946491</v>
      </c>
      <c r="BB125" s="22">
        <f t="shared" si="47"/>
        <v>369.78578275027724</v>
      </c>
      <c r="BC125" s="27">
        <f t="shared" si="48"/>
        <v>1.0131117335624034</v>
      </c>
      <c r="BD125" s="22">
        <f t="shared" si="49"/>
        <v>288.80527774217296</v>
      </c>
      <c r="BE125" s="27">
        <f t="shared" si="50"/>
        <v>0.79124733627992594</v>
      </c>
    </row>
    <row r="126" spans="1:57">
      <c r="A126" s="1" t="s">
        <v>46</v>
      </c>
      <c r="B126" s="17" t="s">
        <v>710</v>
      </c>
      <c r="Q126" s="3"/>
    </row>
    <row r="127" spans="1:57" s="18" customFormat="1">
      <c r="A127" s="23"/>
      <c r="B127" s="24"/>
      <c r="C127" s="23" t="s">
        <v>47</v>
      </c>
      <c r="D127" s="23" t="s">
        <v>833</v>
      </c>
      <c r="E127" s="23">
        <v>11129</v>
      </c>
      <c r="F127" s="23" t="s">
        <v>425</v>
      </c>
      <c r="G127" s="23" t="s">
        <v>426</v>
      </c>
      <c r="H127" s="25" t="s">
        <v>427</v>
      </c>
      <c r="I127" s="23" t="s">
        <v>114</v>
      </c>
      <c r="J127" s="23" t="s">
        <v>100</v>
      </c>
      <c r="K127" s="23" t="s">
        <v>428</v>
      </c>
      <c r="L127" s="23">
        <v>1913</v>
      </c>
      <c r="M127" s="23" t="s">
        <v>389</v>
      </c>
      <c r="N127" s="23">
        <v>645</v>
      </c>
      <c r="O127" s="23" t="s">
        <v>426</v>
      </c>
      <c r="P127" s="27" t="s">
        <v>835</v>
      </c>
      <c r="Q127" s="26" t="s">
        <v>834</v>
      </c>
      <c r="R127" s="27" t="s">
        <v>835</v>
      </c>
      <c r="S127" s="27">
        <v>0</v>
      </c>
      <c r="T127" s="27">
        <v>1918100.3958999999</v>
      </c>
      <c r="U127" s="27">
        <v>178197.35780431353</v>
      </c>
      <c r="V127" s="27">
        <v>0.17819735780431353</v>
      </c>
      <c r="W127" s="27">
        <v>9495.8576828599998</v>
      </c>
      <c r="X127" s="27">
        <v>0</v>
      </c>
      <c r="Y127" s="27"/>
      <c r="Z127" s="27">
        <v>60</v>
      </c>
      <c r="AA127" s="27">
        <v>271572.77329377382</v>
      </c>
      <c r="AB127" s="27">
        <f>AA127*0.6</f>
        <v>162943.66397626427</v>
      </c>
      <c r="AC127" s="23" t="s">
        <v>425</v>
      </c>
      <c r="AD127" s="27">
        <v>0.255</v>
      </c>
      <c r="AE127" s="27">
        <f>V127</f>
        <v>0.17819735780431353</v>
      </c>
      <c r="AF127" s="27" t="s">
        <v>951</v>
      </c>
      <c r="AG127" s="38">
        <v>103</v>
      </c>
      <c r="AH127" s="27">
        <f t="shared" si="33"/>
        <v>0.10300000000000001</v>
      </c>
      <c r="AI127" s="22">
        <f>($AD127*1000*1000)*AH127</f>
        <v>26265.000000000004</v>
      </c>
      <c r="AJ127" s="22">
        <f>($AE127*1000*1000)*AH127</f>
        <v>18354.327853844297</v>
      </c>
      <c r="AK127" s="22">
        <f t="shared" si="34"/>
        <v>6.2038326280702174</v>
      </c>
      <c r="AL127" s="22">
        <f t="shared" si="35"/>
        <v>8.8776699029126185</v>
      </c>
      <c r="AM127" s="27">
        <v>725</v>
      </c>
      <c r="AN127" s="27">
        <f>Z127*2.54/100</f>
        <v>1.524</v>
      </c>
      <c r="AO127" s="27">
        <f t="shared" si="36"/>
        <v>1104.9000000000001</v>
      </c>
      <c r="AP127" s="27">
        <f t="shared" si="37"/>
        <v>662.94</v>
      </c>
      <c r="AQ127" s="22">
        <f t="shared" si="38"/>
        <v>39.618970042537789</v>
      </c>
      <c r="AR127" s="27">
        <f t="shared" si="39"/>
        <v>0.10854512340421311</v>
      </c>
      <c r="AS127" s="27">
        <f t="shared" si="40"/>
        <v>27.686257962778374</v>
      </c>
      <c r="AT127" s="27">
        <f t="shared" si="41"/>
        <v>7.5852761541858563E-2</v>
      </c>
      <c r="AU127" s="38">
        <v>1082</v>
      </c>
      <c r="AV127" s="22">
        <f t="shared" si="42"/>
        <v>54.1</v>
      </c>
      <c r="AW127" s="27">
        <f t="shared" si="43"/>
        <v>5.4100000000000002E-2</v>
      </c>
      <c r="AX127" s="27">
        <f t="shared" si="44"/>
        <v>13795.5</v>
      </c>
      <c r="AY127" s="27">
        <f t="shared" si="45"/>
        <v>9640.4770572133621</v>
      </c>
      <c r="AZ127" s="27">
        <f t="shared" si="46"/>
        <v>11.811363413885998</v>
      </c>
      <c r="BA127" s="27">
        <f t="shared" si="46"/>
        <v>16.902033271719038</v>
      </c>
      <c r="BB127" s="22">
        <f t="shared" si="47"/>
        <v>20.80957552719703</v>
      </c>
      <c r="BC127" s="27">
        <f t="shared" si="48"/>
        <v>5.7012535690950765E-2</v>
      </c>
      <c r="BD127" s="22">
        <f t="shared" si="49"/>
        <v>14.54200539598359</v>
      </c>
      <c r="BE127" s="27">
        <f t="shared" si="50"/>
        <v>3.9841110673927642E-2</v>
      </c>
    </row>
    <row r="128" spans="1:57" s="18" customFormat="1">
      <c r="A128" s="23"/>
      <c r="B128" s="24"/>
      <c r="C128" s="23"/>
      <c r="D128" s="23"/>
      <c r="E128" s="23"/>
      <c r="F128" s="23" t="s">
        <v>429</v>
      </c>
      <c r="G128" s="23" t="s">
        <v>430</v>
      </c>
      <c r="H128" s="25" t="s">
        <v>431</v>
      </c>
      <c r="I128" s="23" t="s">
        <v>84</v>
      </c>
      <c r="J128" s="23" t="s">
        <v>100</v>
      </c>
      <c r="K128" s="23" t="s">
        <v>432</v>
      </c>
      <c r="L128" s="23">
        <v>1970</v>
      </c>
      <c r="M128" s="23" t="s">
        <v>433</v>
      </c>
      <c r="N128" s="9" t="s">
        <v>223</v>
      </c>
      <c r="O128" s="23" t="s">
        <v>426</v>
      </c>
      <c r="P128" s="27" t="s">
        <v>835</v>
      </c>
      <c r="Q128" s="26" t="s">
        <v>834</v>
      </c>
      <c r="R128" s="27" t="s">
        <v>835</v>
      </c>
      <c r="S128" s="27">
        <v>0</v>
      </c>
      <c r="T128" s="27">
        <v>7293388.1340199998</v>
      </c>
      <c r="U128" s="27">
        <v>677577.92955038545</v>
      </c>
      <c r="V128" s="27">
        <v>0.67757792955038543</v>
      </c>
      <c r="W128" s="27">
        <v>21139.304743500001</v>
      </c>
      <c r="X128" s="27"/>
      <c r="Y128" s="27"/>
      <c r="Z128" s="27">
        <v>96</v>
      </c>
      <c r="AA128" s="27">
        <v>1652206.0234156596</v>
      </c>
      <c r="AB128" s="27">
        <f>AA128*0.6</f>
        <v>991323.61404939566</v>
      </c>
      <c r="AC128" s="23" t="s">
        <v>429</v>
      </c>
      <c r="AD128" s="27">
        <v>0.79</v>
      </c>
      <c r="AE128" s="27">
        <f>V128</f>
        <v>0.67757792955038543</v>
      </c>
      <c r="AF128" s="27" t="s">
        <v>951</v>
      </c>
      <c r="AG128" s="38">
        <v>103</v>
      </c>
      <c r="AH128" s="27">
        <f t="shared" si="33"/>
        <v>0.10300000000000001</v>
      </c>
      <c r="AI128" s="22">
        <f>($AD128*1000*1000)*AH128</f>
        <v>81370</v>
      </c>
      <c r="AJ128" s="22">
        <f>($AE128*1000*1000)*AH128</f>
        <v>69790.526743689712</v>
      </c>
      <c r="AK128" s="22">
        <f t="shared" si="34"/>
        <v>12.182912794019856</v>
      </c>
      <c r="AL128" s="22">
        <f t="shared" si="35"/>
        <v>14.204271844660187</v>
      </c>
      <c r="AM128" s="27">
        <v>930</v>
      </c>
      <c r="AN128" s="27">
        <f>Z128*2.54/100</f>
        <v>2.4384000000000001</v>
      </c>
      <c r="AO128" s="27">
        <f t="shared" si="36"/>
        <v>2267.712</v>
      </c>
      <c r="AP128" s="27">
        <f t="shared" si="37"/>
        <v>1360.6271999999999</v>
      </c>
      <c r="AQ128" s="22">
        <f t="shared" si="38"/>
        <v>59.803302476975325</v>
      </c>
      <c r="AR128" s="27">
        <f t="shared" si="39"/>
        <v>0.16384466432048034</v>
      </c>
      <c r="AS128" s="27">
        <f t="shared" si="40"/>
        <v>51.292908699524538</v>
      </c>
      <c r="AT128" s="27">
        <f t="shared" si="41"/>
        <v>0.14052851698499874</v>
      </c>
      <c r="AU128" s="38">
        <v>1082</v>
      </c>
      <c r="AV128" s="22">
        <f t="shared" si="42"/>
        <v>54.1</v>
      </c>
      <c r="AW128" s="27">
        <f t="shared" si="43"/>
        <v>5.4100000000000002E-2</v>
      </c>
      <c r="AX128" s="27">
        <f t="shared" si="44"/>
        <v>42739</v>
      </c>
      <c r="AY128" s="27">
        <f t="shared" si="45"/>
        <v>36656.965988675853</v>
      </c>
      <c r="AZ128" s="27">
        <f t="shared" si="46"/>
        <v>23.194824727986045</v>
      </c>
      <c r="BA128" s="27">
        <f t="shared" si="46"/>
        <v>27.043253234750456</v>
      </c>
      <c r="BB128" s="22">
        <f t="shared" si="47"/>
        <v>31.411249165090926</v>
      </c>
      <c r="BC128" s="27">
        <f t="shared" si="48"/>
        <v>8.6058216890660066E-2</v>
      </c>
      <c r="BD128" s="22">
        <f t="shared" si="49"/>
        <v>26.941226802371624</v>
      </c>
      <c r="BE128" s="27">
        <f t="shared" si="50"/>
        <v>7.3811580280470204E-2</v>
      </c>
    </row>
    <row r="129" spans="1:57">
      <c r="A129" s="1" t="s">
        <v>48</v>
      </c>
      <c r="B129" s="17" t="s">
        <v>711</v>
      </c>
      <c r="Q129" s="3"/>
    </row>
    <row r="130" spans="1:57">
      <c r="B130" s="16"/>
      <c r="C130" t="s">
        <v>49</v>
      </c>
      <c r="D130" t="s">
        <v>49</v>
      </c>
      <c r="E130">
        <v>66971</v>
      </c>
      <c r="F130" t="s">
        <v>434</v>
      </c>
      <c r="G130" t="s">
        <v>435</v>
      </c>
      <c r="H130" s="3" t="s">
        <v>436</v>
      </c>
      <c r="I130" t="s">
        <v>107</v>
      </c>
      <c r="J130" t="s">
        <v>85</v>
      </c>
      <c r="K130" t="s">
        <v>437</v>
      </c>
      <c r="L130">
        <v>1873</v>
      </c>
      <c r="M130" t="s">
        <v>288</v>
      </c>
      <c r="N130" s="5" t="s">
        <v>223</v>
      </c>
      <c r="O130" t="s">
        <v>194</v>
      </c>
      <c r="P130" t="s">
        <v>837</v>
      </c>
      <c r="Q130" s="3" t="s">
        <v>836</v>
      </c>
      <c r="R130" t="s">
        <v>837</v>
      </c>
      <c r="S130">
        <v>0</v>
      </c>
      <c r="T130">
        <v>1276347.1075299999</v>
      </c>
      <c r="U130">
        <v>118576.52638474389</v>
      </c>
      <c r="V130">
        <v>0.11857652638474389</v>
      </c>
      <c r="W130">
        <v>10915.2351545</v>
      </c>
      <c r="Z130">
        <v>36</v>
      </c>
      <c r="AA130">
        <v>108426.37572620981</v>
      </c>
      <c r="AB130">
        <f t="shared" ref="AB130:AB137" si="61">AA130*0.6</f>
        <v>65055.825435725885</v>
      </c>
      <c r="AC130" t="s">
        <v>434</v>
      </c>
      <c r="AD130">
        <v>0.23</v>
      </c>
      <c r="AE130">
        <f t="shared" ref="AE130:AE137" si="62">V130</f>
        <v>0.11857652638474389</v>
      </c>
      <c r="AF130" t="s">
        <v>951</v>
      </c>
      <c r="AG130" s="37">
        <v>151</v>
      </c>
      <c r="AH130">
        <f t="shared" si="33"/>
        <v>0.151</v>
      </c>
      <c r="AI130">
        <f t="shared" ref="AI130:AI137" si="63">($AD130*1000*1000)*AH130</f>
        <v>34730</v>
      </c>
      <c r="AJ130">
        <f t="shared" ref="AJ130:AJ137" si="64">($AE130*1000*1000)*AH130</f>
        <v>17905.055484096327</v>
      </c>
      <c r="AK130">
        <f t="shared" si="34"/>
        <v>1.8731881783969446</v>
      </c>
      <c r="AL130" s="6">
        <f t="shared" si="35"/>
        <v>3.6333774834437085</v>
      </c>
      <c r="AM130">
        <v>311</v>
      </c>
      <c r="AN130" s="18">
        <f t="shared" ref="AN130:AN137" si="65">Z130*2.54/100</f>
        <v>0.91439999999999999</v>
      </c>
      <c r="AO130">
        <f t="shared" si="36"/>
        <v>284.3784</v>
      </c>
      <c r="AP130">
        <f t="shared" si="37"/>
        <v>170.62703999999999</v>
      </c>
      <c r="AQ130">
        <f t="shared" si="38"/>
        <v>203.54335397250048</v>
      </c>
      <c r="AR130">
        <f t="shared" si="39"/>
        <v>0.55765302458219312</v>
      </c>
      <c r="AS130">
        <f t="shared" si="40"/>
        <v>104.93679949025857</v>
      </c>
      <c r="AT130">
        <f t="shared" si="41"/>
        <v>0.28749808079522893</v>
      </c>
      <c r="AU130" s="37">
        <v>974</v>
      </c>
      <c r="AV130">
        <f t="shared" si="42"/>
        <v>48.7</v>
      </c>
      <c r="AW130">
        <f t="shared" si="43"/>
        <v>4.87E-2</v>
      </c>
      <c r="AX130">
        <f t="shared" si="44"/>
        <v>11201</v>
      </c>
      <c r="AY130">
        <f t="shared" si="45"/>
        <v>5774.6768349370277</v>
      </c>
      <c r="AZ130">
        <f t="shared" si="46"/>
        <v>5.8080372677194791</v>
      </c>
      <c r="BA130">
        <f t="shared" si="46"/>
        <v>11.265708418891169</v>
      </c>
      <c r="BB130">
        <f t="shared" si="47"/>
        <v>65.646101579210423</v>
      </c>
      <c r="BC130">
        <f t="shared" si="48"/>
        <v>0.1798523330937272</v>
      </c>
      <c r="BD130">
        <f t="shared" si="49"/>
        <v>33.843855199838359</v>
      </c>
      <c r="BE130">
        <f t="shared" si="50"/>
        <v>9.2722890958461257E-2</v>
      </c>
    </row>
    <row r="131" spans="1:57">
      <c r="B131" s="16"/>
      <c r="F131" t="s">
        <v>438</v>
      </c>
      <c r="G131" t="s">
        <v>439</v>
      </c>
      <c r="H131" s="3" t="s">
        <v>440</v>
      </c>
      <c r="I131" t="s">
        <v>107</v>
      </c>
      <c r="J131" t="s">
        <v>85</v>
      </c>
      <c r="K131" t="s">
        <v>441</v>
      </c>
      <c r="L131">
        <v>1876</v>
      </c>
      <c r="M131" t="s">
        <v>288</v>
      </c>
      <c r="N131" s="5" t="s">
        <v>223</v>
      </c>
      <c r="O131" t="s">
        <v>194</v>
      </c>
      <c r="P131" t="s">
        <v>839</v>
      </c>
      <c r="Q131" s="3" t="s">
        <v>838</v>
      </c>
      <c r="R131" t="s">
        <v>840</v>
      </c>
      <c r="S131">
        <v>0</v>
      </c>
      <c r="T131">
        <v>697880.083185</v>
      </c>
      <c r="U131">
        <v>64835.181283339385</v>
      </c>
      <c r="V131">
        <v>6.4835181283339385E-2</v>
      </c>
      <c r="W131">
        <v>6434.9151427200004</v>
      </c>
      <c r="Z131">
        <v>42</v>
      </c>
      <c r="AA131">
        <v>69166.171393066455</v>
      </c>
      <c r="AB131">
        <f t="shared" si="61"/>
        <v>41499.702835839875</v>
      </c>
      <c r="AC131" t="s">
        <v>438</v>
      </c>
      <c r="AD131">
        <v>0.28000000000000003</v>
      </c>
      <c r="AE131">
        <f t="shared" si="62"/>
        <v>6.4835181283339385E-2</v>
      </c>
      <c r="AF131" t="s">
        <v>952</v>
      </c>
      <c r="AG131" s="37">
        <v>144</v>
      </c>
      <c r="AH131">
        <f t="shared" si="33"/>
        <v>0.14400000000000002</v>
      </c>
      <c r="AI131">
        <f t="shared" si="63"/>
        <v>40320.000000000007</v>
      </c>
      <c r="AJ131">
        <f t="shared" si="64"/>
        <v>9336.2661048008722</v>
      </c>
      <c r="AK131">
        <f t="shared" si="34"/>
        <v>1.0292585028730126</v>
      </c>
      <c r="AL131">
        <f t="shared" si="35"/>
        <v>4.4449999999999994</v>
      </c>
      <c r="AM131">
        <v>728</v>
      </c>
      <c r="AN131">
        <f t="shared" si="65"/>
        <v>1.0668</v>
      </c>
      <c r="AO131">
        <f t="shared" si="36"/>
        <v>776.63040000000001</v>
      </c>
      <c r="AP131">
        <f t="shared" si="37"/>
        <v>465.97823999999997</v>
      </c>
      <c r="AQ131">
        <f t="shared" si="38"/>
        <v>86.527645582763711</v>
      </c>
      <c r="AR131">
        <f t="shared" si="39"/>
        <v>0.23706204269250331</v>
      </c>
      <c r="AS131">
        <f t="shared" si="40"/>
        <v>20.035841383496518</v>
      </c>
      <c r="AT131">
        <f t="shared" si="41"/>
        <v>5.4892716119168544E-2</v>
      </c>
      <c r="AU131" s="37">
        <v>969</v>
      </c>
      <c r="AV131">
        <f t="shared" si="42"/>
        <v>48.45</v>
      </c>
      <c r="AW131">
        <f t="shared" si="43"/>
        <v>4.8450000000000007E-2</v>
      </c>
      <c r="AX131">
        <f t="shared" si="44"/>
        <v>13566.000000000002</v>
      </c>
      <c r="AY131">
        <f t="shared" si="45"/>
        <v>3141.2645331777935</v>
      </c>
      <c r="AZ131">
        <f t="shared" si="46"/>
        <v>3.0590964791272204</v>
      </c>
      <c r="BA131">
        <f t="shared" si="46"/>
        <v>13.211145510835912</v>
      </c>
      <c r="BB131">
        <f t="shared" si="47"/>
        <v>29.11294742003404</v>
      </c>
      <c r="BC131">
        <f t="shared" si="48"/>
        <v>7.9761499780915179E-2</v>
      </c>
      <c r="BD131">
        <f t="shared" si="49"/>
        <v>6.7412257988222661</v>
      </c>
      <c r="BE131">
        <f t="shared" si="50"/>
        <v>1.8469111777595248E-2</v>
      </c>
    </row>
    <row r="132" spans="1:57">
      <c r="B132" s="16"/>
      <c r="F132" t="s">
        <v>442</v>
      </c>
      <c r="G132" t="s">
        <v>443</v>
      </c>
      <c r="H132" s="3" t="s">
        <v>444</v>
      </c>
      <c r="I132" t="s">
        <v>84</v>
      </c>
      <c r="J132" t="s">
        <v>85</v>
      </c>
      <c r="K132" t="s">
        <v>445</v>
      </c>
      <c r="L132">
        <v>1888</v>
      </c>
      <c r="M132" t="s">
        <v>288</v>
      </c>
      <c r="N132">
        <v>845</v>
      </c>
      <c r="O132" t="s">
        <v>194</v>
      </c>
      <c r="P132" t="s">
        <v>842</v>
      </c>
      <c r="Q132" s="3" t="s">
        <v>841</v>
      </c>
      <c r="R132" t="s">
        <v>843</v>
      </c>
      <c r="S132">
        <v>0</v>
      </c>
      <c r="T132">
        <v>1605927.6222399999</v>
      </c>
      <c r="U132">
        <v>149195.55812606763</v>
      </c>
      <c r="V132">
        <v>0.14919555812606763</v>
      </c>
      <c r="W132">
        <v>16866.2896888</v>
      </c>
      <c r="Z132">
        <v>42</v>
      </c>
      <c r="AA132">
        <v>159161.82140888894</v>
      </c>
      <c r="AB132">
        <f t="shared" si="61"/>
        <v>95497.092845333362</v>
      </c>
      <c r="AC132" t="s">
        <v>442</v>
      </c>
      <c r="AD132">
        <v>0.46</v>
      </c>
      <c r="AE132">
        <f t="shared" si="62"/>
        <v>0.14919555812606763</v>
      </c>
      <c r="AF132" t="s">
        <v>957</v>
      </c>
      <c r="AG132" s="37">
        <v>124</v>
      </c>
      <c r="AH132">
        <f t="shared" si="33"/>
        <v>0.124</v>
      </c>
      <c r="AI132">
        <f t="shared" si="63"/>
        <v>57040</v>
      </c>
      <c r="AJ132">
        <f t="shared" si="64"/>
        <v>18500.249207632387</v>
      </c>
      <c r="AK132">
        <f t="shared" si="34"/>
        <v>1.6742127076671347</v>
      </c>
      <c r="AL132">
        <f t="shared" si="35"/>
        <v>5.161935483870967</v>
      </c>
      <c r="AM132">
        <v>1000</v>
      </c>
      <c r="AN132">
        <f t="shared" si="65"/>
        <v>1.0668</v>
      </c>
      <c r="AO132">
        <f t="shared" si="36"/>
        <v>1066.8</v>
      </c>
      <c r="AP132">
        <f t="shared" si="37"/>
        <v>640.07999999999993</v>
      </c>
      <c r="AQ132">
        <f t="shared" si="38"/>
        <v>89.113860767404091</v>
      </c>
      <c r="AR132">
        <f t="shared" si="39"/>
        <v>0.24414756374631258</v>
      </c>
      <c r="AS132">
        <f t="shared" si="40"/>
        <v>28.903026508612033</v>
      </c>
      <c r="AT132">
        <f t="shared" si="41"/>
        <v>7.9186373996197351E-2</v>
      </c>
      <c r="AU132" s="37">
        <v>970</v>
      </c>
      <c r="AV132">
        <f t="shared" si="42"/>
        <v>48.5</v>
      </c>
      <c r="AW132">
        <f t="shared" si="43"/>
        <v>4.8499999999999995E-2</v>
      </c>
      <c r="AX132">
        <f t="shared" si="44"/>
        <v>22309.999999999996</v>
      </c>
      <c r="AY132">
        <f t="shared" si="45"/>
        <v>7235.9845691142791</v>
      </c>
      <c r="AZ132">
        <f t="shared" si="46"/>
        <v>4.2804613556850457</v>
      </c>
      <c r="BA132">
        <f t="shared" si="46"/>
        <v>13.197525773195878</v>
      </c>
      <c r="BB132">
        <f t="shared" si="47"/>
        <v>34.855018122734656</v>
      </c>
      <c r="BC132">
        <f t="shared" si="48"/>
        <v>9.5493200336259326E-2</v>
      </c>
      <c r="BD132">
        <f t="shared" si="49"/>
        <v>11.304812787642607</v>
      </c>
      <c r="BE132">
        <f t="shared" si="50"/>
        <v>3.0972089829157827E-2</v>
      </c>
    </row>
    <row r="133" spans="1:57">
      <c r="B133" s="16"/>
      <c r="F133" t="s">
        <v>446</v>
      </c>
      <c r="G133" t="s">
        <v>447</v>
      </c>
      <c r="H133" s="3" t="s">
        <v>448</v>
      </c>
      <c r="I133" t="s">
        <v>84</v>
      </c>
      <c r="J133" t="s">
        <v>85</v>
      </c>
      <c r="K133" t="s">
        <v>449</v>
      </c>
      <c r="L133">
        <v>1877</v>
      </c>
      <c r="M133" t="s">
        <v>288</v>
      </c>
      <c r="N133">
        <v>710</v>
      </c>
      <c r="O133" t="s">
        <v>194</v>
      </c>
      <c r="P133" t="s">
        <v>845</v>
      </c>
      <c r="Q133" s="3" t="s">
        <v>844</v>
      </c>
      <c r="R133" t="s">
        <v>846</v>
      </c>
      <c r="S133">
        <v>0</v>
      </c>
      <c r="T133">
        <v>1262890.78455</v>
      </c>
      <c r="U133">
        <v>117326.39307268003</v>
      </c>
      <c r="V133">
        <v>0.11732639307268003</v>
      </c>
      <c r="W133">
        <v>12288.4674067</v>
      </c>
      <c r="Z133">
        <v>42</v>
      </c>
      <c r="AA133">
        <v>125163.79612993506</v>
      </c>
      <c r="AB133">
        <f t="shared" si="61"/>
        <v>75098.277677961029</v>
      </c>
      <c r="AC133" t="s">
        <v>446</v>
      </c>
      <c r="AD133">
        <v>0.311</v>
      </c>
      <c r="AE133">
        <f t="shared" si="62"/>
        <v>0.11732639307268003</v>
      </c>
      <c r="AF133" t="s">
        <v>958</v>
      </c>
      <c r="AG133" s="37">
        <v>147</v>
      </c>
      <c r="AH133">
        <f t="shared" si="33"/>
        <v>0.14699999999999999</v>
      </c>
      <c r="AI133">
        <f t="shared" si="63"/>
        <v>45717</v>
      </c>
      <c r="AJ133">
        <f t="shared" si="64"/>
        <v>17246.979781683964</v>
      </c>
      <c r="AK133">
        <f t="shared" ref="AK133:AK196" si="66">$AB133/AI133</f>
        <v>1.6426772902412894</v>
      </c>
      <c r="AL133">
        <f t="shared" ref="AL133:AL196" si="67">$AB133/AJ133</f>
        <v>4.3542857142857141</v>
      </c>
      <c r="AM133">
        <v>1047</v>
      </c>
      <c r="AN133">
        <f t="shared" si="65"/>
        <v>1.0668</v>
      </c>
      <c r="AO133">
        <f t="shared" si="36"/>
        <v>1116.9395999999999</v>
      </c>
      <c r="AP133">
        <f t="shared" si="37"/>
        <v>670.16375999999991</v>
      </c>
      <c r="AQ133">
        <f t="shared" ref="AQ133:AQ196" si="68">AI133/$AP133</f>
        <v>68.217654741581384</v>
      </c>
      <c r="AR133">
        <f t="shared" si="39"/>
        <v>0.18689768422351064</v>
      </c>
      <c r="AS133">
        <f t="shared" ref="AS133:AS196" si="69">AJ133/AP133</f>
        <v>25.735470658222351</v>
      </c>
      <c r="AT133">
        <f t="shared" ref="AT133:AT196" si="70">AS133/365</f>
        <v>7.0508138789650274E-2</v>
      </c>
      <c r="AU133" s="37">
        <v>972</v>
      </c>
      <c r="AV133">
        <f t="shared" ref="AV133:AV196" si="71">AU133*0.05</f>
        <v>48.6</v>
      </c>
      <c r="AW133">
        <f t="shared" si="43"/>
        <v>4.8600000000000004E-2</v>
      </c>
      <c r="AX133">
        <f t="shared" ref="AX133:AX196" si="72">($AD133*1000*1000)*AW133</f>
        <v>15114.600000000002</v>
      </c>
      <c r="AY133">
        <f t="shared" ref="AY133:AY196" si="73">($AE133*1000*1000)*AW133</f>
        <v>5702.0627033322498</v>
      </c>
      <c r="AZ133">
        <f t="shared" ref="AZ133:BA196" si="74">$AB133/AX133</f>
        <v>4.9685918038162447</v>
      </c>
      <c r="BA133">
        <f t="shared" si="74"/>
        <v>13.170370370370369</v>
      </c>
      <c r="BB133">
        <f t="shared" ref="BB133:BB196" si="75">AX133/$AP133</f>
        <v>22.553591975788134</v>
      </c>
      <c r="BC133">
        <f t="shared" si="48"/>
        <v>6.1790662947364752E-2</v>
      </c>
      <c r="BD133">
        <f t="shared" ref="BD133:BD196" si="76">AY133/$AP133</f>
        <v>8.5084617278204515</v>
      </c>
      <c r="BE133">
        <f t="shared" si="50"/>
        <v>2.3310854048823156E-2</v>
      </c>
    </row>
    <row r="134" spans="1:57">
      <c r="B134" s="16"/>
      <c r="F134" t="s">
        <v>450</v>
      </c>
      <c r="G134" t="s">
        <v>451</v>
      </c>
      <c r="H134" s="3" t="s">
        <v>452</v>
      </c>
      <c r="I134" t="s">
        <v>84</v>
      </c>
      <c r="J134" t="s">
        <v>85</v>
      </c>
      <c r="K134" t="s">
        <v>453</v>
      </c>
      <c r="L134">
        <v>1892</v>
      </c>
      <c r="M134" t="s">
        <v>288</v>
      </c>
      <c r="N134">
        <v>882</v>
      </c>
      <c r="O134" t="s">
        <v>194</v>
      </c>
      <c r="P134" t="s">
        <v>845</v>
      </c>
      <c r="Q134" s="3" t="s">
        <v>844</v>
      </c>
      <c r="R134" t="s">
        <v>846</v>
      </c>
      <c r="S134">
        <v>0</v>
      </c>
      <c r="T134">
        <v>1105115.27156</v>
      </c>
      <c r="U134">
        <v>102668.56827834956</v>
      </c>
      <c r="V134">
        <v>0.10266856827834955</v>
      </c>
      <c r="W134">
        <v>11148.700325</v>
      </c>
      <c r="Z134">
        <v>42</v>
      </c>
      <c r="AA134">
        <v>109526.82863934331</v>
      </c>
      <c r="AB134">
        <f t="shared" si="61"/>
        <v>65716.097183605976</v>
      </c>
      <c r="AC134" t="s">
        <v>450</v>
      </c>
      <c r="AD134">
        <v>0.2</v>
      </c>
      <c r="AE134">
        <f t="shared" si="62"/>
        <v>0.10266856827834955</v>
      </c>
      <c r="AF134" t="s">
        <v>928</v>
      </c>
      <c r="AG134" s="37">
        <v>147</v>
      </c>
      <c r="AH134">
        <f t="shared" ref="AH134:AH196" si="77">AG134/10/100</f>
        <v>0.14699999999999999</v>
      </c>
      <c r="AI134">
        <f t="shared" si="63"/>
        <v>29400</v>
      </c>
      <c r="AJ134">
        <f t="shared" si="64"/>
        <v>15092.279536917384</v>
      </c>
      <c r="AK134">
        <f t="shared" si="66"/>
        <v>2.2352414008029244</v>
      </c>
      <c r="AL134">
        <f t="shared" si="67"/>
        <v>4.3542857142857141</v>
      </c>
      <c r="AM134">
        <v>469</v>
      </c>
      <c r="AN134">
        <f t="shared" si="65"/>
        <v>1.0668</v>
      </c>
      <c r="AO134">
        <f t="shared" ref="AO134:AO196" si="78">AM134*AN134</f>
        <v>500.32920000000001</v>
      </c>
      <c r="AP134">
        <f t="shared" ref="AP134:AP196" si="79">AO134*0.6</f>
        <v>300.19752</v>
      </c>
      <c r="AQ134">
        <f t="shared" si="68"/>
        <v>97.935519254123079</v>
      </c>
      <c r="AR134">
        <f t="shared" ref="AR134:AR196" si="80">AQ134/365</f>
        <v>0.26831649110718653</v>
      </c>
      <c r="AS134">
        <f t="shared" si="69"/>
        <v>50.274497727087763</v>
      </c>
      <c r="AT134">
        <f t="shared" si="70"/>
        <v>0.13773834993722675</v>
      </c>
      <c r="AU134" s="37">
        <v>973.5</v>
      </c>
      <c r="AV134">
        <f t="shared" si="71"/>
        <v>48.675000000000004</v>
      </c>
      <c r="AW134">
        <f t="shared" si="43"/>
        <v>4.8675000000000003E-2</v>
      </c>
      <c r="AX134">
        <f t="shared" si="72"/>
        <v>9735</v>
      </c>
      <c r="AY134">
        <f t="shared" si="73"/>
        <v>4997.3925609486651</v>
      </c>
      <c r="AZ134">
        <f t="shared" si="74"/>
        <v>6.7504979130565976</v>
      </c>
      <c r="BA134">
        <f t="shared" si="74"/>
        <v>13.150077041602463</v>
      </c>
      <c r="BB134">
        <f t="shared" si="75"/>
        <v>32.428648977513205</v>
      </c>
      <c r="BC134">
        <f t="shared" si="48"/>
        <v>8.884561363702248E-2</v>
      </c>
      <c r="BD134">
        <f t="shared" si="76"/>
        <v>16.647014808612226</v>
      </c>
      <c r="BE134">
        <f t="shared" si="50"/>
        <v>4.5608259749622536E-2</v>
      </c>
    </row>
    <row r="135" spans="1:57">
      <c r="B135" s="16"/>
      <c r="F135" t="s">
        <v>454</v>
      </c>
      <c r="G135" t="s">
        <v>455</v>
      </c>
      <c r="H135" s="3" t="s">
        <v>456</v>
      </c>
      <c r="I135" t="s">
        <v>84</v>
      </c>
      <c r="J135" t="s">
        <v>85</v>
      </c>
      <c r="K135" t="s">
        <v>457</v>
      </c>
      <c r="L135">
        <v>1899</v>
      </c>
      <c r="M135" t="s">
        <v>288</v>
      </c>
      <c r="N135">
        <v>873</v>
      </c>
      <c r="O135" t="s">
        <v>194</v>
      </c>
      <c r="P135" t="s">
        <v>845</v>
      </c>
      <c r="Q135" s="3" t="s">
        <v>844</v>
      </c>
      <c r="R135" t="s">
        <v>846</v>
      </c>
      <c r="S135">
        <v>0</v>
      </c>
      <c r="T135">
        <v>899064.45305400004</v>
      </c>
      <c r="U135">
        <v>83525.820844653892</v>
      </c>
      <c r="V135">
        <v>8.3525820844653889E-2</v>
      </c>
      <c r="W135">
        <v>7730.8169153899998</v>
      </c>
      <c r="Z135">
        <v>42</v>
      </c>
      <c r="AA135">
        <v>89105.345677076766</v>
      </c>
      <c r="AB135">
        <f t="shared" si="61"/>
        <v>53463.20740624606</v>
      </c>
      <c r="AC135" t="s">
        <v>454</v>
      </c>
      <c r="AD135">
        <v>0.14000000000000001</v>
      </c>
      <c r="AE135">
        <f t="shared" si="62"/>
        <v>8.3525820844653889E-2</v>
      </c>
      <c r="AF135" t="s">
        <v>952</v>
      </c>
      <c r="AG135" s="37">
        <v>139</v>
      </c>
      <c r="AH135">
        <f t="shared" si="77"/>
        <v>0.13900000000000001</v>
      </c>
      <c r="AI135">
        <f t="shared" si="63"/>
        <v>19460</v>
      </c>
      <c r="AJ135">
        <f t="shared" si="64"/>
        <v>11610.089097406892</v>
      </c>
      <c r="AK135">
        <f t="shared" si="66"/>
        <v>2.7473385100845866</v>
      </c>
      <c r="AL135">
        <f t="shared" si="67"/>
        <v>4.6048920863309348</v>
      </c>
      <c r="AM135">
        <v>695</v>
      </c>
      <c r="AN135">
        <f t="shared" si="65"/>
        <v>1.0668</v>
      </c>
      <c r="AO135">
        <f t="shared" si="78"/>
        <v>741.42599999999993</v>
      </c>
      <c r="AP135">
        <f t="shared" si="79"/>
        <v>444.85559999999992</v>
      </c>
      <c r="AQ135">
        <f t="shared" si="68"/>
        <v>43.74453193350832</v>
      </c>
      <c r="AR135">
        <f t="shared" si="80"/>
        <v>0.11984803269454335</v>
      </c>
      <c r="AS135">
        <f t="shared" si="69"/>
        <v>26.098556694367552</v>
      </c>
      <c r="AT135">
        <f t="shared" si="70"/>
        <v>7.1502895053061788E-2</v>
      </c>
      <c r="AU135" s="37">
        <v>974.5</v>
      </c>
      <c r="AV135">
        <f t="shared" si="71"/>
        <v>48.725000000000001</v>
      </c>
      <c r="AW135">
        <f t="shared" si="43"/>
        <v>4.8725000000000004E-2</v>
      </c>
      <c r="AX135">
        <f t="shared" si="72"/>
        <v>6821.5000000000009</v>
      </c>
      <c r="AY135">
        <f t="shared" si="73"/>
        <v>4069.7956206557615</v>
      </c>
      <c r="AZ135">
        <f t="shared" si="74"/>
        <v>7.8374561909031817</v>
      </c>
      <c r="BA135">
        <f t="shared" si="74"/>
        <v>13.136582863006668</v>
      </c>
      <c r="BB135">
        <f t="shared" si="75"/>
        <v>15.334189341440238</v>
      </c>
      <c r="BC135">
        <f t="shared" si="48"/>
        <v>4.2011477647781473E-2</v>
      </c>
      <c r="BD135">
        <f t="shared" si="76"/>
        <v>9.1485767980795618</v>
      </c>
      <c r="BE135">
        <f t="shared" si="50"/>
        <v>2.5064593967341266E-2</v>
      </c>
    </row>
    <row r="136" spans="1:57">
      <c r="B136" s="16"/>
      <c r="F136" t="s">
        <v>458</v>
      </c>
      <c r="G136" t="s">
        <v>459</v>
      </c>
      <c r="H136" s="3" t="s">
        <v>460</v>
      </c>
      <c r="I136" t="s">
        <v>84</v>
      </c>
      <c r="J136" t="s">
        <v>85</v>
      </c>
      <c r="K136" t="s">
        <v>461</v>
      </c>
      <c r="L136">
        <v>1892</v>
      </c>
      <c r="M136" t="s">
        <v>288</v>
      </c>
      <c r="N136" s="5" t="s">
        <v>223</v>
      </c>
      <c r="O136" t="s">
        <v>194</v>
      </c>
      <c r="P136" s="18" t="s">
        <v>845</v>
      </c>
      <c r="Q136" s="3" t="s">
        <v>844</v>
      </c>
      <c r="R136" t="s">
        <v>846</v>
      </c>
      <c r="S136">
        <v>0</v>
      </c>
      <c r="T136">
        <v>2801775.0580799999</v>
      </c>
      <c r="U136">
        <v>260293.42029180858</v>
      </c>
      <c r="V136">
        <v>0.26029342029180857</v>
      </c>
      <c r="W136">
        <v>15706.002677799999</v>
      </c>
      <c r="Z136">
        <v>42</v>
      </c>
      <c r="AA136">
        <v>277681.02076730138</v>
      </c>
      <c r="AB136">
        <f t="shared" si="61"/>
        <v>166608.61246038083</v>
      </c>
      <c r="AC136" t="s">
        <v>458</v>
      </c>
      <c r="AD136">
        <v>0.48</v>
      </c>
      <c r="AE136">
        <f t="shared" si="62"/>
        <v>0.26029342029180857</v>
      </c>
      <c r="AF136" t="s">
        <v>957</v>
      </c>
      <c r="AG136" s="37">
        <v>132</v>
      </c>
      <c r="AH136">
        <f t="shared" si="77"/>
        <v>0.13200000000000001</v>
      </c>
      <c r="AI136">
        <f t="shared" si="63"/>
        <v>63360</v>
      </c>
      <c r="AJ136">
        <f t="shared" si="64"/>
        <v>34358.731478518734</v>
      </c>
      <c r="AK136">
        <f t="shared" si="66"/>
        <v>2.629555120902475</v>
      </c>
      <c r="AL136">
        <f t="shared" si="67"/>
        <v>4.8490909090909087</v>
      </c>
      <c r="AM136">
        <v>1168</v>
      </c>
      <c r="AN136">
        <f t="shared" si="65"/>
        <v>1.0668</v>
      </c>
      <c r="AO136">
        <f t="shared" si="78"/>
        <v>1246.0224000000001</v>
      </c>
      <c r="AP136">
        <f t="shared" si="79"/>
        <v>747.61343999999997</v>
      </c>
      <c r="AQ136">
        <f t="shared" si="68"/>
        <v>84.749680262569925</v>
      </c>
      <c r="AR136">
        <f t="shared" si="80"/>
        <v>0.23219090482895871</v>
      </c>
      <c r="AS136">
        <f t="shared" si="69"/>
        <v>45.957883633711475</v>
      </c>
      <c r="AT136">
        <f t="shared" si="70"/>
        <v>0.12591200995537391</v>
      </c>
      <c r="AU136" s="37">
        <v>978</v>
      </c>
      <c r="AV136">
        <f t="shared" si="71"/>
        <v>48.900000000000006</v>
      </c>
      <c r="AW136">
        <f t="shared" si="43"/>
        <v>4.8900000000000006E-2</v>
      </c>
      <c r="AX136">
        <f t="shared" si="72"/>
        <v>23472.000000000004</v>
      </c>
      <c r="AY136">
        <f t="shared" si="73"/>
        <v>12728.348252269439</v>
      </c>
      <c r="AZ136">
        <f t="shared" si="74"/>
        <v>7.0981856024361285</v>
      </c>
      <c r="BA136">
        <f t="shared" si="74"/>
        <v>13.089570552147238</v>
      </c>
      <c r="BB136">
        <f t="shared" si="75"/>
        <v>31.395904279088409</v>
      </c>
      <c r="BC136">
        <f t="shared" si="48"/>
        <v>8.601617610709153E-2</v>
      </c>
      <c r="BD136">
        <f t="shared" si="76"/>
        <v>17.025306891579476</v>
      </c>
      <c r="BE136">
        <f t="shared" si="50"/>
        <v>4.6644676415286232E-2</v>
      </c>
    </row>
    <row r="137" spans="1:57">
      <c r="B137" s="16"/>
      <c r="F137" t="s">
        <v>462</v>
      </c>
      <c r="G137" t="s">
        <v>463</v>
      </c>
      <c r="H137" s="3" t="s">
        <v>464</v>
      </c>
      <c r="I137" t="s">
        <v>84</v>
      </c>
      <c r="J137" t="s">
        <v>85</v>
      </c>
      <c r="K137" t="s">
        <v>465</v>
      </c>
      <c r="L137">
        <v>1902</v>
      </c>
      <c r="M137" t="s">
        <v>288</v>
      </c>
      <c r="N137">
        <v>820</v>
      </c>
      <c r="O137" t="s">
        <v>194</v>
      </c>
      <c r="P137" t="s">
        <v>842</v>
      </c>
      <c r="Q137" s="3" t="s">
        <v>841</v>
      </c>
      <c r="R137" t="s">
        <v>843</v>
      </c>
      <c r="S137">
        <v>0</v>
      </c>
      <c r="T137">
        <v>60908.960558999999</v>
      </c>
      <c r="U137">
        <v>5658.6275991712</v>
      </c>
      <c r="V137">
        <v>5.6586275991711999E-3</v>
      </c>
      <c r="W137">
        <v>2100.87723611</v>
      </c>
      <c r="Z137">
        <v>42</v>
      </c>
      <c r="AA137">
        <v>6036.6239227958358</v>
      </c>
      <c r="AB137">
        <f t="shared" si="61"/>
        <v>3621.9743536775013</v>
      </c>
      <c r="AC137" t="s">
        <v>462</v>
      </c>
      <c r="AD137">
        <v>0.04</v>
      </c>
      <c r="AE137">
        <f t="shared" si="62"/>
        <v>5.6586275991711999E-3</v>
      </c>
      <c r="AF137" t="s">
        <v>956</v>
      </c>
      <c r="AG137" s="37">
        <v>143</v>
      </c>
      <c r="AH137">
        <f t="shared" si="77"/>
        <v>0.14300000000000002</v>
      </c>
      <c r="AI137">
        <f t="shared" si="63"/>
        <v>5720.0000000000009</v>
      </c>
      <c r="AJ137">
        <f t="shared" si="64"/>
        <v>809.18374668148169</v>
      </c>
      <c r="AK137">
        <f t="shared" si="66"/>
        <v>0.63321229959396863</v>
      </c>
      <c r="AL137">
        <f t="shared" si="67"/>
        <v>4.4760839160839154</v>
      </c>
      <c r="AM137">
        <v>268</v>
      </c>
      <c r="AN137">
        <f t="shared" si="65"/>
        <v>1.0668</v>
      </c>
      <c r="AO137">
        <f t="shared" si="78"/>
        <v>285.9024</v>
      </c>
      <c r="AP137">
        <f t="shared" si="79"/>
        <v>171.54143999999999</v>
      </c>
      <c r="AQ137">
        <f t="shared" si="68"/>
        <v>33.344712507951435</v>
      </c>
      <c r="AR137">
        <f t="shared" si="80"/>
        <v>9.1355376734113522E-2</v>
      </c>
      <c r="AS137">
        <f t="shared" si="69"/>
        <v>4.7171327620980783</v>
      </c>
      <c r="AT137">
        <f t="shared" si="70"/>
        <v>1.2923651403008433E-2</v>
      </c>
      <c r="AU137" s="37">
        <v>969.5</v>
      </c>
      <c r="AV137">
        <f t="shared" si="71"/>
        <v>48.475000000000001</v>
      </c>
      <c r="AW137">
        <f t="shared" ref="AW137:AW196" si="81">AV137/10/100</f>
        <v>4.8475000000000004E-2</v>
      </c>
      <c r="AX137">
        <f t="shared" si="72"/>
        <v>1939.0000000000002</v>
      </c>
      <c r="AY137">
        <f t="shared" si="73"/>
        <v>274.30197286982394</v>
      </c>
      <c r="AZ137">
        <f t="shared" si="74"/>
        <v>1.8679599554809185</v>
      </c>
      <c r="BA137">
        <f t="shared" si="74"/>
        <v>13.204332129963896</v>
      </c>
      <c r="BB137">
        <f t="shared" si="75"/>
        <v>11.303391180580041</v>
      </c>
      <c r="BC137">
        <f t="shared" ref="BC137:BC196" si="82">BB137/365</f>
        <v>3.0968195015287785E-2</v>
      </c>
      <c r="BD137">
        <f t="shared" si="76"/>
        <v>1.5990420324664638</v>
      </c>
      <c r="BE137">
        <f t="shared" ref="BE137:BE196" si="83">BD137/365</f>
        <v>4.3809370752505858E-3</v>
      </c>
    </row>
    <row r="138" spans="1:57">
      <c r="A138" s="1" t="s">
        <v>50</v>
      </c>
      <c r="B138" s="17" t="s">
        <v>712</v>
      </c>
      <c r="Q138" s="3"/>
      <c r="AU138" s="37"/>
    </row>
    <row r="139" spans="1:57">
      <c r="B139" s="16"/>
      <c r="C139" t="s">
        <v>51</v>
      </c>
      <c r="D139" t="s">
        <v>199</v>
      </c>
      <c r="E139" s="5"/>
      <c r="F139" t="s">
        <v>466</v>
      </c>
      <c r="G139" t="s">
        <v>467</v>
      </c>
      <c r="H139" s="3" t="s">
        <v>468</v>
      </c>
      <c r="I139" t="s">
        <v>114</v>
      </c>
      <c r="J139" t="s">
        <v>85</v>
      </c>
      <c r="K139" t="s">
        <v>469</v>
      </c>
      <c r="L139">
        <v>2002</v>
      </c>
      <c r="M139" t="s">
        <v>381</v>
      </c>
      <c r="N139">
        <v>468</v>
      </c>
      <c r="O139" t="s">
        <v>194</v>
      </c>
      <c r="P139" t="s">
        <v>847</v>
      </c>
      <c r="Q139" s="3" t="s">
        <v>848</v>
      </c>
      <c r="R139" t="s">
        <v>849</v>
      </c>
      <c r="S139">
        <v>0</v>
      </c>
      <c r="T139">
        <v>508419509.91100001</v>
      </c>
      <c r="U139">
        <v>47233718.066042036</v>
      </c>
      <c r="V139">
        <v>47.233718066042037</v>
      </c>
      <c r="W139">
        <v>209333.32035600001</v>
      </c>
      <c r="X139">
        <v>0</v>
      </c>
      <c r="Z139">
        <v>42</v>
      </c>
      <c r="AA139">
        <v>50388930.432853639</v>
      </c>
      <c r="AB139">
        <f>AA139*0.6</f>
        <v>30233358.259712182</v>
      </c>
      <c r="AC139" t="s">
        <v>466</v>
      </c>
      <c r="AD139">
        <v>55.3</v>
      </c>
      <c r="AE139">
        <f>V139</f>
        <v>47.233718066042037</v>
      </c>
      <c r="AF139" t="s">
        <v>951</v>
      </c>
      <c r="AG139" s="33">
        <v>112.6</v>
      </c>
      <c r="AH139">
        <f t="shared" si="77"/>
        <v>0.11259999999999999</v>
      </c>
      <c r="AI139">
        <f>($AD139*1000*1000)*AH139</f>
        <v>6226780</v>
      </c>
      <c r="AJ139">
        <f>($AE139*1000*1000)*AH139</f>
        <v>5318516.6542363325</v>
      </c>
      <c r="AK139">
        <f t="shared" si="66"/>
        <v>4.8553760145231051</v>
      </c>
      <c r="AL139">
        <f t="shared" si="67"/>
        <v>5.6845470692717583</v>
      </c>
      <c r="AM139">
        <v>9004</v>
      </c>
      <c r="AN139">
        <f>Z139*2.54/100</f>
        <v>1.0668</v>
      </c>
      <c r="AO139">
        <f t="shared" si="78"/>
        <v>9605.4671999999991</v>
      </c>
      <c r="AP139">
        <f t="shared" si="79"/>
        <v>5763.2803199999989</v>
      </c>
      <c r="AQ139">
        <f t="shared" si="68"/>
        <v>1080.4228936065358</v>
      </c>
      <c r="AR139">
        <f t="shared" si="80"/>
        <v>2.9600627222096874</v>
      </c>
      <c r="AS139">
        <f t="shared" si="69"/>
        <v>922.82803523885048</v>
      </c>
      <c r="AT139">
        <f t="shared" si="70"/>
        <v>2.5282959869557549</v>
      </c>
      <c r="AU139" s="37">
        <v>1027.0999999999999</v>
      </c>
      <c r="AV139">
        <f t="shared" si="71"/>
        <v>51.354999999999997</v>
      </c>
      <c r="AW139">
        <f t="shared" si="81"/>
        <v>5.1354999999999998E-2</v>
      </c>
      <c r="AX139">
        <f t="shared" si="72"/>
        <v>2839931.5</v>
      </c>
      <c r="AY139">
        <f t="shared" si="73"/>
        <v>2425687.5912815887</v>
      </c>
      <c r="AZ139">
        <f t="shared" si="74"/>
        <v>10.645805456826047</v>
      </c>
      <c r="BA139">
        <f t="shared" si="74"/>
        <v>12.463830201538311</v>
      </c>
      <c r="BB139">
        <f t="shared" si="75"/>
        <v>492.7630346462135</v>
      </c>
      <c r="BC139">
        <f t="shared" si="82"/>
        <v>1.350035711359489</v>
      </c>
      <c r="BD139">
        <f t="shared" si="76"/>
        <v>420.88662299903348</v>
      </c>
      <c r="BE139">
        <f t="shared" si="83"/>
        <v>1.1531140356137903</v>
      </c>
    </row>
    <row r="140" spans="1:57">
      <c r="B140" s="16"/>
      <c r="C140" t="s">
        <v>52</v>
      </c>
      <c r="D140" t="s">
        <v>850</v>
      </c>
      <c r="E140">
        <v>826</v>
      </c>
      <c r="F140" t="s">
        <v>470</v>
      </c>
      <c r="G140" t="s">
        <v>471</v>
      </c>
      <c r="H140" s="3" t="s">
        <v>472</v>
      </c>
      <c r="I140" t="s">
        <v>135</v>
      </c>
      <c r="J140" t="s">
        <v>85</v>
      </c>
      <c r="K140" t="s">
        <v>473</v>
      </c>
      <c r="L140">
        <v>1906</v>
      </c>
      <c r="M140" t="s">
        <v>474</v>
      </c>
      <c r="N140" t="s">
        <v>223</v>
      </c>
      <c r="O140" t="s">
        <v>194</v>
      </c>
      <c r="P140" t="s">
        <v>852</v>
      </c>
      <c r="Q140" s="3" t="s">
        <v>851</v>
      </c>
      <c r="R140" t="s">
        <v>853</v>
      </c>
      <c r="S140">
        <v>0</v>
      </c>
      <c r="T140">
        <v>21117969.624299999</v>
      </c>
      <c r="U140">
        <v>1961923.5767251279</v>
      </c>
      <c r="V140">
        <v>1.961923576725128</v>
      </c>
      <c r="W140">
        <v>25281.6387665</v>
      </c>
      <c r="Z140">
        <v>42</v>
      </c>
      <c r="AA140">
        <v>2092980.0716503663</v>
      </c>
      <c r="AB140">
        <f>AA140*0.6</f>
        <v>1255788.0429902198</v>
      </c>
      <c r="AC140" t="s">
        <v>470</v>
      </c>
      <c r="AD140">
        <v>2.29</v>
      </c>
      <c r="AE140">
        <f>V140</f>
        <v>1.961923576725128</v>
      </c>
      <c r="AF140" t="s">
        <v>936</v>
      </c>
      <c r="AG140" s="33">
        <v>100</v>
      </c>
      <c r="AH140">
        <f t="shared" si="77"/>
        <v>0.1</v>
      </c>
      <c r="AI140">
        <f>($AD140*1000*1000)*AH140</f>
        <v>229000</v>
      </c>
      <c r="AJ140">
        <f>($AE140*1000*1000)*AH140</f>
        <v>196192.35767251279</v>
      </c>
      <c r="AK140">
        <f t="shared" si="66"/>
        <v>5.4837905807433174</v>
      </c>
      <c r="AL140">
        <f t="shared" si="67"/>
        <v>6.4007999999999994</v>
      </c>
      <c r="AM140">
        <v>1592</v>
      </c>
      <c r="AN140">
        <f>Z140*2.54/100</f>
        <v>1.0668</v>
      </c>
      <c r="AO140">
        <f t="shared" si="78"/>
        <v>1698.3455999999999</v>
      </c>
      <c r="AP140">
        <f t="shared" si="79"/>
        <v>1019.0073599999998</v>
      </c>
      <c r="AQ140">
        <f t="shared" si="68"/>
        <v>224.72850441433519</v>
      </c>
      <c r="AR140">
        <f t="shared" si="80"/>
        <v>0.61569453264201424</v>
      </c>
      <c r="AS140">
        <f t="shared" si="69"/>
        <v>192.53281710596559</v>
      </c>
      <c r="AT140">
        <f t="shared" si="70"/>
        <v>0.52748717015333035</v>
      </c>
      <c r="AU140" s="37">
        <v>1040.3</v>
      </c>
      <c r="AV140">
        <f t="shared" si="71"/>
        <v>52.015000000000001</v>
      </c>
      <c r="AW140">
        <f t="shared" si="81"/>
        <v>5.2015000000000006E-2</v>
      </c>
      <c r="AX140">
        <f t="shared" si="72"/>
        <v>119114.35</v>
      </c>
      <c r="AY140">
        <f t="shared" si="73"/>
        <v>102049.45484335754</v>
      </c>
      <c r="AZ140">
        <f t="shared" si="74"/>
        <v>10.542709950482202</v>
      </c>
      <c r="BA140">
        <f t="shared" si="74"/>
        <v>12.305681053542244</v>
      </c>
      <c r="BB140">
        <f t="shared" si="75"/>
        <v>116.89253157111645</v>
      </c>
      <c r="BC140">
        <f t="shared" si="82"/>
        <v>0.32025351115374368</v>
      </c>
      <c r="BD140">
        <f t="shared" si="76"/>
        <v>100.14594481766801</v>
      </c>
      <c r="BE140">
        <f t="shared" si="83"/>
        <v>0.2743724515552548</v>
      </c>
    </row>
    <row r="141" spans="1:57">
      <c r="B141" s="16"/>
      <c r="F141" t="s">
        <v>475</v>
      </c>
      <c r="G141" s="5" t="s">
        <v>223</v>
      </c>
      <c r="H141" s="3" t="s">
        <v>476</v>
      </c>
      <c r="I141" s="5" t="s">
        <v>223</v>
      </c>
      <c r="J141" t="s">
        <v>85</v>
      </c>
      <c r="K141" s="5" t="s">
        <v>223</v>
      </c>
      <c r="L141" s="5" t="s">
        <v>223</v>
      </c>
      <c r="M141" s="5" t="s">
        <v>223</v>
      </c>
      <c r="N141" s="5" t="s">
        <v>223</v>
      </c>
      <c r="O141" t="s">
        <v>194</v>
      </c>
      <c r="P141" t="s">
        <v>852</v>
      </c>
      <c r="Q141" s="3" t="s">
        <v>851</v>
      </c>
      <c r="R141" t="s">
        <v>853</v>
      </c>
      <c r="S141">
        <v>0</v>
      </c>
      <c r="T141">
        <v>2438090.6647999999</v>
      </c>
      <c r="U141">
        <v>226506.034555541</v>
      </c>
      <c r="V141">
        <v>0.226506034555541</v>
      </c>
      <c r="W141">
        <v>12108.4740002</v>
      </c>
      <c r="Z141">
        <v>42</v>
      </c>
      <c r="AA141">
        <v>241636.63766385114</v>
      </c>
      <c r="AB141">
        <f>AA141*0.6</f>
        <v>144981.98259831069</v>
      </c>
      <c r="AC141" t="s">
        <v>475</v>
      </c>
      <c r="AD141">
        <v>0.68</v>
      </c>
      <c r="AE141">
        <f>V141</f>
        <v>0.226506034555541</v>
      </c>
      <c r="AF141" t="s">
        <v>936</v>
      </c>
      <c r="AG141" s="33">
        <v>100</v>
      </c>
      <c r="AH141">
        <f t="shared" si="77"/>
        <v>0.1</v>
      </c>
      <c r="AI141">
        <f>($AD141*1000*1000)*AH141</f>
        <v>68000</v>
      </c>
      <c r="AJ141">
        <f>($AE141*1000*1000)*AH141</f>
        <v>22650.603455554101</v>
      </c>
      <c r="AK141">
        <f t="shared" si="66"/>
        <v>2.1320879793869216</v>
      </c>
      <c r="AL141">
        <f t="shared" si="67"/>
        <v>6.4008000000000003</v>
      </c>
      <c r="AM141">
        <v>1489</v>
      </c>
      <c r="AN141">
        <f>Z141*2.54/100</f>
        <v>1.0668</v>
      </c>
      <c r="AO141">
        <f t="shared" si="78"/>
        <v>1588.4651999999999</v>
      </c>
      <c r="AP141">
        <f t="shared" si="79"/>
        <v>953.07911999999988</v>
      </c>
      <c r="AQ141">
        <f t="shared" si="68"/>
        <v>71.347696715882321</v>
      </c>
      <c r="AR141">
        <f t="shared" si="80"/>
        <v>0.19547314168734883</v>
      </c>
      <c r="AS141">
        <f t="shared" si="69"/>
        <v>23.765711555567499</v>
      </c>
      <c r="AT141">
        <f t="shared" si="70"/>
        <v>6.5111538508404107E-2</v>
      </c>
      <c r="AU141" s="37">
        <v>1040</v>
      </c>
      <c r="AV141">
        <f t="shared" si="71"/>
        <v>52</v>
      </c>
      <c r="AW141">
        <f t="shared" si="81"/>
        <v>5.2000000000000005E-2</v>
      </c>
      <c r="AX141">
        <f t="shared" si="72"/>
        <v>35360</v>
      </c>
      <c r="AY141">
        <f t="shared" si="73"/>
        <v>11778.313796888133</v>
      </c>
      <c r="AZ141">
        <f t="shared" si="74"/>
        <v>4.1001691911286962</v>
      </c>
      <c r="BA141">
        <f t="shared" si="74"/>
        <v>12.309230769230769</v>
      </c>
      <c r="BB141">
        <f t="shared" si="75"/>
        <v>37.100802292258805</v>
      </c>
      <c r="BC141">
        <f t="shared" si="82"/>
        <v>0.10164603367742138</v>
      </c>
      <c r="BD141">
        <f t="shared" si="76"/>
        <v>12.358170008895101</v>
      </c>
      <c r="BE141">
        <f t="shared" si="83"/>
        <v>3.3858000024370137E-2</v>
      </c>
    </row>
    <row r="142" spans="1:57">
      <c r="B142" s="16"/>
      <c r="F142" t="s">
        <v>477</v>
      </c>
      <c r="G142" t="s">
        <v>478</v>
      </c>
      <c r="H142" s="3" t="s">
        <v>479</v>
      </c>
      <c r="I142" t="s">
        <v>84</v>
      </c>
      <c r="J142" t="s">
        <v>85</v>
      </c>
      <c r="K142" t="s">
        <v>480</v>
      </c>
      <c r="L142">
        <v>1936</v>
      </c>
      <c r="M142" t="s">
        <v>474</v>
      </c>
      <c r="N142">
        <v>498</v>
      </c>
      <c r="O142" t="s">
        <v>194</v>
      </c>
      <c r="P142" t="s">
        <v>852</v>
      </c>
      <c r="Q142" s="3" t="s">
        <v>851</v>
      </c>
      <c r="R142" t="s">
        <v>853</v>
      </c>
      <c r="S142">
        <v>0.9</v>
      </c>
      <c r="T142">
        <v>38346292.497299999</v>
      </c>
      <c r="U142">
        <v>3562487.1457283618</v>
      </c>
      <c r="V142">
        <v>3.5624871457283618</v>
      </c>
      <c r="W142">
        <v>56931.891514800001</v>
      </c>
      <c r="Z142">
        <v>42</v>
      </c>
      <c r="AA142">
        <v>3800461.2870630161</v>
      </c>
      <c r="AB142">
        <f>AA142*0.6</f>
        <v>2280276.7722378094</v>
      </c>
      <c r="AC142" t="s">
        <v>477</v>
      </c>
      <c r="AD142">
        <v>4.29</v>
      </c>
      <c r="AE142">
        <f>V142</f>
        <v>3.5624871457283618</v>
      </c>
      <c r="AF142" t="s">
        <v>936</v>
      </c>
      <c r="AG142" s="33">
        <v>99.8</v>
      </c>
      <c r="AH142">
        <f t="shared" si="77"/>
        <v>9.98E-2</v>
      </c>
      <c r="AI142">
        <f>($AD142*1000*1000)*AH142</f>
        <v>428142</v>
      </c>
      <c r="AJ142">
        <f>($AE142*1000*1000)*AH142</f>
        <v>355536.2171436905</v>
      </c>
      <c r="AK142">
        <f t="shared" si="66"/>
        <v>5.3259824362893839</v>
      </c>
      <c r="AL142">
        <f t="shared" si="67"/>
        <v>6.4136272545090165</v>
      </c>
      <c r="AM142">
        <v>2015</v>
      </c>
      <c r="AN142">
        <f>Z142*2.54/100</f>
        <v>1.0668</v>
      </c>
      <c r="AO142">
        <f t="shared" si="78"/>
        <v>2149.6019999999999</v>
      </c>
      <c r="AP142">
        <f t="shared" si="79"/>
        <v>1289.7611999999999</v>
      </c>
      <c r="AQ142">
        <f t="shared" si="68"/>
        <v>331.9544734327564</v>
      </c>
      <c r="AR142">
        <f t="shared" si="80"/>
        <v>0.90946431077467504</v>
      </c>
      <c r="AS142">
        <f t="shared" si="69"/>
        <v>275.66049990005166</v>
      </c>
      <c r="AT142">
        <f t="shared" si="70"/>
        <v>0.75523424630151137</v>
      </c>
      <c r="AU142" s="37">
        <v>1040.75</v>
      </c>
      <c r="AV142">
        <f t="shared" si="71"/>
        <v>52.037500000000001</v>
      </c>
      <c r="AW142">
        <f t="shared" si="81"/>
        <v>5.20375E-2</v>
      </c>
      <c r="AX142">
        <f t="shared" si="72"/>
        <v>223240.875</v>
      </c>
      <c r="AY142">
        <f t="shared" si="73"/>
        <v>185382.92484583962</v>
      </c>
      <c r="AZ142">
        <f t="shared" si="74"/>
        <v>10.214423197534096</v>
      </c>
      <c r="BA142">
        <f t="shared" si="74"/>
        <v>12.300360317079027</v>
      </c>
      <c r="BB142">
        <f t="shared" si="75"/>
        <v>173.08698307872808</v>
      </c>
      <c r="BC142">
        <f t="shared" si="82"/>
        <v>0.47421091254446052</v>
      </c>
      <c r="BD142">
        <f t="shared" si="76"/>
        <v>143.73430123796533</v>
      </c>
      <c r="BE142">
        <f t="shared" si="83"/>
        <v>0.39379260613141187</v>
      </c>
    </row>
    <row r="143" spans="1:57">
      <c r="A143" s="1" t="s">
        <v>53</v>
      </c>
      <c r="B143" s="17" t="s">
        <v>713</v>
      </c>
      <c r="Q143" s="3"/>
    </row>
    <row r="144" spans="1:57" s="19" customFormat="1">
      <c r="A144" s="29"/>
      <c r="B144" s="20"/>
      <c r="C144" s="19" t="s">
        <v>54</v>
      </c>
      <c r="D144" s="19" t="s">
        <v>23</v>
      </c>
      <c r="E144" s="19">
        <v>384</v>
      </c>
      <c r="F144" s="19" t="s">
        <v>481</v>
      </c>
      <c r="G144" s="19" t="s">
        <v>482</v>
      </c>
      <c r="H144" s="20" t="s">
        <v>483</v>
      </c>
      <c r="I144" s="19" t="s">
        <v>135</v>
      </c>
      <c r="J144" s="19" t="s">
        <v>85</v>
      </c>
      <c r="K144" s="19" t="s">
        <v>484</v>
      </c>
      <c r="L144" s="19" t="s">
        <v>223</v>
      </c>
      <c r="M144" s="19" t="s">
        <v>156</v>
      </c>
      <c r="N144" s="19" t="s">
        <v>223</v>
      </c>
      <c r="O144" s="19" t="s">
        <v>194</v>
      </c>
      <c r="P144" s="19" t="s">
        <v>855</v>
      </c>
      <c r="Q144" s="20" t="s">
        <v>854</v>
      </c>
      <c r="R144" s="19" t="s">
        <v>856</v>
      </c>
      <c r="S144" s="19">
        <v>0.2</v>
      </c>
      <c r="T144" s="19">
        <v>333610.89698299998</v>
      </c>
      <c r="U144" s="19">
        <v>30993.46650684753</v>
      </c>
      <c r="V144" s="19">
        <v>44.7</v>
      </c>
      <c r="W144" s="19">
        <v>5004.4567998499997</v>
      </c>
      <c r="X144" s="19">
        <v>750</v>
      </c>
      <c r="Y144" s="19">
        <v>90</v>
      </c>
      <c r="Z144" s="19">
        <v>90</v>
      </c>
      <c r="AA144" s="19">
        <f>(V144*1000*1000*(Z144*2.54/1000))</f>
        <v>10218420</v>
      </c>
      <c r="AB144" s="19">
        <f>AA144*0.6</f>
        <v>6131052</v>
      </c>
      <c r="AC144" s="19" t="s">
        <v>481</v>
      </c>
      <c r="AD144" s="19">
        <v>53.07</v>
      </c>
      <c r="AE144" s="19">
        <f>44.7</f>
        <v>44.7</v>
      </c>
      <c r="AF144" s="19" t="s">
        <v>928</v>
      </c>
      <c r="AG144" s="41">
        <v>135.80000000000001</v>
      </c>
      <c r="AH144" s="39">
        <f t="shared" si="77"/>
        <v>0.13580000000000003</v>
      </c>
      <c r="AI144" s="40">
        <f>($AD144*1000*1000)*AH144</f>
        <v>7206906.0000000019</v>
      </c>
      <c r="AJ144" s="40">
        <f>($AE144*1000*1000)*AH144</f>
        <v>6070260.0000000019</v>
      </c>
      <c r="AK144" s="40">
        <f t="shared" si="66"/>
        <v>0.85071901867458777</v>
      </c>
      <c r="AL144" s="40">
        <f t="shared" si="67"/>
        <v>1.0100147275405005</v>
      </c>
      <c r="AM144" s="39">
        <v>7359</v>
      </c>
      <c r="AN144" s="39">
        <f>Z144*2.54/100</f>
        <v>2.286</v>
      </c>
      <c r="AO144" s="39">
        <f t="shared" si="78"/>
        <v>16822.673999999999</v>
      </c>
      <c r="AP144" s="39">
        <f t="shared" si="79"/>
        <v>10093.604399999998</v>
      </c>
      <c r="AQ144" s="40">
        <f t="shared" si="68"/>
        <v>714.00717864472711</v>
      </c>
      <c r="AR144" s="39">
        <f t="shared" si="80"/>
        <v>1.9561840510814441</v>
      </c>
      <c r="AS144" s="39">
        <f t="shared" si="69"/>
        <v>601.39666262331446</v>
      </c>
      <c r="AT144" s="39">
        <f t="shared" si="70"/>
        <v>1.6476620893789438</v>
      </c>
      <c r="AU144" s="41">
        <v>1065.5999999999999</v>
      </c>
      <c r="AV144" s="40">
        <f t="shared" si="71"/>
        <v>53.28</v>
      </c>
      <c r="AW144" s="39">
        <f t="shared" si="81"/>
        <v>5.3280000000000001E-2</v>
      </c>
      <c r="AX144" s="39">
        <f t="shared" si="72"/>
        <v>2827569.6</v>
      </c>
      <c r="AY144" s="39">
        <f t="shared" si="73"/>
        <v>2381616</v>
      </c>
      <c r="AZ144" s="39">
        <f t="shared" si="74"/>
        <v>2.1683116129130826</v>
      </c>
      <c r="BA144" s="39">
        <f t="shared" si="74"/>
        <v>2.5743243243243241</v>
      </c>
      <c r="BB144" s="40">
        <f t="shared" si="75"/>
        <v>280.13477524441123</v>
      </c>
      <c r="BC144" s="39">
        <f t="shared" si="82"/>
        <v>0.76749253491619518</v>
      </c>
      <c r="BD144" s="40">
        <f t="shared" si="76"/>
        <v>235.95297632231359</v>
      </c>
      <c r="BE144" s="39">
        <f t="shared" si="83"/>
        <v>0.64644651047209201</v>
      </c>
    </row>
    <row r="145" spans="1:57">
      <c r="A145" s="1" t="s">
        <v>55</v>
      </c>
      <c r="B145" s="17" t="s">
        <v>714</v>
      </c>
      <c r="Q145" s="3"/>
      <c r="AU145" s="37"/>
    </row>
    <row r="146" spans="1:57">
      <c r="B146" s="16"/>
      <c r="C146" t="s">
        <v>56</v>
      </c>
      <c r="D146" t="s">
        <v>55</v>
      </c>
      <c r="E146">
        <v>223</v>
      </c>
      <c r="F146" t="s">
        <v>485</v>
      </c>
      <c r="G146" t="s">
        <v>56</v>
      </c>
      <c r="H146" s="3" t="s">
        <v>486</v>
      </c>
      <c r="I146" t="s">
        <v>84</v>
      </c>
      <c r="J146" t="s">
        <v>85</v>
      </c>
      <c r="K146" t="s">
        <v>487</v>
      </c>
      <c r="L146">
        <v>1944</v>
      </c>
      <c r="M146" t="s">
        <v>87</v>
      </c>
      <c r="N146">
        <v>465</v>
      </c>
      <c r="O146" t="s">
        <v>194</v>
      </c>
      <c r="P146" t="s">
        <v>858</v>
      </c>
      <c r="Q146" s="3" t="s">
        <v>857</v>
      </c>
      <c r="R146" t="s">
        <v>859</v>
      </c>
      <c r="S146">
        <v>0</v>
      </c>
      <c r="T146">
        <v>4450610.6446799999</v>
      </c>
      <c r="U146">
        <v>413475.25874713185</v>
      </c>
      <c r="V146">
        <v>0.41347525874713187</v>
      </c>
      <c r="W146">
        <v>24624.595542499999</v>
      </c>
      <c r="X146">
        <v>355</v>
      </c>
      <c r="Z146">
        <v>36</v>
      </c>
      <c r="AA146">
        <v>378081.77659837739</v>
      </c>
      <c r="AB146">
        <f>AA146*0.6</f>
        <v>226849.06595902643</v>
      </c>
      <c r="AC146" t="s">
        <v>485</v>
      </c>
      <c r="AD146">
        <v>0.74</v>
      </c>
      <c r="AE146">
        <f>V146</f>
        <v>0.41347525874713187</v>
      </c>
      <c r="AF146" t="s">
        <v>950</v>
      </c>
      <c r="AG146" s="33">
        <v>122</v>
      </c>
      <c r="AH146">
        <f t="shared" si="77"/>
        <v>0.122</v>
      </c>
      <c r="AI146">
        <f>($AD146*1000*1000)*AH146</f>
        <v>90280</v>
      </c>
      <c r="AJ146">
        <f>($AE146*1000*1000)*AH146</f>
        <v>50443.981567150084</v>
      </c>
      <c r="AK146">
        <f t="shared" si="66"/>
        <v>2.5127278019387065</v>
      </c>
      <c r="AL146">
        <f t="shared" si="67"/>
        <v>4.4970491803278696</v>
      </c>
      <c r="AM146">
        <v>778</v>
      </c>
      <c r="AN146">
        <f>Z146*2.54/100</f>
        <v>0.91439999999999999</v>
      </c>
      <c r="AO146">
        <f t="shared" si="78"/>
        <v>711.40319999999997</v>
      </c>
      <c r="AP146">
        <f t="shared" si="79"/>
        <v>426.84191999999996</v>
      </c>
      <c r="AQ146">
        <f t="shared" si="68"/>
        <v>211.50687355168867</v>
      </c>
      <c r="AR146">
        <f t="shared" si="80"/>
        <v>0.57947088644298261</v>
      </c>
      <c r="AS146">
        <f t="shared" si="69"/>
        <v>118.17953955213697</v>
      </c>
      <c r="AT146">
        <f t="shared" si="70"/>
        <v>0.32377956041681361</v>
      </c>
      <c r="AU146" s="37">
        <v>989.8</v>
      </c>
      <c r="AV146">
        <f t="shared" si="71"/>
        <v>49.49</v>
      </c>
      <c r="AW146">
        <f t="shared" si="81"/>
        <v>4.9489999999999999E-2</v>
      </c>
      <c r="AX146">
        <f t="shared" si="72"/>
        <v>36622.6</v>
      </c>
      <c r="AY146">
        <f t="shared" si="73"/>
        <v>20462.890555395556</v>
      </c>
      <c r="AZ146">
        <f t="shared" si="74"/>
        <v>6.1942370546882648</v>
      </c>
      <c r="BA146">
        <f t="shared" si="74"/>
        <v>11.085875934532229</v>
      </c>
      <c r="BB146">
        <f t="shared" si="75"/>
        <v>85.798976820271079</v>
      </c>
      <c r="BC146">
        <f t="shared" si="82"/>
        <v>0.2350656899185509</v>
      </c>
      <c r="BD146">
        <f t="shared" si="76"/>
        <v>47.940208298649665</v>
      </c>
      <c r="BE146">
        <f t="shared" si="83"/>
        <v>0.13134303643465661</v>
      </c>
    </row>
    <row r="147" spans="1:57">
      <c r="B147" s="16"/>
      <c r="F147" t="s">
        <v>488</v>
      </c>
      <c r="G147" t="s">
        <v>489</v>
      </c>
      <c r="H147" s="3" t="s">
        <v>490</v>
      </c>
      <c r="I147" t="s">
        <v>84</v>
      </c>
      <c r="J147" t="s">
        <v>85</v>
      </c>
      <c r="K147" t="s">
        <v>491</v>
      </c>
      <c r="L147">
        <v>1936</v>
      </c>
      <c r="M147" t="s">
        <v>116</v>
      </c>
      <c r="N147">
        <v>570</v>
      </c>
      <c r="O147" t="s">
        <v>194</v>
      </c>
      <c r="P147" t="s">
        <v>858</v>
      </c>
      <c r="Q147" s="3" t="s">
        <v>857</v>
      </c>
      <c r="R147" t="s">
        <v>859</v>
      </c>
      <c r="S147">
        <v>0</v>
      </c>
      <c r="T147">
        <v>29617124.388799999</v>
      </c>
      <c r="U147">
        <v>2751520.8917776621</v>
      </c>
      <c r="V147">
        <v>2.7515208917776621</v>
      </c>
      <c r="W147">
        <v>117955.563299</v>
      </c>
      <c r="Y147">
        <v>35</v>
      </c>
      <c r="Z147">
        <v>35</v>
      </c>
      <c r="AA147">
        <v>2446102.0727903415</v>
      </c>
      <c r="AB147">
        <f>AA147*0.6</f>
        <v>1467661.2436742049</v>
      </c>
      <c r="AC147" t="s">
        <v>488</v>
      </c>
      <c r="AD147">
        <v>5.4</v>
      </c>
      <c r="AE147">
        <f>V147</f>
        <v>2.7515208917776621</v>
      </c>
      <c r="AF147" t="s">
        <v>950</v>
      </c>
      <c r="AG147" s="33">
        <v>122</v>
      </c>
      <c r="AH147">
        <f t="shared" si="77"/>
        <v>0.122</v>
      </c>
      <c r="AI147">
        <f>($AD147*1000*1000)*AH147</f>
        <v>658800</v>
      </c>
      <c r="AJ147">
        <f>($AE147*1000*1000)*AH147</f>
        <v>335685.54879687476</v>
      </c>
      <c r="AK147">
        <f t="shared" si="66"/>
        <v>2.2277796655649742</v>
      </c>
      <c r="AL147">
        <f t="shared" si="67"/>
        <v>4.3721311475409834</v>
      </c>
      <c r="AM147">
        <v>1601</v>
      </c>
      <c r="AN147">
        <f>Z147*2.54/100</f>
        <v>0.88900000000000001</v>
      </c>
      <c r="AO147">
        <f t="shared" si="78"/>
        <v>1423.289</v>
      </c>
      <c r="AP147">
        <f t="shared" si="79"/>
        <v>853.97339999999997</v>
      </c>
      <c r="AQ147">
        <f t="shared" si="68"/>
        <v>771.45260028005555</v>
      </c>
      <c r="AR147">
        <f t="shared" si="80"/>
        <v>2.113568767890563</v>
      </c>
      <c r="AS147">
        <f t="shared" si="69"/>
        <v>393.08665679384717</v>
      </c>
      <c r="AT147">
        <f t="shared" si="70"/>
        <v>1.0769497446406773</v>
      </c>
      <c r="AU147" s="37">
        <v>989.5</v>
      </c>
      <c r="AV147">
        <f t="shared" si="71"/>
        <v>49.475000000000001</v>
      </c>
      <c r="AW147">
        <f t="shared" si="81"/>
        <v>4.9474999999999998E-2</v>
      </c>
      <c r="AX147">
        <f t="shared" si="72"/>
        <v>267165</v>
      </c>
      <c r="AY147">
        <f t="shared" si="73"/>
        <v>136131.49612069983</v>
      </c>
      <c r="AZ147">
        <f t="shared" si="74"/>
        <v>5.4934637533891229</v>
      </c>
      <c r="BA147">
        <f t="shared" si="74"/>
        <v>10.781202627589693</v>
      </c>
      <c r="BB147">
        <f t="shared" si="75"/>
        <v>312.84932294144056</v>
      </c>
      <c r="BC147">
        <f t="shared" si="82"/>
        <v>0.8571214327162755</v>
      </c>
      <c r="BD147">
        <f t="shared" si="76"/>
        <v>159.40952741701304</v>
      </c>
      <c r="BE147">
        <f t="shared" si="83"/>
        <v>0.43673843127948775</v>
      </c>
    </row>
    <row r="148" spans="1:57">
      <c r="B148" s="16"/>
      <c r="F148" t="s">
        <v>492</v>
      </c>
      <c r="G148" t="s">
        <v>493</v>
      </c>
      <c r="H148" s="3" t="s">
        <v>494</v>
      </c>
      <c r="I148" t="s">
        <v>84</v>
      </c>
      <c r="J148" t="s">
        <v>85</v>
      </c>
      <c r="K148" t="s">
        <v>228</v>
      </c>
      <c r="L148">
        <v>1939</v>
      </c>
      <c r="M148" t="s">
        <v>116</v>
      </c>
      <c r="N148">
        <v>557</v>
      </c>
      <c r="O148" t="s">
        <v>194</v>
      </c>
      <c r="P148" t="s">
        <v>858</v>
      </c>
      <c r="Q148" s="3" t="s">
        <v>857</v>
      </c>
      <c r="R148" t="s">
        <v>859</v>
      </c>
      <c r="S148">
        <v>0.25</v>
      </c>
      <c r="T148">
        <v>67232530.121900007</v>
      </c>
      <c r="U148">
        <v>6246106.4352160813</v>
      </c>
      <c r="V148">
        <v>6.2461064352160811</v>
      </c>
      <c r="W148">
        <v>130885.73398200001</v>
      </c>
      <c r="Y148">
        <v>33</v>
      </c>
      <c r="Z148">
        <v>33</v>
      </c>
      <c r="AA148">
        <v>5235486.4139981186</v>
      </c>
      <c r="AB148">
        <f>AA148*0.6</f>
        <v>3141291.8483988713</v>
      </c>
      <c r="AC148" t="s">
        <v>492</v>
      </c>
      <c r="AD148">
        <v>10.199999999999999</v>
      </c>
      <c r="AE148">
        <f>V148</f>
        <v>6.2461064352160811</v>
      </c>
      <c r="AF148" t="s">
        <v>950</v>
      </c>
      <c r="AG148" s="33">
        <v>121.6</v>
      </c>
      <c r="AH148">
        <f t="shared" si="77"/>
        <v>0.1216</v>
      </c>
      <c r="AI148">
        <f>($AD148*1000*1000)*AH148</f>
        <v>1240320</v>
      </c>
      <c r="AJ148">
        <f>($AE148*1000*1000)*AH148</f>
        <v>759526.54252227547</v>
      </c>
      <c r="AK148">
        <f t="shared" si="66"/>
        <v>2.5326462916012571</v>
      </c>
      <c r="AL148">
        <f t="shared" si="67"/>
        <v>4.135855263157894</v>
      </c>
      <c r="AM148">
        <v>4081</v>
      </c>
      <c r="AN148">
        <f>Z148*2.54/100</f>
        <v>0.83820000000000006</v>
      </c>
      <c r="AO148">
        <f t="shared" si="78"/>
        <v>3420.6942000000004</v>
      </c>
      <c r="AP148">
        <f t="shared" si="79"/>
        <v>2052.4165200000002</v>
      </c>
      <c r="AQ148">
        <f t="shared" si="68"/>
        <v>604.32177772570253</v>
      </c>
      <c r="AR148">
        <f t="shared" si="80"/>
        <v>1.6556761033580891</v>
      </c>
      <c r="AS148">
        <f t="shared" si="69"/>
        <v>370.06452399938559</v>
      </c>
      <c r="AT148">
        <f t="shared" si="70"/>
        <v>1.0138754082174948</v>
      </c>
      <c r="AU148" s="37">
        <v>995.8</v>
      </c>
      <c r="AV148">
        <f t="shared" si="71"/>
        <v>49.79</v>
      </c>
      <c r="AW148">
        <f t="shared" si="81"/>
        <v>4.9790000000000001E-2</v>
      </c>
      <c r="AX148">
        <f t="shared" si="72"/>
        <v>507858</v>
      </c>
      <c r="AY148">
        <f t="shared" si="73"/>
        <v>310993.63940940867</v>
      </c>
      <c r="AZ148">
        <f t="shared" si="74"/>
        <v>6.1853743534587844</v>
      </c>
      <c r="BA148">
        <f t="shared" si="74"/>
        <v>10.100823458525808</v>
      </c>
      <c r="BB148">
        <f t="shared" si="75"/>
        <v>247.44392527107507</v>
      </c>
      <c r="BC148">
        <f t="shared" si="82"/>
        <v>0.67792856238650701</v>
      </c>
      <c r="BD148">
        <f t="shared" si="76"/>
        <v>151.52559745007736</v>
      </c>
      <c r="BE148">
        <f t="shared" si="83"/>
        <v>0.41513862315089689</v>
      </c>
    </row>
    <row r="149" spans="1:57">
      <c r="A149" s="1" t="s">
        <v>57</v>
      </c>
      <c r="B149" s="17" t="s">
        <v>715</v>
      </c>
      <c r="Q149" s="3"/>
    </row>
    <row r="150" spans="1:57" s="18" customFormat="1">
      <c r="A150" s="23"/>
      <c r="B150" s="24"/>
      <c r="C150" s="23" t="s">
        <v>58</v>
      </c>
      <c r="D150" s="23" t="s">
        <v>860</v>
      </c>
      <c r="E150" s="28"/>
      <c r="F150" s="23" t="s">
        <v>495</v>
      </c>
      <c r="G150" s="23" t="s">
        <v>496</v>
      </c>
      <c r="H150" s="25" t="s">
        <v>497</v>
      </c>
      <c r="I150" s="23" t="s">
        <v>107</v>
      </c>
      <c r="J150" s="23" t="s">
        <v>85</v>
      </c>
      <c r="K150" s="23" t="s">
        <v>498</v>
      </c>
      <c r="L150" s="23">
        <v>1977</v>
      </c>
      <c r="M150" s="23" t="s">
        <v>389</v>
      </c>
      <c r="N150" s="23">
        <v>516</v>
      </c>
      <c r="O150" s="23" t="s">
        <v>58</v>
      </c>
      <c r="P150" s="27" t="s">
        <v>862</v>
      </c>
      <c r="Q150" s="26" t="s">
        <v>861</v>
      </c>
      <c r="R150" s="27" t="s">
        <v>863</v>
      </c>
      <c r="S150" s="27">
        <v>0</v>
      </c>
      <c r="T150" s="27">
        <v>19020812.328200001</v>
      </c>
      <c r="U150" s="27">
        <v>1767091.288559258</v>
      </c>
      <c r="V150" s="27">
        <v>1.767091288559258</v>
      </c>
      <c r="W150" s="27">
        <v>43851.193800499997</v>
      </c>
      <c r="X150" s="27"/>
      <c r="Y150" s="27"/>
      <c r="Z150" s="27">
        <v>42</v>
      </c>
      <c r="AA150" s="27">
        <v>1885132.9866350163</v>
      </c>
      <c r="AB150" s="27">
        <f>AA150*0.6</f>
        <v>1131079.7919810098</v>
      </c>
      <c r="AC150" s="23" t="s">
        <v>495</v>
      </c>
      <c r="AD150" s="27">
        <v>2.4700000000000002</v>
      </c>
      <c r="AE150" s="27">
        <f>V150</f>
        <v>1.767091288559258</v>
      </c>
      <c r="AF150" s="27" t="s">
        <v>954</v>
      </c>
      <c r="AG150" s="38">
        <v>53</v>
      </c>
      <c r="AH150" s="27">
        <f t="shared" si="77"/>
        <v>5.2999999999999999E-2</v>
      </c>
      <c r="AI150" s="22">
        <f>($AD150*1000*1000)*AH150</f>
        <v>130910</v>
      </c>
      <c r="AJ150" s="22">
        <f>($AE150*1000*1000)*AH150</f>
        <v>93655.838293640671</v>
      </c>
      <c r="AK150" s="22">
        <f t="shared" si="66"/>
        <v>8.6401328544878915</v>
      </c>
      <c r="AL150" s="22">
        <f t="shared" si="67"/>
        <v>12.076981132075471</v>
      </c>
      <c r="AM150" s="27">
        <v>2076</v>
      </c>
      <c r="AN150" s="27">
        <f>Z150*2.54/100</f>
        <v>1.0668</v>
      </c>
      <c r="AO150" s="27">
        <f t="shared" si="78"/>
        <v>2214.6767999999997</v>
      </c>
      <c r="AP150" s="27">
        <f t="shared" si="79"/>
        <v>1328.8060799999998</v>
      </c>
      <c r="AQ150" s="22">
        <f t="shared" si="68"/>
        <v>98.517008591652456</v>
      </c>
      <c r="AR150" s="27">
        <f t="shared" si="80"/>
        <v>0.26990961257986973</v>
      </c>
      <c r="AS150" s="27">
        <f t="shared" si="69"/>
        <v>70.481193383492553</v>
      </c>
      <c r="AT150" s="27">
        <f t="shared" si="70"/>
        <v>0.19309915995477411</v>
      </c>
      <c r="AU150" s="38">
        <v>878.3</v>
      </c>
      <c r="AV150" s="22">
        <f t="shared" si="71"/>
        <v>43.914999999999999</v>
      </c>
      <c r="AW150" s="27">
        <f t="shared" si="81"/>
        <v>4.3914999999999996E-2</v>
      </c>
      <c r="AX150" s="27">
        <f t="shared" si="72"/>
        <v>108470.04999999999</v>
      </c>
      <c r="AY150" s="27">
        <f t="shared" si="73"/>
        <v>77601.813937079802</v>
      </c>
      <c r="AZ150" s="27">
        <f t="shared" si="74"/>
        <v>10.427576939265816</v>
      </c>
      <c r="BA150" s="27">
        <f t="shared" si="74"/>
        <v>14.575429807582832</v>
      </c>
      <c r="BB150" s="22">
        <f t="shared" si="75"/>
        <v>81.629706269856925</v>
      </c>
      <c r="BC150" s="27">
        <f t="shared" si="82"/>
        <v>0.22364303087632034</v>
      </c>
      <c r="BD150" s="22">
        <f t="shared" si="76"/>
        <v>58.399652970491985</v>
      </c>
      <c r="BE150" s="27">
        <f t="shared" si="83"/>
        <v>0.15999904923422462</v>
      </c>
    </row>
    <row r="151" spans="1:57">
      <c r="A151" s="1" t="s">
        <v>59</v>
      </c>
      <c r="B151" s="17" t="s">
        <v>716</v>
      </c>
      <c r="Q151" s="3"/>
    </row>
    <row r="152" spans="1:57">
      <c r="B152" s="16"/>
      <c r="C152" t="s">
        <v>61</v>
      </c>
      <c r="D152" t="s">
        <v>53</v>
      </c>
      <c r="E152">
        <v>583</v>
      </c>
      <c r="F152" t="s">
        <v>499</v>
      </c>
      <c r="G152" t="s">
        <v>500</v>
      </c>
      <c r="H152" s="3" t="s">
        <v>501</v>
      </c>
      <c r="I152" t="s">
        <v>84</v>
      </c>
      <c r="J152" t="s">
        <v>85</v>
      </c>
      <c r="K152" t="s">
        <v>141</v>
      </c>
      <c r="L152">
        <v>1927</v>
      </c>
      <c r="M152" t="s">
        <v>87</v>
      </c>
      <c r="N152">
        <v>694</v>
      </c>
      <c r="O152" t="s">
        <v>194</v>
      </c>
      <c r="P152" t="s">
        <v>722</v>
      </c>
      <c r="Q152" s="3" t="s">
        <v>745</v>
      </c>
      <c r="R152" t="s">
        <v>723</v>
      </c>
      <c r="S152">
        <v>0</v>
      </c>
      <c r="T152">
        <v>2841253.3292800002</v>
      </c>
      <c r="U152">
        <v>263961.07170023303</v>
      </c>
      <c r="V152">
        <v>0.26396107170023303</v>
      </c>
      <c r="W152">
        <v>33064.366923299996</v>
      </c>
      <c r="Y152">
        <v>60</v>
      </c>
      <c r="Z152">
        <v>60</v>
      </c>
      <c r="AA152">
        <v>402276.67327115516</v>
      </c>
      <c r="AB152">
        <f t="shared" ref="AB152:AB160" si="84">AA152*0.6</f>
        <v>241366.0039626931</v>
      </c>
      <c r="AC152" t="s">
        <v>499</v>
      </c>
      <c r="AD152">
        <v>0.78</v>
      </c>
      <c r="AE152">
        <f t="shared" ref="AE152:AE160" si="85">V152</f>
        <v>0.26396107170023303</v>
      </c>
      <c r="AF152" t="s">
        <v>951</v>
      </c>
      <c r="AG152" s="37">
        <v>119</v>
      </c>
      <c r="AH152">
        <f t="shared" si="77"/>
        <v>0.11900000000000001</v>
      </c>
      <c r="AI152">
        <f t="shared" ref="AI152:AI160" si="86">($AD152*1000*1000)*AH152</f>
        <v>92820</v>
      </c>
      <c r="AJ152">
        <f t="shared" ref="AJ152:AJ160" si="87">($AE152*1000*1000)*AH152</f>
        <v>31411.367532327735</v>
      </c>
      <c r="AK152">
        <f t="shared" si="66"/>
        <v>2.6003663430585338</v>
      </c>
      <c r="AL152">
        <f t="shared" si="67"/>
        <v>7.6840336134453775</v>
      </c>
      <c r="AM152">
        <v>1171</v>
      </c>
      <c r="AN152">
        <f t="shared" ref="AN152:AN160" si="88">Z152*2.54/100</f>
        <v>1.524</v>
      </c>
      <c r="AO152">
        <f t="shared" si="78"/>
        <v>1784.604</v>
      </c>
      <c r="AP152">
        <f t="shared" si="79"/>
        <v>1070.7624000000001</v>
      </c>
      <c r="AQ152">
        <f t="shared" si="68"/>
        <v>86.685897823830942</v>
      </c>
      <c r="AR152">
        <f t="shared" si="80"/>
        <v>0.23749561047624915</v>
      </c>
      <c r="AS152">
        <f t="shared" si="69"/>
        <v>29.335516013942712</v>
      </c>
      <c r="AT152">
        <f t="shared" si="70"/>
        <v>8.0371276750527978E-2</v>
      </c>
      <c r="AU152" s="33">
        <v>1027</v>
      </c>
      <c r="AV152">
        <f t="shared" si="71"/>
        <v>51.35</v>
      </c>
      <c r="AW152">
        <f t="shared" si="81"/>
        <v>5.135E-2</v>
      </c>
      <c r="AX152">
        <f t="shared" si="72"/>
        <v>40053</v>
      </c>
      <c r="AY152">
        <f t="shared" si="73"/>
        <v>13554.401031806967</v>
      </c>
      <c r="AZ152">
        <f t="shared" si="74"/>
        <v>6.0261654298727461</v>
      </c>
      <c r="BA152">
        <f t="shared" si="74"/>
        <v>17.807205452775072</v>
      </c>
      <c r="BB152">
        <f t="shared" si="75"/>
        <v>37.406057590367382</v>
      </c>
      <c r="BC152">
        <f t="shared" si="82"/>
        <v>0.10248234956265036</v>
      </c>
      <c r="BD152">
        <f t="shared" si="76"/>
        <v>12.658644935428221</v>
      </c>
      <c r="BE152">
        <f t="shared" si="83"/>
        <v>3.4681219001173207E-2</v>
      </c>
    </row>
    <row r="153" spans="1:57">
      <c r="B153" s="16"/>
      <c r="F153" t="s">
        <v>502</v>
      </c>
      <c r="G153" t="s">
        <v>503</v>
      </c>
      <c r="H153" s="3" t="s">
        <v>504</v>
      </c>
      <c r="I153" t="s">
        <v>135</v>
      </c>
      <c r="J153" t="s">
        <v>85</v>
      </c>
      <c r="K153" t="s">
        <v>141</v>
      </c>
      <c r="L153">
        <v>1927</v>
      </c>
      <c r="M153" t="s">
        <v>87</v>
      </c>
      <c r="N153">
        <v>738</v>
      </c>
      <c r="O153" t="s">
        <v>194</v>
      </c>
      <c r="P153" t="s">
        <v>722</v>
      </c>
      <c r="Q153" s="3" t="s">
        <v>745</v>
      </c>
      <c r="R153" t="s">
        <v>723</v>
      </c>
      <c r="S153">
        <v>0</v>
      </c>
      <c r="T153">
        <v>23277621.645500001</v>
      </c>
      <c r="U153">
        <v>2162561.8148367526</v>
      </c>
      <c r="V153">
        <v>2.1625618148367525</v>
      </c>
      <c r="W153">
        <v>46842.254928200004</v>
      </c>
      <c r="Y153">
        <v>77</v>
      </c>
      <c r="Z153">
        <v>77</v>
      </c>
      <c r="AA153">
        <v>4229538.3974577207</v>
      </c>
      <c r="AB153">
        <f t="shared" si="84"/>
        <v>2537723.0384746324</v>
      </c>
      <c r="AC153" t="s">
        <v>502</v>
      </c>
      <c r="AD153">
        <v>3.01</v>
      </c>
      <c r="AE153">
        <f t="shared" si="85"/>
        <v>2.1625618148367525</v>
      </c>
      <c r="AF153" t="s">
        <v>928</v>
      </c>
      <c r="AG153" s="37">
        <v>118.3</v>
      </c>
      <c r="AH153">
        <f t="shared" si="77"/>
        <v>0.1183</v>
      </c>
      <c r="AI153">
        <f t="shared" si="86"/>
        <v>356083</v>
      </c>
      <c r="AJ153">
        <f t="shared" si="87"/>
        <v>255831.06269518784</v>
      </c>
      <c r="AK153">
        <f t="shared" si="66"/>
        <v>7.1267739220199573</v>
      </c>
      <c r="AL153">
        <f t="shared" si="67"/>
        <v>9.919526627218934</v>
      </c>
      <c r="AM153">
        <v>1759</v>
      </c>
      <c r="AN153">
        <f t="shared" si="88"/>
        <v>1.9558000000000002</v>
      </c>
      <c r="AO153">
        <f t="shared" si="78"/>
        <v>3440.2522000000004</v>
      </c>
      <c r="AP153">
        <f t="shared" si="79"/>
        <v>2064.1513199999999</v>
      </c>
      <c r="AQ153">
        <f t="shared" si="68"/>
        <v>172.50818607620297</v>
      </c>
      <c r="AR153">
        <f t="shared" si="80"/>
        <v>0.47262516733206295</v>
      </c>
      <c r="AS153">
        <f t="shared" si="69"/>
        <v>123.94007174589693</v>
      </c>
      <c r="AT153">
        <f t="shared" si="70"/>
        <v>0.3395618403997176</v>
      </c>
      <c r="AU153" s="33">
        <v>1026.0999999999999</v>
      </c>
      <c r="AV153">
        <f t="shared" si="71"/>
        <v>51.305</v>
      </c>
      <c r="AW153">
        <f t="shared" si="81"/>
        <v>5.1304999999999996E-2</v>
      </c>
      <c r="AX153">
        <f t="shared" si="72"/>
        <v>154428.04999999999</v>
      </c>
      <c r="AY153">
        <f t="shared" si="73"/>
        <v>110950.23391019959</v>
      </c>
      <c r="AZ153">
        <f t="shared" si="74"/>
        <v>16.433044634537783</v>
      </c>
      <c r="BA153">
        <f t="shared" si="74"/>
        <v>22.872624500536009</v>
      </c>
      <c r="BB153">
        <f t="shared" si="75"/>
        <v>74.814306734062498</v>
      </c>
      <c r="BC153">
        <f t="shared" si="82"/>
        <v>0.20497070338099316</v>
      </c>
      <c r="BD153">
        <f t="shared" si="76"/>
        <v>53.751017590221821</v>
      </c>
      <c r="BE153">
        <f t="shared" si="83"/>
        <v>0.14726306189101868</v>
      </c>
    </row>
    <row r="154" spans="1:57">
      <c r="A154" s="23"/>
      <c r="B154" s="24"/>
      <c r="C154" s="23" t="s">
        <v>63</v>
      </c>
      <c r="D154" s="23" t="s">
        <v>194</v>
      </c>
      <c r="E154" s="23">
        <v>722</v>
      </c>
      <c r="F154" s="23" t="s">
        <v>525</v>
      </c>
      <c r="G154" s="23" t="s">
        <v>526</v>
      </c>
      <c r="H154" s="25" t="s">
        <v>527</v>
      </c>
      <c r="I154" s="23" t="s">
        <v>160</v>
      </c>
      <c r="J154" s="23" t="s">
        <v>85</v>
      </c>
      <c r="K154" s="23" t="s">
        <v>528</v>
      </c>
      <c r="L154" s="23">
        <v>1941</v>
      </c>
      <c r="M154" s="23" t="s">
        <v>389</v>
      </c>
      <c r="N154" s="23">
        <v>727</v>
      </c>
      <c r="O154" s="23" t="s">
        <v>390</v>
      </c>
      <c r="P154" s="27" t="s">
        <v>865</v>
      </c>
      <c r="Q154" s="26" t="s">
        <v>864</v>
      </c>
      <c r="R154" s="27" t="s">
        <v>866</v>
      </c>
      <c r="S154" s="27">
        <v>0.3</v>
      </c>
      <c r="T154" s="27">
        <v>2104356.7285199999</v>
      </c>
      <c r="U154" s="27">
        <v>195501.1373239627</v>
      </c>
      <c r="V154" s="27">
        <v>0.19550113732396271</v>
      </c>
      <c r="W154" s="27">
        <v>8181.6627693700002</v>
      </c>
      <c r="X154" s="27">
        <v>0</v>
      </c>
      <c r="Y154" s="27"/>
      <c r="Z154" s="27">
        <v>60</v>
      </c>
      <c r="AA154" s="27">
        <v>297943.73328171915</v>
      </c>
      <c r="AB154" s="27">
        <f t="shared" si="84"/>
        <v>178766.23996903148</v>
      </c>
      <c r="AC154" s="23" t="s">
        <v>525</v>
      </c>
      <c r="AD154" s="27">
        <v>0.35</v>
      </c>
      <c r="AE154" s="27">
        <f t="shared" si="85"/>
        <v>0.19550113732396271</v>
      </c>
      <c r="AF154" s="27" t="s">
        <v>958</v>
      </c>
      <c r="AG154" s="38">
        <v>117</v>
      </c>
      <c r="AH154" s="27">
        <f t="shared" si="77"/>
        <v>0.11699999999999999</v>
      </c>
      <c r="AI154" s="22">
        <f t="shared" si="86"/>
        <v>40950</v>
      </c>
      <c r="AJ154" s="22">
        <f t="shared" si="87"/>
        <v>22873.633066903636</v>
      </c>
      <c r="AK154" s="22">
        <f t="shared" si="66"/>
        <v>4.3654759455196945</v>
      </c>
      <c r="AL154" s="22">
        <f t="shared" si="67"/>
        <v>7.8153846153846143</v>
      </c>
      <c r="AM154" s="27">
        <v>429</v>
      </c>
      <c r="AN154" s="27">
        <f t="shared" si="88"/>
        <v>1.524</v>
      </c>
      <c r="AO154" s="27">
        <f t="shared" si="78"/>
        <v>653.79600000000005</v>
      </c>
      <c r="AP154" s="27">
        <f t="shared" si="79"/>
        <v>392.27760000000001</v>
      </c>
      <c r="AQ154" s="22">
        <f t="shared" si="68"/>
        <v>104.3903602958721</v>
      </c>
      <c r="AR154" s="27">
        <f t="shared" si="80"/>
        <v>0.28600098711197836</v>
      </c>
      <c r="AS154" s="27">
        <f t="shared" si="69"/>
        <v>58.309811895717814</v>
      </c>
      <c r="AT154" s="27">
        <f t="shared" si="70"/>
        <v>0.15975290930333647</v>
      </c>
      <c r="AU154" s="36">
        <v>1026</v>
      </c>
      <c r="AV154" s="22">
        <f t="shared" si="71"/>
        <v>51.300000000000004</v>
      </c>
      <c r="AW154" s="22">
        <f t="shared" si="81"/>
        <v>5.1300000000000005E-2</v>
      </c>
      <c r="AX154" s="22">
        <f t="shared" si="72"/>
        <v>17955.000000000004</v>
      </c>
      <c r="AY154" s="22">
        <f t="shared" si="73"/>
        <v>10029.208344719289</v>
      </c>
      <c r="AZ154" s="22">
        <f t="shared" si="74"/>
        <v>9.956348647676494</v>
      </c>
      <c r="BA154" s="22">
        <f t="shared" si="74"/>
        <v>17.824561403508767</v>
      </c>
      <c r="BB154" s="22">
        <f t="shared" si="75"/>
        <v>45.771157975882396</v>
      </c>
      <c r="BC154" s="22">
        <f t="shared" si="82"/>
        <v>0.1254004328106367</v>
      </c>
      <c r="BD154" s="22">
        <f t="shared" si="76"/>
        <v>25.566609831199358</v>
      </c>
      <c r="BE154" s="22">
        <f t="shared" si="83"/>
        <v>7.0045506386847561E-2</v>
      </c>
    </row>
    <row r="155" spans="1:57">
      <c r="B155" s="16"/>
      <c r="C155" t="s">
        <v>60</v>
      </c>
      <c r="D155" s="6" t="s">
        <v>53</v>
      </c>
      <c r="E155">
        <v>36</v>
      </c>
      <c r="F155" t="s">
        <v>505</v>
      </c>
      <c r="G155" t="s">
        <v>506</v>
      </c>
      <c r="H155" s="3" t="s">
        <v>507</v>
      </c>
      <c r="I155" t="s">
        <v>135</v>
      </c>
      <c r="J155" t="s">
        <v>85</v>
      </c>
      <c r="K155" t="s">
        <v>508</v>
      </c>
      <c r="L155">
        <v>1956</v>
      </c>
      <c r="M155" t="s">
        <v>87</v>
      </c>
      <c r="N155">
        <v>730</v>
      </c>
      <c r="O155" t="s">
        <v>194</v>
      </c>
      <c r="P155" t="s">
        <v>722</v>
      </c>
      <c r="Q155" s="3" t="s">
        <v>745</v>
      </c>
      <c r="R155" t="s">
        <v>723</v>
      </c>
      <c r="S155">
        <v>0.25</v>
      </c>
      <c r="T155">
        <v>1996516.14209</v>
      </c>
      <c r="U155">
        <v>185482.41900923295</v>
      </c>
      <c r="V155">
        <v>0.18548241900923296</v>
      </c>
      <c r="W155">
        <v>7502.46317507</v>
      </c>
      <c r="Y155">
        <v>133</v>
      </c>
      <c r="Z155">
        <v>133</v>
      </c>
      <c r="AA155">
        <v>626596.7078969907</v>
      </c>
      <c r="AB155">
        <f t="shared" si="84"/>
        <v>375958.02473819442</v>
      </c>
      <c r="AC155" t="s">
        <v>505</v>
      </c>
      <c r="AD155">
        <v>0.27</v>
      </c>
      <c r="AE155">
        <f t="shared" si="85"/>
        <v>0.18548241900923296</v>
      </c>
      <c r="AF155" t="s">
        <v>928</v>
      </c>
      <c r="AG155" s="37">
        <v>118</v>
      </c>
      <c r="AH155">
        <f t="shared" si="77"/>
        <v>0.11800000000000001</v>
      </c>
      <c r="AI155">
        <f t="shared" si="86"/>
        <v>31860.000000000004</v>
      </c>
      <c r="AJ155">
        <f t="shared" si="87"/>
        <v>21886.925443089491</v>
      </c>
      <c r="AK155">
        <f t="shared" si="66"/>
        <v>11.800314649660841</v>
      </c>
      <c r="AL155">
        <f t="shared" si="67"/>
        <v>17.177288135593216</v>
      </c>
      <c r="AM155">
        <v>501</v>
      </c>
      <c r="AN155">
        <f t="shared" si="88"/>
        <v>3.3782000000000001</v>
      </c>
      <c r="AO155">
        <f t="shared" si="78"/>
        <v>1692.4782</v>
      </c>
      <c r="AP155">
        <f t="shared" si="79"/>
        <v>1015.4869199999999</v>
      </c>
      <c r="AQ155">
        <f t="shared" si="68"/>
        <v>31.374111642915111</v>
      </c>
      <c r="AR155">
        <f t="shared" si="80"/>
        <v>8.5956470254561948E-2</v>
      </c>
      <c r="AS155">
        <f t="shared" si="69"/>
        <v>21.553133784420869</v>
      </c>
      <c r="AT155">
        <f t="shared" si="70"/>
        <v>5.9049681601153065E-2</v>
      </c>
      <c r="AU155" s="37">
        <v>1028</v>
      </c>
      <c r="AV155">
        <f t="shared" si="71"/>
        <v>51.400000000000006</v>
      </c>
      <c r="AW155">
        <f t="shared" si="81"/>
        <v>5.1400000000000008E-2</v>
      </c>
      <c r="AX155">
        <f t="shared" si="72"/>
        <v>13878.000000000002</v>
      </c>
      <c r="AY155">
        <f t="shared" si="73"/>
        <v>9533.7963370745747</v>
      </c>
      <c r="AZ155">
        <f t="shared" si="74"/>
        <v>27.090216510894535</v>
      </c>
      <c r="BA155">
        <f t="shared" si="74"/>
        <v>39.434241245136178</v>
      </c>
      <c r="BB155">
        <f t="shared" si="75"/>
        <v>13.666350325812175</v>
      </c>
      <c r="BC155">
        <f t="shared" si="82"/>
        <v>3.7442055687156646E-2</v>
      </c>
      <c r="BD155">
        <f t="shared" si="76"/>
        <v>9.3883989535528194</v>
      </c>
      <c r="BE155">
        <f t="shared" si="83"/>
        <v>2.5721640968637861E-2</v>
      </c>
    </row>
    <row r="156" spans="1:57">
      <c r="B156" s="16"/>
      <c r="F156" t="s">
        <v>509</v>
      </c>
      <c r="G156" t="s">
        <v>510</v>
      </c>
      <c r="H156" s="3" t="s">
        <v>511</v>
      </c>
      <c r="I156" t="s">
        <v>107</v>
      </c>
      <c r="J156" t="s">
        <v>85</v>
      </c>
      <c r="K156" t="s">
        <v>512</v>
      </c>
      <c r="L156">
        <v>1928</v>
      </c>
      <c r="M156" t="s">
        <v>87</v>
      </c>
      <c r="N156" s="5" t="s">
        <v>223</v>
      </c>
      <c r="O156" t="s">
        <v>194</v>
      </c>
      <c r="P156" t="s">
        <v>722</v>
      </c>
      <c r="Q156" s="3" t="s">
        <v>745</v>
      </c>
      <c r="R156" t="s">
        <v>723</v>
      </c>
      <c r="S156">
        <v>0</v>
      </c>
      <c r="T156">
        <v>1690921.1841899999</v>
      </c>
      <c r="U156">
        <v>157091.71841165095</v>
      </c>
      <c r="V156">
        <v>0.15709171841165095</v>
      </c>
      <c r="W156">
        <v>8566.1435304700008</v>
      </c>
      <c r="Y156">
        <v>63</v>
      </c>
      <c r="Z156">
        <v>63</v>
      </c>
      <c r="AA156">
        <v>251378.16780232382</v>
      </c>
      <c r="AB156">
        <f t="shared" si="84"/>
        <v>150826.9006813943</v>
      </c>
      <c r="AC156" t="s">
        <v>509</v>
      </c>
      <c r="AD156">
        <v>0.52</v>
      </c>
      <c r="AE156">
        <f t="shared" si="85"/>
        <v>0.15709171841165095</v>
      </c>
      <c r="AF156" t="s">
        <v>951</v>
      </c>
      <c r="AG156" s="33">
        <v>118</v>
      </c>
      <c r="AH156">
        <f t="shared" si="77"/>
        <v>0.11800000000000001</v>
      </c>
      <c r="AI156">
        <f t="shared" si="86"/>
        <v>61360.000000000007</v>
      </c>
      <c r="AJ156">
        <f t="shared" si="87"/>
        <v>18536.822772574811</v>
      </c>
      <c r="AK156">
        <f t="shared" si="66"/>
        <v>2.4580655260983422</v>
      </c>
      <c r="AL156">
        <f t="shared" si="67"/>
        <v>8.1366101694915258</v>
      </c>
      <c r="AM156">
        <v>643</v>
      </c>
      <c r="AN156">
        <f t="shared" si="88"/>
        <v>1.6002000000000001</v>
      </c>
      <c r="AO156">
        <f t="shared" si="78"/>
        <v>1028.9286</v>
      </c>
      <c r="AP156">
        <f t="shared" si="79"/>
        <v>617.35715999999991</v>
      </c>
      <c r="AQ156">
        <f t="shared" si="68"/>
        <v>99.391412258019358</v>
      </c>
      <c r="AR156">
        <f t="shared" si="80"/>
        <v>0.27230523906306675</v>
      </c>
      <c r="AS156">
        <f t="shared" si="69"/>
        <v>30.026091821102089</v>
      </c>
      <c r="AT156">
        <f t="shared" si="70"/>
        <v>8.2263265263293389E-2</v>
      </c>
      <c r="AU156" s="37">
        <v>1027</v>
      </c>
      <c r="AV156">
        <f t="shared" si="71"/>
        <v>51.35</v>
      </c>
      <c r="AW156">
        <f t="shared" si="81"/>
        <v>5.135E-2</v>
      </c>
      <c r="AX156">
        <f t="shared" si="72"/>
        <v>26702</v>
      </c>
      <c r="AY156">
        <f t="shared" si="73"/>
        <v>8066.6597404382765</v>
      </c>
      <c r="AZ156">
        <f t="shared" si="74"/>
        <v>5.6485244806154711</v>
      </c>
      <c r="BA156">
        <f t="shared" si="74"/>
        <v>18.697565725413824</v>
      </c>
      <c r="BB156">
        <f t="shared" si="75"/>
        <v>43.252110334316043</v>
      </c>
      <c r="BC156">
        <f t="shared" si="82"/>
        <v>0.11849893242278368</v>
      </c>
      <c r="BD156">
        <f t="shared" si="76"/>
        <v>13.066439110284682</v>
      </c>
      <c r="BE156">
        <f t="shared" si="83"/>
        <v>3.579846331584844E-2</v>
      </c>
    </row>
    <row r="157" spans="1:57">
      <c r="B157" s="16"/>
      <c r="F157" t="s">
        <v>513</v>
      </c>
      <c r="G157" t="s">
        <v>514</v>
      </c>
      <c r="H157" s="3" t="s">
        <v>515</v>
      </c>
      <c r="I157" t="s">
        <v>135</v>
      </c>
      <c r="J157" t="s">
        <v>85</v>
      </c>
      <c r="K157" t="s">
        <v>516</v>
      </c>
      <c r="L157">
        <v>1951</v>
      </c>
      <c r="M157" t="s">
        <v>87</v>
      </c>
      <c r="N157">
        <v>718</v>
      </c>
      <c r="O157" t="s">
        <v>194</v>
      </c>
      <c r="P157" t="s">
        <v>722</v>
      </c>
      <c r="Q157" s="3" t="s">
        <v>745</v>
      </c>
      <c r="R157" t="s">
        <v>723</v>
      </c>
      <c r="S157">
        <v>0</v>
      </c>
      <c r="T157">
        <v>49032682.522</v>
      </c>
      <c r="U157">
        <v>4555285.2656486668</v>
      </c>
      <c r="V157">
        <v>4.5552852656486671</v>
      </c>
      <c r="W157">
        <v>86641.767523100003</v>
      </c>
      <c r="Y157">
        <v>63</v>
      </c>
      <c r="Z157">
        <v>63</v>
      </c>
      <c r="AA157">
        <v>7289367.4820909956</v>
      </c>
      <c r="AB157">
        <f t="shared" si="84"/>
        <v>4373620.4892545976</v>
      </c>
      <c r="AC157" t="s">
        <v>513</v>
      </c>
      <c r="AD157">
        <v>6.24</v>
      </c>
      <c r="AE157">
        <f t="shared" si="85"/>
        <v>4.5552852656486671</v>
      </c>
      <c r="AF157" t="s">
        <v>951</v>
      </c>
      <c r="AG157" s="33">
        <v>118.9</v>
      </c>
      <c r="AH157">
        <f t="shared" si="77"/>
        <v>0.11890000000000001</v>
      </c>
      <c r="AI157">
        <f t="shared" si="86"/>
        <v>741936</v>
      </c>
      <c r="AJ157">
        <f t="shared" si="87"/>
        <v>541623.41808562656</v>
      </c>
      <c r="AK157">
        <f t="shared" si="66"/>
        <v>5.8948756890818039</v>
      </c>
      <c r="AL157">
        <f t="shared" si="67"/>
        <v>8.0750210260723279</v>
      </c>
      <c r="AM157">
        <v>3028</v>
      </c>
      <c r="AN157">
        <f t="shared" si="88"/>
        <v>1.6002000000000001</v>
      </c>
      <c r="AO157">
        <f t="shared" si="78"/>
        <v>4845.4056</v>
      </c>
      <c r="AP157">
        <f t="shared" si="79"/>
        <v>2907.2433599999999</v>
      </c>
      <c r="AQ157">
        <f t="shared" si="68"/>
        <v>255.20257788119946</v>
      </c>
      <c r="AR157">
        <f t="shared" si="80"/>
        <v>0.6991851448799985</v>
      </c>
      <c r="AS157">
        <f t="shared" si="69"/>
        <v>186.30136903490134</v>
      </c>
      <c r="AT157">
        <f t="shared" si="70"/>
        <v>0.51041470968466118</v>
      </c>
      <c r="AU157" s="37">
        <v>1028.2</v>
      </c>
      <c r="AV157">
        <f t="shared" si="71"/>
        <v>51.410000000000004</v>
      </c>
      <c r="AW157">
        <f t="shared" si="81"/>
        <v>5.1409999999999997E-2</v>
      </c>
      <c r="AX157">
        <f t="shared" si="72"/>
        <v>320798.39999999997</v>
      </c>
      <c r="AY157">
        <f t="shared" si="73"/>
        <v>234187.21550699801</v>
      </c>
      <c r="AZ157">
        <f t="shared" si="74"/>
        <v>13.633548325847629</v>
      </c>
      <c r="BA157">
        <f t="shared" si="74"/>
        <v>18.675744018673406</v>
      </c>
      <c r="BB157">
        <f t="shared" si="75"/>
        <v>110.34452925880962</v>
      </c>
      <c r="BC157">
        <f t="shared" si="82"/>
        <v>0.3023137787912592</v>
      </c>
      <c r="BD157">
        <f t="shared" si="76"/>
        <v>80.553014147050291</v>
      </c>
      <c r="BE157">
        <f t="shared" si="83"/>
        <v>0.2206931894439734</v>
      </c>
    </row>
    <row r="158" spans="1:57">
      <c r="B158" s="16"/>
      <c r="F158" t="s">
        <v>502</v>
      </c>
      <c r="G158" t="s">
        <v>503</v>
      </c>
      <c r="H158" s="3" t="s">
        <v>504</v>
      </c>
      <c r="I158" t="s">
        <v>135</v>
      </c>
      <c r="J158" t="s">
        <v>85</v>
      </c>
      <c r="K158" t="s">
        <v>141</v>
      </c>
      <c r="L158">
        <v>1927</v>
      </c>
      <c r="M158" t="s">
        <v>87</v>
      </c>
      <c r="N158">
        <v>738</v>
      </c>
      <c r="O158" t="s">
        <v>194</v>
      </c>
      <c r="P158" t="s">
        <v>722</v>
      </c>
      <c r="Q158" s="3" t="s">
        <v>745</v>
      </c>
      <c r="R158" t="s">
        <v>723</v>
      </c>
      <c r="S158">
        <v>0.25</v>
      </c>
      <c r="T158">
        <v>23277621.645500001</v>
      </c>
      <c r="U158">
        <v>2162561.8148367526</v>
      </c>
      <c r="V158">
        <v>2.1625618148367525</v>
      </c>
      <c r="W158">
        <v>46842.254928200004</v>
      </c>
      <c r="Y158">
        <v>77</v>
      </c>
      <c r="Z158">
        <v>77</v>
      </c>
      <c r="AA158">
        <v>4229538.3974577207</v>
      </c>
      <c r="AB158">
        <f t="shared" si="84"/>
        <v>2537723.0384746324</v>
      </c>
      <c r="AC158" t="s">
        <v>502</v>
      </c>
      <c r="AD158">
        <v>3.01</v>
      </c>
      <c r="AE158">
        <f t="shared" si="85"/>
        <v>2.1625618148367525</v>
      </c>
      <c r="AF158" t="s">
        <v>928</v>
      </c>
      <c r="AG158" s="33">
        <v>118.3</v>
      </c>
      <c r="AH158">
        <f t="shared" si="77"/>
        <v>0.1183</v>
      </c>
      <c r="AI158">
        <f t="shared" si="86"/>
        <v>356083</v>
      </c>
      <c r="AJ158">
        <f t="shared" si="87"/>
        <v>255831.06269518784</v>
      </c>
      <c r="AK158">
        <f t="shared" si="66"/>
        <v>7.1267739220199573</v>
      </c>
      <c r="AL158">
        <f t="shared" si="67"/>
        <v>9.919526627218934</v>
      </c>
      <c r="AM158">
        <v>1759</v>
      </c>
      <c r="AN158">
        <f t="shared" si="88"/>
        <v>1.9558000000000002</v>
      </c>
      <c r="AO158">
        <f t="shared" si="78"/>
        <v>3440.2522000000004</v>
      </c>
      <c r="AP158">
        <f t="shared" si="79"/>
        <v>2064.1513199999999</v>
      </c>
      <c r="AQ158">
        <f t="shared" si="68"/>
        <v>172.50818607620297</v>
      </c>
      <c r="AR158">
        <f t="shared" si="80"/>
        <v>0.47262516733206295</v>
      </c>
      <c r="AS158">
        <f t="shared" si="69"/>
        <v>123.94007174589693</v>
      </c>
      <c r="AT158">
        <f t="shared" si="70"/>
        <v>0.3395618403997176</v>
      </c>
      <c r="AU158" s="37">
        <v>1026.0999999999999</v>
      </c>
      <c r="AV158">
        <f t="shared" si="71"/>
        <v>51.305</v>
      </c>
      <c r="AW158">
        <f t="shared" si="81"/>
        <v>5.1304999999999996E-2</v>
      </c>
      <c r="AX158">
        <f t="shared" si="72"/>
        <v>154428.04999999999</v>
      </c>
      <c r="AY158">
        <f t="shared" si="73"/>
        <v>110950.23391019959</v>
      </c>
      <c r="AZ158">
        <f t="shared" si="74"/>
        <v>16.433044634537783</v>
      </c>
      <c r="BA158">
        <f t="shared" si="74"/>
        <v>22.872624500536009</v>
      </c>
      <c r="BB158">
        <f t="shared" si="75"/>
        <v>74.814306734062498</v>
      </c>
      <c r="BC158">
        <f t="shared" si="82"/>
        <v>0.20497070338099316</v>
      </c>
      <c r="BD158">
        <f t="shared" si="76"/>
        <v>53.751017590221821</v>
      </c>
      <c r="BE158">
        <f t="shared" si="83"/>
        <v>0.14726306189101868</v>
      </c>
    </row>
    <row r="159" spans="1:57">
      <c r="B159" s="16"/>
      <c r="F159" t="s">
        <v>517</v>
      </c>
      <c r="G159" t="s">
        <v>518</v>
      </c>
      <c r="H159" s="3" t="s">
        <v>519</v>
      </c>
      <c r="I159" t="s">
        <v>107</v>
      </c>
      <c r="J159" t="s">
        <v>85</v>
      </c>
      <c r="K159" t="s">
        <v>102</v>
      </c>
      <c r="L159">
        <v>1902</v>
      </c>
      <c r="M159" t="s">
        <v>87</v>
      </c>
      <c r="N159" s="5" t="s">
        <v>223</v>
      </c>
      <c r="O159" t="s">
        <v>194</v>
      </c>
      <c r="P159" t="s">
        <v>722</v>
      </c>
      <c r="Q159" s="3" t="s">
        <v>745</v>
      </c>
      <c r="R159" t="s">
        <v>723</v>
      </c>
      <c r="S159">
        <v>0.12</v>
      </c>
      <c r="T159">
        <v>13356509.577299999</v>
      </c>
      <c r="U159">
        <v>1240860.3435202851</v>
      </c>
      <c r="V159">
        <v>1.2408603435202852</v>
      </c>
      <c r="W159">
        <v>50485.003512499999</v>
      </c>
      <c r="X159">
        <v>20</v>
      </c>
      <c r="Y159">
        <v>105</v>
      </c>
      <c r="Z159">
        <v>105</v>
      </c>
      <c r="AA159">
        <v>3309374.5361686</v>
      </c>
      <c r="AB159">
        <f t="shared" si="84"/>
        <v>1985624.7217011598</v>
      </c>
      <c r="AC159" t="s">
        <v>517</v>
      </c>
      <c r="AD159">
        <v>1.82</v>
      </c>
      <c r="AE159">
        <f t="shared" si="85"/>
        <v>1.2408603435202852</v>
      </c>
      <c r="AF159" t="s">
        <v>928</v>
      </c>
      <c r="AG159" s="33">
        <v>118</v>
      </c>
      <c r="AH159">
        <f t="shared" si="77"/>
        <v>0.11800000000000001</v>
      </c>
      <c r="AI159">
        <f t="shared" si="86"/>
        <v>214760</v>
      </c>
      <c r="AJ159">
        <f t="shared" si="87"/>
        <v>146421.52053539365</v>
      </c>
      <c r="AK159">
        <f t="shared" si="66"/>
        <v>9.2457846978075988</v>
      </c>
      <c r="AL159">
        <f t="shared" si="67"/>
        <v>13.56101694915254</v>
      </c>
      <c r="AM159">
        <v>1012</v>
      </c>
      <c r="AN159">
        <f t="shared" si="88"/>
        <v>2.6669999999999998</v>
      </c>
      <c r="AO159">
        <f t="shared" si="78"/>
        <v>2699.0039999999999</v>
      </c>
      <c r="AP159">
        <f t="shared" si="79"/>
        <v>1619.4023999999999</v>
      </c>
      <c r="AQ159">
        <f t="shared" si="68"/>
        <v>132.61682210672282</v>
      </c>
      <c r="AR159">
        <f t="shared" si="80"/>
        <v>0.36333375919650091</v>
      </c>
      <c r="AS159">
        <f t="shared" si="69"/>
        <v>90.417008481272873</v>
      </c>
      <c r="AT159">
        <f t="shared" si="70"/>
        <v>0.24771783145554213</v>
      </c>
      <c r="AU159" s="37">
        <v>1027.3</v>
      </c>
      <c r="AV159">
        <f t="shared" si="71"/>
        <v>51.365000000000002</v>
      </c>
      <c r="AW159">
        <f t="shared" si="81"/>
        <v>5.1365000000000001E-2</v>
      </c>
      <c r="AX159">
        <f t="shared" si="72"/>
        <v>93484.3</v>
      </c>
      <c r="AY159">
        <f t="shared" si="73"/>
        <v>63736.791544919448</v>
      </c>
      <c r="AZ159">
        <f t="shared" si="74"/>
        <v>21.240194574930335</v>
      </c>
      <c r="BA159">
        <f t="shared" si="74"/>
        <v>31.153509198870818</v>
      </c>
      <c r="BB159">
        <f t="shared" si="75"/>
        <v>57.727653114506936</v>
      </c>
      <c r="BC159">
        <f t="shared" si="82"/>
        <v>0.15815795373837516</v>
      </c>
      <c r="BD159">
        <f t="shared" si="76"/>
        <v>39.358217293564252</v>
      </c>
      <c r="BE159">
        <f t="shared" si="83"/>
        <v>0.10783073231113494</v>
      </c>
    </row>
    <row r="160" spans="1:57">
      <c r="A160" s="23"/>
      <c r="B160" s="24"/>
      <c r="C160" s="23" t="s">
        <v>62</v>
      </c>
      <c r="D160" s="23" t="s">
        <v>885</v>
      </c>
      <c r="E160" s="23">
        <v>655</v>
      </c>
      <c r="F160" s="23" t="s">
        <v>520</v>
      </c>
      <c r="G160" s="23" t="s">
        <v>521</v>
      </c>
      <c r="H160" s="25" t="s">
        <v>522</v>
      </c>
      <c r="I160" s="23" t="s">
        <v>523</v>
      </c>
      <c r="J160" s="23" t="s">
        <v>85</v>
      </c>
      <c r="K160" s="23" t="s">
        <v>524</v>
      </c>
      <c r="L160" s="23">
        <v>1968</v>
      </c>
      <c r="M160" s="23" t="s">
        <v>389</v>
      </c>
      <c r="N160" s="5" t="s">
        <v>223</v>
      </c>
      <c r="O160" s="23" t="s">
        <v>390</v>
      </c>
      <c r="P160" s="27" t="s">
        <v>865</v>
      </c>
      <c r="Q160" s="26" t="s">
        <v>864</v>
      </c>
      <c r="R160" s="27" t="s">
        <v>866</v>
      </c>
      <c r="S160" s="27">
        <v>0</v>
      </c>
      <c r="T160" s="27">
        <v>9286555.4527800009</v>
      </c>
      <c r="U160" s="27">
        <v>862749.23269183864</v>
      </c>
      <c r="V160" s="27">
        <v>0.86274923269183867</v>
      </c>
      <c r="W160" s="27">
        <v>36131.823701399997</v>
      </c>
      <c r="X160" s="27">
        <v>0</v>
      </c>
      <c r="Y160" s="27">
        <v>105</v>
      </c>
      <c r="Z160" s="27">
        <v>105</v>
      </c>
      <c r="AA160" s="27">
        <v>2300952.2035891335</v>
      </c>
      <c r="AB160" s="27">
        <f t="shared" si="84"/>
        <v>1380571.32215348</v>
      </c>
      <c r="AC160" s="23" t="s">
        <v>520</v>
      </c>
      <c r="AD160" s="27">
        <v>1.34</v>
      </c>
      <c r="AE160" s="27">
        <f t="shared" si="85"/>
        <v>0.86274923269183867</v>
      </c>
      <c r="AF160" s="27" t="s">
        <v>936</v>
      </c>
      <c r="AG160" s="38">
        <v>118</v>
      </c>
      <c r="AH160" s="27">
        <f t="shared" si="77"/>
        <v>0.11800000000000001</v>
      </c>
      <c r="AI160" s="22">
        <f t="shared" si="86"/>
        <v>158120</v>
      </c>
      <c r="AJ160" s="22">
        <f t="shared" si="87"/>
        <v>101804.40945763697</v>
      </c>
      <c r="AK160" s="22">
        <f t="shared" si="66"/>
        <v>8.7311619159719207</v>
      </c>
      <c r="AL160" s="22">
        <f t="shared" si="67"/>
        <v>13.56101694915254</v>
      </c>
      <c r="AM160" s="27">
        <v>1490</v>
      </c>
      <c r="AN160" s="27">
        <f t="shared" si="88"/>
        <v>2.6669999999999998</v>
      </c>
      <c r="AO160" s="27">
        <f t="shared" si="78"/>
        <v>3973.83</v>
      </c>
      <c r="AP160" s="27">
        <f t="shared" si="79"/>
        <v>2384.2979999999998</v>
      </c>
      <c r="AQ160" s="22">
        <f t="shared" si="68"/>
        <v>66.317213703991712</v>
      </c>
      <c r="AR160" s="27">
        <f t="shared" si="80"/>
        <v>0.18169099644929237</v>
      </c>
      <c r="AS160" s="27">
        <f t="shared" si="69"/>
        <v>42.697854654760846</v>
      </c>
      <c r="AT160" s="27">
        <f t="shared" si="70"/>
        <v>0.11698042371167355</v>
      </c>
      <c r="AU160" s="36">
        <v>1026</v>
      </c>
      <c r="AV160" s="22">
        <f t="shared" si="71"/>
        <v>51.300000000000004</v>
      </c>
      <c r="AW160" s="22">
        <f t="shared" si="81"/>
        <v>5.1300000000000005E-2</v>
      </c>
      <c r="AX160" s="22">
        <f t="shared" si="72"/>
        <v>68742</v>
      </c>
      <c r="AY160" s="22">
        <f t="shared" si="73"/>
        <v>44259.035637091329</v>
      </c>
      <c r="AZ160" s="22">
        <f t="shared" si="74"/>
        <v>20.083374387615724</v>
      </c>
      <c r="BA160" s="22">
        <f t="shared" si="74"/>
        <v>31.192982456140342</v>
      </c>
      <c r="BB160" s="22">
        <f t="shared" si="75"/>
        <v>28.831127652667579</v>
      </c>
      <c r="BC160" s="22">
        <f t="shared" si="82"/>
        <v>7.898939082922625E-2</v>
      </c>
      <c r="BD160" s="22">
        <f t="shared" si="76"/>
        <v>18.562711388044335</v>
      </c>
      <c r="BE160" s="22">
        <f t="shared" si="83"/>
        <v>5.0856743528888589E-2</v>
      </c>
    </row>
    <row r="161" spans="1:57">
      <c r="A161" s="1" t="s">
        <v>64</v>
      </c>
      <c r="B161" s="17" t="s">
        <v>717</v>
      </c>
      <c r="Q161" s="3"/>
    </row>
    <row r="162" spans="1:57">
      <c r="B162" s="16"/>
      <c r="C162" t="s">
        <v>68</v>
      </c>
      <c r="D162" t="s">
        <v>867</v>
      </c>
      <c r="E162">
        <v>2112</v>
      </c>
      <c r="F162" t="s">
        <v>529</v>
      </c>
      <c r="G162" t="s">
        <v>531</v>
      </c>
      <c r="H162" s="3" t="s">
        <v>530</v>
      </c>
      <c r="I162" t="s">
        <v>114</v>
      </c>
      <c r="J162" t="s">
        <v>85</v>
      </c>
      <c r="K162" t="s">
        <v>535</v>
      </c>
      <c r="L162">
        <v>1896</v>
      </c>
      <c r="M162" t="s">
        <v>288</v>
      </c>
      <c r="N162" s="5" t="s">
        <v>223</v>
      </c>
      <c r="O162" t="s">
        <v>194</v>
      </c>
      <c r="P162" t="s">
        <v>869</v>
      </c>
      <c r="Q162" s="3" t="s">
        <v>868</v>
      </c>
      <c r="R162" t="s">
        <v>870</v>
      </c>
      <c r="S162" t="s">
        <v>872</v>
      </c>
      <c r="T162">
        <v>2148916.8775999998</v>
      </c>
      <c r="U162">
        <v>199640.91063634789</v>
      </c>
      <c r="V162">
        <v>0.1996409106363479</v>
      </c>
      <c r="W162">
        <v>11349.714955400001</v>
      </c>
      <c r="X162">
        <v>0</v>
      </c>
      <c r="Z162">
        <v>42</v>
      </c>
      <c r="AA162">
        <v>212976.92346685592</v>
      </c>
      <c r="AB162">
        <f t="shared" ref="AB162:AB171" si="89">AA162*0.6</f>
        <v>127786.15408011354</v>
      </c>
      <c r="AC162" t="s">
        <v>529</v>
      </c>
      <c r="AD162">
        <v>0.48</v>
      </c>
      <c r="AE162">
        <f t="shared" ref="AE162:AE171" si="90">V162</f>
        <v>0.1996409106363479</v>
      </c>
      <c r="AF162" t="s">
        <v>956</v>
      </c>
      <c r="AG162" s="37">
        <v>142</v>
      </c>
      <c r="AH162">
        <f t="shared" si="77"/>
        <v>0.14199999999999999</v>
      </c>
      <c r="AI162">
        <f t="shared" ref="AI162:AI171" si="91">($AD162*1000*1000)*AH162</f>
        <v>68160</v>
      </c>
      <c r="AJ162">
        <f t="shared" ref="AJ162:AJ171" si="92">($AE162*1000*1000)*AH162</f>
        <v>28349.009310361398</v>
      </c>
      <c r="AK162">
        <f t="shared" si="66"/>
        <v>1.8747968615040131</v>
      </c>
      <c r="AL162">
        <f t="shared" si="67"/>
        <v>4.5076056338028163</v>
      </c>
      <c r="AM162">
        <v>741</v>
      </c>
      <c r="AN162">
        <f t="shared" ref="AN162:AN171" si="93">Z162*2.54/100</f>
        <v>1.0668</v>
      </c>
      <c r="AO162">
        <f t="shared" si="78"/>
        <v>790.49879999999996</v>
      </c>
      <c r="AP162">
        <f t="shared" si="79"/>
        <v>474.29927999999995</v>
      </c>
      <c r="AQ162">
        <f t="shared" si="68"/>
        <v>143.70673301464848</v>
      </c>
      <c r="AR162">
        <f t="shared" si="80"/>
        <v>0.39371707675246159</v>
      </c>
      <c r="AS162">
        <f t="shared" si="69"/>
        <v>59.770298007539459</v>
      </c>
      <c r="AT162">
        <f t="shared" si="70"/>
        <v>0.16375424111654646</v>
      </c>
      <c r="AU162" s="37">
        <v>999</v>
      </c>
      <c r="AV162">
        <f t="shared" si="71"/>
        <v>49.95</v>
      </c>
      <c r="AW162">
        <f t="shared" si="81"/>
        <v>4.9950000000000001E-2</v>
      </c>
      <c r="AX162">
        <f t="shared" si="72"/>
        <v>23976</v>
      </c>
      <c r="AY162">
        <f t="shared" si="73"/>
        <v>9972.0634862855768</v>
      </c>
      <c r="AZ162">
        <f t="shared" si="74"/>
        <v>5.3297528395109088</v>
      </c>
      <c r="BA162">
        <f t="shared" si="74"/>
        <v>12.814414414414413</v>
      </c>
      <c r="BB162">
        <f t="shared" si="75"/>
        <v>50.550361366772478</v>
      </c>
      <c r="BC162">
        <f t="shared" si="82"/>
        <v>0.13849414073088351</v>
      </c>
      <c r="BD162">
        <f t="shared" si="76"/>
        <v>21.024833700539411</v>
      </c>
      <c r="BE162">
        <f t="shared" si="83"/>
        <v>5.7602284111066882E-2</v>
      </c>
    </row>
    <row r="163" spans="1:57">
      <c r="B163" s="16"/>
      <c r="F163" t="s">
        <v>532</v>
      </c>
      <c r="G163" t="s">
        <v>533</v>
      </c>
      <c r="H163" s="3" t="s">
        <v>534</v>
      </c>
      <c r="I163" t="s">
        <v>84</v>
      </c>
      <c r="J163" t="s">
        <v>85</v>
      </c>
      <c r="K163" t="s">
        <v>535</v>
      </c>
      <c r="L163" s="5" t="s">
        <v>223</v>
      </c>
      <c r="M163" t="s">
        <v>288</v>
      </c>
      <c r="N163" s="5" t="s">
        <v>223</v>
      </c>
      <c r="O163" t="s">
        <v>194</v>
      </c>
      <c r="P163" t="s">
        <v>869</v>
      </c>
      <c r="Q163" s="3" t="s">
        <v>868</v>
      </c>
      <c r="R163" t="s">
        <v>870</v>
      </c>
      <c r="S163" t="s">
        <v>871</v>
      </c>
      <c r="T163">
        <v>661100.51511799998</v>
      </c>
      <c r="U163">
        <v>61418.24760002816</v>
      </c>
      <c r="V163">
        <v>6.1418247600028161E-2</v>
      </c>
      <c r="W163">
        <v>4862.21464397</v>
      </c>
      <c r="Z163">
        <v>42</v>
      </c>
      <c r="AA163">
        <v>65520.986539710037</v>
      </c>
      <c r="AB163">
        <f t="shared" si="89"/>
        <v>39312.591923826018</v>
      </c>
      <c r="AC163" t="s">
        <v>532</v>
      </c>
      <c r="AD163">
        <v>0.14000000000000001</v>
      </c>
      <c r="AE163">
        <f t="shared" si="90"/>
        <v>6.1418247600028161E-2</v>
      </c>
      <c r="AF163" t="s">
        <v>936</v>
      </c>
      <c r="AG163" s="37">
        <v>142</v>
      </c>
      <c r="AH163">
        <f t="shared" si="77"/>
        <v>0.14199999999999999</v>
      </c>
      <c r="AI163">
        <f t="shared" si="91"/>
        <v>19880</v>
      </c>
      <c r="AJ163">
        <f t="shared" si="92"/>
        <v>8721.3911592039985</v>
      </c>
      <c r="AK163">
        <f t="shared" si="66"/>
        <v>1.9774945635727372</v>
      </c>
      <c r="AL163">
        <f t="shared" si="67"/>
        <v>4.5076056338028163</v>
      </c>
      <c r="AM163">
        <v>214</v>
      </c>
      <c r="AN163">
        <f t="shared" si="93"/>
        <v>1.0668</v>
      </c>
      <c r="AO163">
        <f t="shared" si="78"/>
        <v>228.29519999999999</v>
      </c>
      <c r="AP163">
        <f t="shared" si="79"/>
        <v>136.97711999999999</v>
      </c>
      <c r="AQ163">
        <f t="shared" si="68"/>
        <v>145.13372744294816</v>
      </c>
      <c r="AR163">
        <f t="shared" si="80"/>
        <v>0.39762665052862511</v>
      </c>
      <c r="AS163">
        <f t="shared" si="69"/>
        <v>63.670422908614221</v>
      </c>
      <c r="AT163">
        <f t="shared" si="70"/>
        <v>0.17443951481812114</v>
      </c>
      <c r="AU163" s="37">
        <v>998</v>
      </c>
      <c r="AV163">
        <f t="shared" si="71"/>
        <v>49.900000000000006</v>
      </c>
      <c r="AW163">
        <f t="shared" si="81"/>
        <v>4.99E-2</v>
      </c>
      <c r="AX163">
        <f t="shared" si="72"/>
        <v>6986</v>
      </c>
      <c r="AY163">
        <f t="shared" si="73"/>
        <v>3064.7705552414054</v>
      </c>
      <c r="AZ163">
        <f t="shared" si="74"/>
        <v>5.6273392390246233</v>
      </c>
      <c r="BA163">
        <f t="shared" si="74"/>
        <v>12.827254509018033</v>
      </c>
      <c r="BB163">
        <f t="shared" si="75"/>
        <v>51.001218305655726</v>
      </c>
      <c r="BC163">
        <f t="shared" si="82"/>
        <v>0.13972936522097459</v>
      </c>
      <c r="BD163">
        <f t="shared" si="76"/>
        <v>22.374324669998945</v>
      </c>
      <c r="BE163">
        <f t="shared" si="83"/>
        <v>6.1299519643832727E-2</v>
      </c>
    </row>
    <row r="164" spans="1:57">
      <c r="B164" s="16"/>
      <c r="F164" t="s">
        <v>536</v>
      </c>
      <c r="G164" t="s">
        <v>537</v>
      </c>
      <c r="H164" s="3" t="s">
        <v>538</v>
      </c>
      <c r="I164" t="s">
        <v>84</v>
      </c>
      <c r="J164" t="s">
        <v>85</v>
      </c>
      <c r="K164" t="s">
        <v>539</v>
      </c>
      <c r="L164" s="5" t="s">
        <v>223</v>
      </c>
      <c r="M164" t="s">
        <v>288</v>
      </c>
      <c r="N164" s="5" t="s">
        <v>223</v>
      </c>
      <c r="O164" t="s">
        <v>194</v>
      </c>
      <c r="P164" t="s">
        <v>869</v>
      </c>
      <c r="Q164" s="3" t="s">
        <v>868</v>
      </c>
      <c r="R164" t="s">
        <v>870</v>
      </c>
      <c r="S164" t="s">
        <v>873</v>
      </c>
      <c r="T164">
        <v>582100.847587</v>
      </c>
      <c r="U164">
        <v>54078.938327408971</v>
      </c>
      <c r="V164">
        <v>5.4078938327408968E-2</v>
      </c>
      <c r="W164">
        <v>7993.8653155800002</v>
      </c>
      <c r="Z164">
        <v>42</v>
      </c>
      <c r="AA164">
        <v>57691.411407679887</v>
      </c>
      <c r="AB164">
        <f t="shared" si="89"/>
        <v>34614.846844607928</v>
      </c>
      <c r="AC164" t="s">
        <v>536</v>
      </c>
      <c r="AD164">
        <v>0.16</v>
      </c>
      <c r="AE164">
        <f t="shared" si="90"/>
        <v>5.4078938327408968E-2</v>
      </c>
      <c r="AF164" t="s">
        <v>936</v>
      </c>
      <c r="AG164" s="37">
        <v>142</v>
      </c>
      <c r="AH164">
        <f t="shared" si="77"/>
        <v>0.14199999999999999</v>
      </c>
      <c r="AI164">
        <f t="shared" si="91"/>
        <v>22719.999999999996</v>
      </c>
      <c r="AJ164">
        <f t="shared" si="92"/>
        <v>7679.2092424920729</v>
      </c>
      <c r="AK164">
        <f t="shared" si="66"/>
        <v>1.5235407942168984</v>
      </c>
      <c r="AL164">
        <f t="shared" si="67"/>
        <v>4.5076056338028163</v>
      </c>
      <c r="AM164">
        <v>631</v>
      </c>
      <c r="AN164">
        <f t="shared" si="93"/>
        <v>1.0668</v>
      </c>
      <c r="AO164">
        <f t="shared" si="78"/>
        <v>673.1508</v>
      </c>
      <c r="AP164">
        <f t="shared" si="79"/>
        <v>403.89047999999997</v>
      </c>
      <c r="AQ164">
        <f t="shared" si="68"/>
        <v>56.252873303673802</v>
      </c>
      <c r="AR164">
        <f t="shared" si="80"/>
        <v>0.15411746110595562</v>
      </c>
      <c r="AS164">
        <f t="shared" si="69"/>
        <v>19.013097913305788</v>
      </c>
      <c r="AT164">
        <f t="shared" si="70"/>
        <v>5.2090679214536403E-2</v>
      </c>
      <c r="AU164" s="37">
        <v>998</v>
      </c>
      <c r="AV164">
        <f t="shared" si="71"/>
        <v>49.900000000000006</v>
      </c>
      <c r="AW164">
        <f t="shared" si="81"/>
        <v>4.99E-2</v>
      </c>
      <c r="AX164">
        <f t="shared" si="72"/>
        <v>7984</v>
      </c>
      <c r="AY164">
        <f t="shared" si="73"/>
        <v>2698.5390225377078</v>
      </c>
      <c r="AZ164">
        <f t="shared" si="74"/>
        <v>4.3355269093947806</v>
      </c>
      <c r="BA164">
        <f t="shared" si="74"/>
        <v>12.827254509018033</v>
      </c>
      <c r="BB164">
        <f t="shared" si="75"/>
        <v>19.767735055305092</v>
      </c>
      <c r="BC164">
        <f t="shared" si="82"/>
        <v>5.4158178233712578E-2</v>
      </c>
      <c r="BD164">
        <f t="shared" si="76"/>
        <v>6.6813632808025281</v>
      </c>
      <c r="BE164">
        <f t="shared" si="83"/>
        <v>1.8305104878911037E-2</v>
      </c>
    </row>
    <row r="165" spans="1:57">
      <c r="B165" s="16"/>
      <c r="F165" t="s">
        <v>540</v>
      </c>
      <c r="G165" t="s">
        <v>541</v>
      </c>
      <c r="H165" s="3" t="s">
        <v>542</v>
      </c>
      <c r="I165" t="s">
        <v>84</v>
      </c>
      <c r="J165" t="s">
        <v>85</v>
      </c>
      <c r="K165" t="s">
        <v>535</v>
      </c>
      <c r="L165">
        <v>1907</v>
      </c>
      <c r="M165" t="s">
        <v>288</v>
      </c>
      <c r="N165" s="5" t="s">
        <v>223</v>
      </c>
      <c r="O165" t="s">
        <v>194</v>
      </c>
      <c r="P165" t="s">
        <v>869</v>
      </c>
      <c r="Q165" s="3" t="s">
        <v>868</v>
      </c>
      <c r="R165" t="s">
        <v>870</v>
      </c>
      <c r="S165" t="s">
        <v>874</v>
      </c>
      <c r="T165">
        <v>1595389.75535</v>
      </c>
      <c r="U165">
        <v>148216.55825687127</v>
      </c>
      <c r="V165">
        <v>0.14821655825687127</v>
      </c>
      <c r="W165">
        <v>11421.8626592</v>
      </c>
      <c r="Z165">
        <v>42</v>
      </c>
      <c r="AA165">
        <v>158117.42434843027</v>
      </c>
      <c r="AB165">
        <f t="shared" si="89"/>
        <v>94870.454609058157</v>
      </c>
      <c r="AC165" t="s">
        <v>540</v>
      </c>
      <c r="AD165">
        <v>0.38</v>
      </c>
      <c r="AE165">
        <f t="shared" si="90"/>
        <v>0.14821655825687127</v>
      </c>
      <c r="AF165" t="s">
        <v>928</v>
      </c>
      <c r="AG165" s="37">
        <v>142</v>
      </c>
      <c r="AH165">
        <f t="shared" si="77"/>
        <v>0.14199999999999999</v>
      </c>
      <c r="AI165">
        <f t="shared" si="91"/>
        <v>53959.999999999993</v>
      </c>
      <c r="AJ165">
        <f t="shared" si="92"/>
        <v>21046.751272475718</v>
      </c>
      <c r="AK165">
        <f t="shared" si="66"/>
        <v>1.7581626132145696</v>
      </c>
      <c r="AL165">
        <f t="shared" si="67"/>
        <v>4.5076056338028172</v>
      </c>
      <c r="AM165">
        <v>1000</v>
      </c>
      <c r="AN165">
        <f t="shared" si="93"/>
        <v>1.0668</v>
      </c>
      <c r="AO165">
        <f t="shared" si="78"/>
        <v>1066.8</v>
      </c>
      <c r="AP165">
        <f t="shared" si="79"/>
        <v>640.07999999999993</v>
      </c>
      <c r="AQ165">
        <f t="shared" si="68"/>
        <v>84.301962254718163</v>
      </c>
      <c r="AR165">
        <f t="shared" si="80"/>
        <v>0.23096428014991277</v>
      </c>
      <c r="AS165">
        <f t="shared" si="69"/>
        <v>32.881438683407886</v>
      </c>
      <c r="AT165">
        <f t="shared" si="70"/>
        <v>9.0086133379199684E-2</v>
      </c>
      <c r="AU165" s="37">
        <v>998.3</v>
      </c>
      <c r="AV165">
        <f t="shared" si="71"/>
        <v>49.914999999999999</v>
      </c>
      <c r="AW165">
        <f t="shared" si="81"/>
        <v>4.9915000000000001E-2</v>
      </c>
      <c r="AX165">
        <f t="shared" si="72"/>
        <v>18967.7</v>
      </c>
      <c r="AY165">
        <f t="shared" si="73"/>
        <v>7398.2295053917296</v>
      </c>
      <c r="AZ165">
        <f t="shared" si="74"/>
        <v>5.0016846854947179</v>
      </c>
      <c r="BA165">
        <f t="shared" si="74"/>
        <v>12.823399779625362</v>
      </c>
      <c r="BB165">
        <f t="shared" si="75"/>
        <v>29.633327084114491</v>
      </c>
      <c r="BC165">
        <f t="shared" si="82"/>
        <v>8.118719749072463E-2</v>
      </c>
      <c r="BD165">
        <f t="shared" si="76"/>
        <v>11.558288816072571</v>
      </c>
      <c r="BE165">
        <f t="shared" si="83"/>
        <v>3.1666544701568683E-2</v>
      </c>
    </row>
    <row r="166" spans="1:57">
      <c r="B166" s="16"/>
      <c r="C166" t="s">
        <v>66</v>
      </c>
      <c r="D166" t="s">
        <v>46</v>
      </c>
      <c r="E166">
        <v>5479</v>
      </c>
      <c r="F166" t="s">
        <v>584</v>
      </c>
      <c r="G166" t="s">
        <v>585</v>
      </c>
      <c r="H166" s="3" t="s">
        <v>586</v>
      </c>
      <c r="I166" t="s">
        <v>107</v>
      </c>
      <c r="J166" t="s">
        <v>85</v>
      </c>
      <c r="K166" t="s">
        <v>587</v>
      </c>
      <c r="L166">
        <v>1917</v>
      </c>
      <c r="M166" t="s">
        <v>288</v>
      </c>
      <c r="N166" s="5" t="s">
        <v>223</v>
      </c>
      <c r="O166" t="s">
        <v>194</v>
      </c>
      <c r="P166" t="s">
        <v>876</v>
      </c>
      <c r="Q166" s="3" t="s">
        <v>875</v>
      </c>
      <c r="R166" t="s">
        <v>877</v>
      </c>
      <c r="S166">
        <v>0</v>
      </c>
      <c r="T166">
        <v>232511.04012399999</v>
      </c>
      <c r="U166">
        <v>21600.982461081578</v>
      </c>
      <c r="V166">
        <v>2.1600982461081577E-2</v>
      </c>
      <c r="W166">
        <v>4704.9955864599997</v>
      </c>
      <c r="Z166">
        <v>42</v>
      </c>
      <c r="AA166">
        <v>23043.928089481826</v>
      </c>
      <c r="AB166">
        <f t="shared" si="89"/>
        <v>13826.356853689094</v>
      </c>
      <c r="AC166" t="s">
        <v>584</v>
      </c>
      <c r="AD166">
        <v>0.09</v>
      </c>
      <c r="AE166">
        <f t="shared" si="90"/>
        <v>2.1600982461081577E-2</v>
      </c>
      <c r="AF166" t="s">
        <v>928</v>
      </c>
      <c r="AG166" s="37">
        <v>158</v>
      </c>
      <c r="AH166">
        <f t="shared" si="77"/>
        <v>0.158</v>
      </c>
      <c r="AI166">
        <f t="shared" si="91"/>
        <v>14220</v>
      </c>
      <c r="AJ166">
        <f t="shared" si="92"/>
        <v>3412.9552288508894</v>
      </c>
      <c r="AK166">
        <f t="shared" si="66"/>
        <v>0.97231764090640604</v>
      </c>
      <c r="AL166">
        <f t="shared" si="67"/>
        <v>4.0511392405063287</v>
      </c>
      <c r="AM166">
        <v>325</v>
      </c>
      <c r="AN166">
        <f t="shared" si="93"/>
        <v>1.0668</v>
      </c>
      <c r="AO166">
        <f t="shared" si="78"/>
        <v>346.71</v>
      </c>
      <c r="AP166">
        <f t="shared" si="79"/>
        <v>208.02599999999998</v>
      </c>
      <c r="AQ166">
        <f t="shared" si="68"/>
        <v>68.356840010383323</v>
      </c>
      <c r="AR166">
        <f t="shared" si="80"/>
        <v>0.18727901372707759</v>
      </c>
      <c r="AS166">
        <f t="shared" si="69"/>
        <v>16.406387801769441</v>
      </c>
      <c r="AT166">
        <f t="shared" si="70"/>
        <v>4.4949007676080663E-2</v>
      </c>
      <c r="AU166" s="37">
        <v>978</v>
      </c>
      <c r="AV166">
        <f t="shared" si="71"/>
        <v>48.900000000000006</v>
      </c>
      <c r="AW166">
        <f t="shared" si="81"/>
        <v>4.8900000000000006E-2</v>
      </c>
      <c r="AX166">
        <f t="shared" si="72"/>
        <v>4401.0000000000009</v>
      </c>
      <c r="AY166">
        <f t="shared" si="73"/>
        <v>1056.2880423468894</v>
      </c>
      <c r="AZ166">
        <f t="shared" si="74"/>
        <v>3.1416398213335812</v>
      </c>
      <c r="BA166">
        <f t="shared" si="74"/>
        <v>13.089570552147235</v>
      </c>
      <c r="BB166">
        <f t="shared" si="75"/>
        <v>21.15600934498573</v>
      </c>
      <c r="BC166">
        <f t="shared" si="82"/>
        <v>5.7961669438317071E-2</v>
      </c>
      <c r="BD166">
        <f t="shared" si="76"/>
        <v>5.0776731867501637</v>
      </c>
      <c r="BE166">
        <f t="shared" si="83"/>
        <v>1.3911433388356613E-2</v>
      </c>
    </row>
    <row r="167" spans="1:57">
      <c r="B167" s="16"/>
      <c r="C167" t="s">
        <v>65</v>
      </c>
      <c r="D167" t="s">
        <v>59</v>
      </c>
      <c r="E167">
        <v>32149</v>
      </c>
      <c r="F167" t="s">
        <v>551</v>
      </c>
      <c r="G167" t="s">
        <v>518</v>
      </c>
      <c r="H167" s="3" t="s">
        <v>552</v>
      </c>
      <c r="I167" t="s">
        <v>84</v>
      </c>
      <c r="J167" t="s">
        <v>85</v>
      </c>
      <c r="K167" t="s">
        <v>553</v>
      </c>
      <c r="L167">
        <v>1931</v>
      </c>
      <c r="M167" s="5" t="s">
        <v>554</v>
      </c>
      <c r="N167" s="5" t="s">
        <v>223</v>
      </c>
      <c r="O167" t="s">
        <v>194</v>
      </c>
      <c r="P167" t="s">
        <v>879</v>
      </c>
      <c r="Q167" s="3" t="s">
        <v>878</v>
      </c>
      <c r="R167" t="s">
        <v>880</v>
      </c>
      <c r="S167">
        <v>0.4</v>
      </c>
      <c r="T167">
        <v>1111471.1727</v>
      </c>
      <c r="U167">
        <v>103259.05081619501</v>
      </c>
      <c r="V167">
        <v>0.10325905081619502</v>
      </c>
      <c r="W167">
        <v>6385.6576918700002</v>
      </c>
      <c r="Z167">
        <v>42</v>
      </c>
      <c r="AA167">
        <v>110156.75541071684</v>
      </c>
      <c r="AB167">
        <f t="shared" si="89"/>
        <v>66094.053246430107</v>
      </c>
      <c r="AC167" t="s">
        <v>551</v>
      </c>
      <c r="AD167">
        <v>0.18</v>
      </c>
      <c r="AE167">
        <f t="shared" si="90"/>
        <v>0.10325905081619502</v>
      </c>
      <c r="AF167" t="s">
        <v>928</v>
      </c>
      <c r="AG167" s="37">
        <v>156</v>
      </c>
      <c r="AH167">
        <f t="shared" si="77"/>
        <v>0.156</v>
      </c>
      <c r="AI167">
        <f t="shared" si="91"/>
        <v>28080</v>
      </c>
      <c r="AJ167">
        <f t="shared" si="92"/>
        <v>16108.411927326422</v>
      </c>
      <c r="AK167">
        <f t="shared" si="66"/>
        <v>2.3537768250153173</v>
      </c>
      <c r="AL167">
        <f t="shared" si="67"/>
        <v>4.1030769230769231</v>
      </c>
      <c r="AM167">
        <v>418</v>
      </c>
      <c r="AN167">
        <f t="shared" si="93"/>
        <v>1.0668</v>
      </c>
      <c r="AO167">
        <f t="shared" si="78"/>
        <v>445.92239999999998</v>
      </c>
      <c r="AP167">
        <f t="shared" si="79"/>
        <v>267.55343999999997</v>
      </c>
      <c r="AQ167">
        <f t="shared" si="68"/>
        <v>104.95099595804115</v>
      </c>
      <c r="AR167">
        <f t="shared" si="80"/>
        <v>0.28753697522750998</v>
      </c>
      <c r="AS167">
        <f t="shared" si="69"/>
        <v>60.2063345824536</v>
      </c>
      <c r="AT167">
        <f t="shared" si="70"/>
        <v>0.1649488618697359</v>
      </c>
      <c r="AU167" s="37">
        <v>994</v>
      </c>
      <c r="AV167">
        <f t="shared" si="71"/>
        <v>49.7</v>
      </c>
      <c r="AW167">
        <f t="shared" si="81"/>
        <v>4.9700000000000008E-2</v>
      </c>
      <c r="AX167">
        <f t="shared" si="72"/>
        <v>8946.0000000000018</v>
      </c>
      <c r="AY167">
        <f t="shared" si="73"/>
        <v>5131.9748255648929</v>
      </c>
      <c r="AZ167">
        <f t="shared" si="74"/>
        <v>7.3881123682573318</v>
      </c>
      <c r="BA167">
        <f t="shared" si="74"/>
        <v>12.878873239436619</v>
      </c>
      <c r="BB167">
        <f t="shared" si="75"/>
        <v>33.436310891760549</v>
      </c>
      <c r="BC167">
        <f t="shared" si="82"/>
        <v>9.1606331210302872E-2</v>
      </c>
      <c r="BD167">
        <f t="shared" si="76"/>
        <v>19.181120697102205</v>
      </c>
      <c r="BE167">
        <f t="shared" si="83"/>
        <v>5.2551015608499195E-2</v>
      </c>
    </row>
    <row r="168" spans="1:57">
      <c r="B168" s="16"/>
      <c r="F168" t="s">
        <v>555</v>
      </c>
      <c r="G168" t="s">
        <v>556</v>
      </c>
      <c r="H168" s="3" t="s">
        <v>557</v>
      </c>
      <c r="I168" t="s">
        <v>84</v>
      </c>
      <c r="J168" t="s">
        <v>85</v>
      </c>
      <c r="K168" t="s">
        <v>558</v>
      </c>
      <c r="L168">
        <v>1880</v>
      </c>
      <c r="M168" t="s">
        <v>288</v>
      </c>
      <c r="N168" s="5" t="s">
        <v>223</v>
      </c>
      <c r="O168" t="s">
        <v>194</v>
      </c>
      <c r="Q168" s="3"/>
      <c r="S168" t="s">
        <v>881</v>
      </c>
      <c r="T168">
        <v>598996.46597400005</v>
      </c>
      <c r="U168">
        <v>55648.592638241171</v>
      </c>
      <c r="V168">
        <v>5.5648592638241172E-2</v>
      </c>
      <c r="W168">
        <v>6340.5694581400003</v>
      </c>
      <c r="Z168">
        <v>42</v>
      </c>
      <c r="AA168">
        <v>59365.918626475679</v>
      </c>
      <c r="AB168">
        <f t="shared" si="89"/>
        <v>35619.551175885405</v>
      </c>
      <c r="AC168" t="s">
        <v>555</v>
      </c>
      <c r="AD168">
        <v>0.12</v>
      </c>
      <c r="AE168">
        <f t="shared" si="90"/>
        <v>5.5648592638241172E-2</v>
      </c>
      <c r="AF168" t="s">
        <v>928</v>
      </c>
      <c r="AG168" s="37">
        <v>145</v>
      </c>
      <c r="AH168">
        <f t="shared" si="77"/>
        <v>0.14499999999999999</v>
      </c>
      <c r="AI168">
        <f t="shared" si="91"/>
        <v>17400</v>
      </c>
      <c r="AJ168">
        <f t="shared" si="92"/>
        <v>8069.0459325449692</v>
      </c>
      <c r="AK168">
        <f t="shared" si="66"/>
        <v>2.0471006422922646</v>
      </c>
      <c r="AL168">
        <f t="shared" si="67"/>
        <v>4.4143448275862065</v>
      </c>
      <c r="AM168">
        <v>555</v>
      </c>
      <c r="AN168">
        <f t="shared" si="93"/>
        <v>1.0668</v>
      </c>
      <c r="AO168">
        <f t="shared" si="78"/>
        <v>592.07399999999996</v>
      </c>
      <c r="AP168">
        <f t="shared" si="79"/>
        <v>355.24439999999998</v>
      </c>
      <c r="AQ168">
        <f t="shared" si="68"/>
        <v>48.980363940993861</v>
      </c>
      <c r="AR168">
        <f t="shared" si="80"/>
        <v>0.13419277792053114</v>
      </c>
      <c r="AS168">
        <f t="shared" si="69"/>
        <v>22.714069335209704</v>
      </c>
      <c r="AT168">
        <f t="shared" si="70"/>
        <v>6.2230326945780012E-2</v>
      </c>
      <c r="AU168" s="37">
        <v>994.5</v>
      </c>
      <c r="AV168">
        <f t="shared" si="71"/>
        <v>49.725000000000001</v>
      </c>
      <c r="AW168">
        <f t="shared" si="81"/>
        <v>4.9724999999999998E-2</v>
      </c>
      <c r="AX168">
        <f t="shared" si="72"/>
        <v>5967</v>
      </c>
      <c r="AY168">
        <f t="shared" si="73"/>
        <v>2767.1262689365421</v>
      </c>
      <c r="AZ168">
        <f t="shared" si="74"/>
        <v>5.9694236929588413</v>
      </c>
      <c r="BA168">
        <f t="shared" si="74"/>
        <v>12.872398190045248</v>
      </c>
      <c r="BB168">
        <f t="shared" si="75"/>
        <v>16.796886875627035</v>
      </c>
      <c r="BC168">
        <f t="shared" si="82"/>
        <v>4.6018868152402838E-2</v>
      </c>
      <c r="BD168">
        <f t="shared" si="76"/>
        <v>7.7893592944365686</v>
      </c>
      <c r="BE168">
        <f t="shared" si="83"/>
        <v>2.1340710395716625E-2</v>
      </c>
    </row>
    <row r="169" spans="1:57">
      <c r="B169" s="16"/>
      <c r="F169" t="s">
        <v>559</v>
      </c>
      <c r="G169" t="s">
        <v>64</v>
      </c>
      <c r="H169" s="3" t="s">
        <v>560</v>
      </c>
      <c r="I169" t="s">
        <v>84</v>
      </c>
      <c r="J169" t="s">
        <v>85</v>
      </c>
      <c r="K169" t="s">
        <v>561</v>
      </c>
      <c r="L169">
        <v>1908</v>
      </c>
      <c r="M169" t="s">
        <v>288</v>
      </c>
      <c r="N169" s="5" t="s">
        <v>223</v>
      </c>
      <c r="O169" t="s">
        <v>194</v>
      </c>
      <c r="P169" t="s">
        <v>883</v>
      </c>
      <c r="Q169" s="3" t="s">
        <v>882</v>
      </c>
      <c r="R169" t="s">
        <v>884</v>
      </c>
      <c r="S169">
        <v>0.9</v>
      </c>
      <c r="T169">
        <v>1798325.2676599999</v>
      </c>
      <c r="U169">
        <v>167069.88427442769</v>
      </c>
      <c r="V169">
        <v>0.1670698842744277</v>
      </c>
      <c r="W169">
        <v>7939.0795280100001</v>
      </c>
      <c r="Z169">
        <v>42</v>
      </c>
      <c r="AA169">
        <v>178230.15254395947</v>
      </c>
      <c r="AB169">
        <f t="shared" si="89"/>
        <v>106938.09152637568</v>
      </c>
      <c r="AC169" t="s">
        <v>559</v>
      </c>
      <c r="AD169">
        <v>0.51</v>
      </c>
      <c r="AE169">
        <f t="shared" si="90"/>
        <v>0.1670698842744277</v>
      </c>
      <c r="AF169" t="s">
        <v>957</v>
      </c>
      <c r="AG169" s="37">
        <v>145</v>
      </c>
      <c r="AH169">
        <f t="shared" si="77"/>
        <v>0.14499999999999999</v>
      </c>
      <c r="AI169">
        <f t="shared" si="91"/>
        <v>73950</v>
      </c>
      <c r="AJ169">
        <f t="shared" si="92"/>
        <v>24225.133219792013</v>
      </c>
      <c r="AK169">
        <f t="shared" si="66"/>
        <v>1.4460864303769529</v>
      </c>
      <c r="AL169">
        <f t="shared" si="67"/>
        <v>4.4143448275862074</v>
      </c>
      <c r="AM169">
        <v>1058</v>
      </c>
      <c r="AN169">
        <f t="shared" si="93"/>
        <v>1.0668</v>
      </c>
      <c r="AO169">
        <f t="shared" si="78"/>
        <v>1128.6743999999999</v>
      </c>
      <c r="AP169">
        <f t="shared" si="79"/>
        <v>677.20463999999993</v>
      </c>
      <c r="AQ169">
        <f t="shared" si="68"/>
        <v>109.19889739680461</v>
      </c>
      <c r="AR169">
        <f t="shared" si="80"/>
        <v>0.2991750613611085</v>
      </c>
      <c r="AS169">
        <f t="shared" si="69"/>
        <v>35.772249315645588</v>
      </c>
      <c r="AT169">
        <f t="shared" si="70"/>
        <v>9.8006162508618044E-2</v>
      </c>
      <c r="AU169" s="37">
        <v>999</v>
      </c>
      <c r="AV169">
        <f t="shared" si="71"/>
        <v>49.95</v>
      </c>
      <c r="AW169">
        <f t="shared" si="81"/>
        <v>4.9950000000000001E-2</v>
      </c>
      <c r="AX169">
        <f t="shared" si="72"/>
        <v>25474.5</v>
      </c>
      <c r="AY169">
        <f t="shared" si="73"/>
        <v>8345.1407195076627</v>
      </c>
      <c r="AZ169">
        <f t="shared" si="74"/>
        <v>4.1978484965897538</v>
      </c>
      <c r="BA169">
        <f t="shared" si="74"/>
        <v>12.814414414414415</v>
      </c>
      <c r="BB169">
        <f t="shared" si="75"/>
        <v>37.6171374135889</v>
      </c>
      <c r="BC169">
        <f t="shared" si="82"/>
        <v>0.10306065044818877</v>
      </c>
      <c r="BD169">
        <f t="shared" si="76"/>
        <v>12.322923126320669</v>
      </c>
      <c r="BE169">
        <f t="shared" si="83"/>
        <v>3.3761433222796351E-2</v>
      </c>
    </row>
    <row r="170" spans="1:57">
      <c r="B170" s="16"/>
      <c r="F170" t="s">
        <v>580</v>
      </c>
      <c r="G170" t="s">
        <v>581</v>
      </c>
      <c r="H170" s="3" t="s">
        <v>582</v>
      </c>
      <c r="I170" t="s">
        <v>84</v>
      </c>
      <c r="J170" t="s">
        <v>85</v>
      </c>
      <c r="K170" t="s">
        <v>583</v>
      </c>
      <c r="L170">
        <v>1896</v>
      </c>
      <c r="M170" t="s">
        <v>288</v>
      </c>
      <c r="N170" s="5" t="s">
        <v>223</v>
      </c>
      <c r="O170" t="s">
        <v>194</v>
      </c>
      <c r="P170" t="s">
        <v>879</v>
      </c>
      <c r="Q170" s="3" t="s">
        <v>878</v>
      </c>
      <c r="R170" t="s">
        <v>880</v>
      </c>
      <c r="S170">
        <v>0.4</v>
      </c>
      <c r="T170">
        <v>4333218.9434900004</v>
      </c>
      <c r="U170">
        <v>402569.21283580927</v>
      </c>
      <c r="V170">
        <v>0.40256921283580926</v>
      </c>
      <c r="W170">
        <v>22086.1543256</v>
      </c>
      <c r="Z170">
        <v>42</v>
      </c>
      <c r="AA170">
        <v>429460.83625324134</v>
      </c>
      <c r="AB170">
        <f t="shared" si="89"/>
        <v>257676.5017519448</v>
      </c>
      <c r="AC170" t="s">
        <v>580</v>
      </c>
      <c r="AD170">
        <v>0.87</v>
      </c>
      <c r="AE170">
        <f t="shared" si="90"/>
        <v>0.40256921283580926</v>
      </c>
      <c r="AF170" t="s">
        <v>955</v>
      </c>
      <c r="AG170" s="37">
        <v>155</v>
      </c>
      <c r="AH170">
        <f t="shared" si="77"/>
        <v>0.155</v>
      </c>
      <c r="AI170">
        <f t="shared" si="91"/>
        <v>134850</v>
      </c>
      <c r="AJ170">
        <f t="shared" si="92"/>
        <v>62398.22798955044</v>
      </c>
      <c r="AK170">
        <f t="shared" si="66"/>
        <v>1.910837981104522</v>
      </c>
      <c r="AL170">
        <f t="shared" si="67"/>
        <v>4.129548387096774</v>
      </c>
      <c r="AM170">
        <v>1040</v>
      </c>
      <c r="AN170">
        <f t="shared" si="93"/>
        <v>1.0668</v>
      </c>
      <c r="AO170">
        <f t="shared" si="78"/>
        <v>1109.472</v>
      </c>
      <c r="AP170">
        <f t="shared" si="79"/>
        <v>665.68319999999994</v>
      </c>
      <c r="AQ170">
        <f t="shared" si="68"/>
        <v>202.57383692423065</v>
      </c>
      <c r="AR170">
        <f t="shared" si="80"/>
        <v>0.55499681349104291</v>
      </c>
      <c r="AS170">
        <f t="shared" si="69"/>
        <v>93.735620772088652</v>
      </c>
      <c r="AT170">
        <f t="shared" si="70"/>
        <v>0.25680991992353053</v>
      </c>
      <c r="AU170" s="37">
        <v>992.5</v>
      </c>
      <c r="AV170">
        <f t="shared" si="71"/>
        <v>49.625</v>
      </c>
      <c r="AW170">
        <f t="shared" si="81"/>
        <v>4.9625000000000002E-2</v>
      </c>
      <c r="AX170">
        <f t="shared" si="72"/>
        <v>43173.75</v>
      </c>
      <c r="AY170">
        <f t="shared" si="73"/>
        <v>19977.497186977038</v>
      </c>
      <c r="AZ170">
        <f t="shared" si="74"/>
        <v>5.9683604447597167</v>
      </c>
      <c r="BA170">
        <f t="shared" si="74"/>
        <v>12.898337531486144</v>
      </c>
      <c r="BB170">
        <f t="shared" si="75"/>
        <v>64.856301015257714</v>
      </c>
      <c r="BC170">
        <f t="shared" si="82"/>
        <v>0.17768849593221292</v>
      </c>
      <c r="BD170">
        <f t="shared" si="76"/>
        <v>30.010517295579998</v>
      </c>
      <c r="BE170">
        <f t="shared" si="83"/>
        <v>8.2220595330356153E-2</v>
      </c>
    </row>
    <row r="171" spans="1:57">
      <c r="B171" s="16"/>
      <c r="F171" t="s">
        <v>562</v>
      </c>
      <c r="G171" t="s">
        <v>563</v>
      </c>
      <c r="H171" s="3" t="s">
        <v>564</v>
      </c>
      <c r="I171" t="s">
        <v>84</v>
      </c>
      <c r="J171" t="s">
        <v>85</v>
      </c>
      <c r="K171" t="s">
        <v>565</v>
      </c>
      <c r="L171">
        <v>1898</v>
      </c>
      <c r="M171" t="s">
        <v>288</v>
      </c>
      <c r="N171" s="5" t="s">
        <v>223</v>
      </c>
      <c r="O171" t="s">
        <v>194</v>
      </c>
      <c r="P171" t="s">
        <v>883</v>
      </c>
      <c r="Q171" s="3" t="s">
        <v>882</v>
      </c>
      <c r="R171" t="s">
        <v>884</v>
      </c>
      <c r="S171">
        <v>0</v>
      </c>
      <c r="T171">
        <v>955647.49588499998</v>
      </c>
      <c r="U171">
        <v>88782.557536103996</v>
      </c>
      <c r="V171">
        <v>8.8782557536103993E-2</v>
      </c>
      <c r="W171">
        <v>6803.8454017699996</v>
      </c>
      <c r="Z171">
        <v>42</v>
      </c>
      <c r="AA171">
        <v>94713.232379515743</v>
      </c>
      <c r="AB171">
        <f t="shared" si="89"/>
        <v>56827.939427709447</v>
      </c>
      <c r="AC171" t="s">
        <v>562</v>
      </c>
      <c r="AD171">
        <v>0.22</v>
      </c>
      <c r="AE171">
        <f t="shared" si="90"/>
        <v>8.8782557536103993E-2</v>
      </c>
      <c r="AF171" t="s">
        <v>928</v>
      </c>
      <c r="AG171" s="37">
        <v>154</v>
      </c>
      <c r="AH171">
        <f t="shared" si="77"/>
        <v>0.154</v>
      </c>
      <c r="AI171">
        <f t="shared" si="91"/>
        <v>33880</v>
      </c>
      <c r="AJ171">
        <f t="shared" si="92"/>
        <v>13672.513860560015</v>
      </c>
      <c r="AK171">
        <f t="shared" si="66"/>
        <v>1.6773299713019316</v>
      </c>
      <c r="AL171">
        <f t="shared" si="67"/>
        <v>4.1563636363636363</v>
      </c>
      <c r="AM171">
        <v>643</v>
      </c>
      <c r="AN171">
        <f t="shared" si="93"/>
        <v>1.0668</v>
      </c>
      <c r="AO171">
        <f t="shared" si="78"/>
        <v>685.95240000000001</v>
      </c>
      <c r="AP171">
        <f t="shared" si="79"/>
        <v>411.57144</v>
      </c>
      <c r="AQ171">
        <f t="shared" si="68"/>
        <v>82.318637075497762</v>
      </c>
      <c r="AR171">
        <f t="shared" si="80"/>
        <v>0.22553051253561029</v>
      </c>
      <c r="AS171">
        <f t="shared" si="69"/>
        <v>33.220268783859289</v>
      </c>
      <c r="AT171">
        <f t="shared" si="70"/>
        <v>9.101443502427202E-2</v>
      </c>
      <c r="AU171" s="37">
        <v>996</v>
      </c>
      <c r="AV171">
        <f t="shared" si="71"/>
        <v>49.800000000000004</v>
      </c>
      <c r="AW171">
        <f t="shared" si="81"/>
        <v>4.9800000000000004E-2</v>
      </c>
      <c r="AX171">
        <f t="shared" si="72"/>
        <v>10956</v>
      </c>
      <c r="AY171">
        <f t="shared" si="73"/>
        <v>4421.3713652979795</v>
      </c>
      <c r="AZ171">
        <f t="shared" si="74"/>
        <v>5.1869240076405116</v>
      </c>
      <c r="BA171">
        <f t="shared" si="74"/>
        <v>12.85301204819277</v>
      </c>
      <c r="BB171">
        <f t="shared" si="75"/>
        <v>26.619922898440183</v>
      </c>
      <c r="BC171">
        <f t="shared" si="82"/>
        <v>7.2931295612164881E-2</v>
      </c>
      <c r="BD171">
        <f t="shared" si="76"/>
        <v>10.742658346988264</v>
      </c>
      <c r="BE171">
        <f t="shared" si="83"/>
        <v>2.9431940676680177E-2</v>
      </c>
    </row>
    <row r="172" spans="1:57">
      <c r="B172" s="16"/>
      <c r="N172" s="5"/>
      <c r="P172" t="s">
        <v>879</v>
      </c>
      <c r="Q172" s="3" t="s">
        <v>878</v>
      </c>
      <c r="R172" t="s">
        <v>880</v>
      </c>
      <c r="S172">
        <v>0</v>
      </c>
      <c r="AG172" s="37"/>
      <c r="AU172" s="37"/>
    </row>
    <row r="173" spans="1:57">
      <c r="B173" s="16"/>
      <c r="F173" t="s">
        <v>566</v>
      </c>
      <c r="G173" t="s">
        <v>567</v>
      </c>
      <c r="H173" s="3" t="s">
        <v>568</v>
      </c>
      <c r="I173" t="s">
        <v>84</v>
      </c>
      <c r="J173" t="s">
        <v>85</v>
      </c>
      <c r="K173" t="s">
        <v>569</v>
      </c>
      <c r="L173">
        <v>1907</v>
      </c>
      <c r="M173" t="s">
        <v>288</v>
      </c>
      <c r="N173" s="5" t="s">
        <v>223</v>
      </c>
      <c r="O173" t="s">
        <v>194</v>
      </c>
      <c r="P173" t="s">
        <v>879</v>
      </c>
      <c r="Q173" s="3" t="s">
        <v>878</v>
      </c>
      <c r="R173" t="s">
        <v>880</v>
      </c>
      <c r="S173">
        <v>0</v>
      </c>
      <c r="T173">
        <v>674896.60564900003</v>
      </c>
      <c r="U173">
        <v>62699.946350473278</v>
      </c>
      <c r="V173">
        <v>6.2699946350473282E-2</v>
      </c>
      <c r="W173">
        <v>7843.2515432700002</v>
      </c>
      <c r="Z173">
        <v>42</v>
      </c>
      <c r="AA173">
        <v>66888.302766684894</v>
      </c>
      <c r="AB173">
        <f t="shared" ref="AB173:AB178" si="94">AA173*0.6</f>
        <v>40132.981660010933</v>
      </c>
      <c r="AC173" t="s">
        <v>566</v>
      </c>
      <c r="AD173">
        <v>0.15</v>
      </c>
      <c r="AE173">
        <f t="shared" ref="AE173:AE178" si="95">V173</f>
        <v>6.2699946350473282E-2</v>
      </c>
      <c r="AF173" t="s">
        <v>928</v>
      </c>
      <c r="AG173" s="37">
        <v>155</v>
      </c>
      <c r="AH173">
        <f t="shared" si="77"/>
        <v>0.155</v>
      </c>
      <c r="AI173">
        <f t="shared" ref="AI173:AI178" si="96">($AD173*1000*1000)*AH173</f>
        <v>23250</v>
      </c>
      <c r="AJ173">
        <f t="shared" ref="AJ173:AJ178" si="97">($AE173*1000*1000)*AH173</f>
        <v>9718.4916843233586</v>
      </c>
      <c r="AK173">
        <f t="shared" si="66"/>
        <v>1.7261497488176745</v>
      </c>
      <c r="AL173">
        <f t="shared" si="67"/>
        <v>4.129548387096774</v>
      </c>
      <c r="AM173">
        <v>593</v>
      </c>
      <c r="AN173">
        <f t="shared" ref="AN173:AN178" si="98">Z173*2.54/100</f>
        <v>1.0668</v>
      </c>
      <c r="AO173">
        <f t="shared" si="78"/>
        <v>632.61239999999998</v>
      </c>
      <c r="AP173">
        <f t="shared" si="79"/>
        <v>379.56743999999998</v>
      </c>
      <c r="AQ173">
        <f t="shared" si="68"/>
        <v>61.253936849799345</v>
      </c>
      <c r="AR173">
        <f t="shared" si="80"/>
        <v>0.16781900506794342</v>
      </c>
      <c r="AS173">
        <f t="shared" si="69"/>
        <v>25.60412369491798</v>
      </c>
      <c r="AT173">
        <f t="shared" si="70"/>
        <v>7.0148284095665703E-2</v>
      </c>
      <c r="AU173" s="37">
        <v>994</v>
      </c>
      <c r="AV173">
        <f t="shared" si="71"/>
        <v>49.7</v>
      </c>
      <c r="AW173">
        <f t="shared" si="81"/>
        <v>4.9700000000000008E-2</v>
      </c>
      <c r="AX173">
        <f t="shared" si="72"/>
        <v>7455.0000000000009</v>
      </c>
      <c r="AY173">
        <f t="shared" si="73"/>
        <v>3116.1873336185226</v>
      </c>
      <c r="AZ173">
        <f t="shared" si="74"/>
        <v>5.3833644077814791</v>
      </c>
      <c r="BA173">
        <f t="shared" si="74"/>
        <v>12.878873239436617</v>
      </c>
      <c r="BB173">
        <f t="shared" si="75"/>
        <v>19.640778460871147</v>
      </c>
      <c r="BC173">
        <f t="shared" si="82"/>
        <v>5.3810351947592185E-2</v>
      </c>
      <c r="BD173">
        <f t="shared" si="76"/>
        <v>8.2098383718543477</v>
      </c>
      <c r="BE173">
        <f t="shared" si="83"/>
        <v>2.2492707868094104E-2</v>
      </c>
    </row>
    <row r="174" spans="1:57">
      <c r="B174" s="16"/>
      <c r="D174" t="s">
        <v>75</v>
      </c>
      <c r="F174" t="s">
        <v>886</v>
      </c>
      <c r="G174" t="s">
        <v>574</v>
      </c>
      <c r="H174" s="3" t="s">
        <v>575</v>
      </c>
      <c r="I174" t="s">
        <v>84</v>
      </c>
      <c r="J174" t="s">
        <v>85</v>
      </c>
      <c r="K174" t="s">
        <v>574</v>
      </c>
      <c r="L174">
        <v>1898</v>
      </c>
      <c r="M174" t="s">
        <v>288</v>
      </c>
      <c r="N174" s="5" t="s">
        <v>223</v>
      </c>
      <c r="O174" t="s">
        <v>194</v>
      </c>
      <c r="P174" t="s">
        <v>879</v>
      </c>
      <c r="Q174" s="3" t="s">
        <v>878</v>
      </c>
      <c r="R174" t="s">
        <v>880</v>
      </c>
      <c r="S174" s="31">
        <v>2.2999999999999998</v>
      </c>
      <c r="T174">
        <v>2842347.1893000002</v>
      </c>
      <c r="U174">
        <v>264062.69462142553</v>
      </c>
      <c r="V174">
        <v>0.26406269462142551</v>
      </c>
      <c r="W174">
        <v>11354.319328</v>
      </c>
      <c r="Z174">
        <v>42</v>
      </c>
      <c r="AA174">
        <v>281702.08262213675</v>
      </c>
      <c r="AB174">
        <f t="shared" si="94"/>
        <v>169021.24957328205</v>
      </c>
      <c r="AC174" t="s">
        <v>886</v>
      </c>
      <c r="AD174">
        <v>0.38</v>
      </c>
      <c r="AE174">
        <f t="shared" si="95"/>
        <v>0.26406269462142551</v>
      </c>
      <c r="AF174" t="s">
        <v>928</v>
      </c>
      <c r="AG174" s="37">
        <v>155</v>
      </c>
      <c r="AH174">
        <f t="shared" si="77"/>
        <v>0.155</v>
      </c>
      <c r="AI174">
        <f t="shared" si="96"/>
        <v>58900</v>
      </c>
      <c r="AJ174">
        <f t="shared" si="97"/>
        <v>40929.717666320954</v>
      </c>
      <c r="AK174">
        <f t="shared" si="66"/>
        <v>2.8696307228061468</v>
      </c>
      <c r="AL174">
        <f t="shared" si="67"/>
        <v>4.1295483870967749</v>
      </c>
      <c r="AM174">
        <v>652</v>
      </c>
      <c r="AN174">
        <f t="shared" si="98"/>
        <v>1.0668</v>
      </c>
      <c r="AO174">
        <f t="shared" si="78"/>
        <v>695.55359999999996</v>
      </c>
      <c r="AP174">
        <f t="shared" si="79"/>
        <v>417.33215999999999</v>
      </c>
      <c r="AQ174">
        <f t="shared" si="68"/>
        <v>141.13458210361742</v>
      </c>
      <c r="AR174">
        <f t="shared" si="80"/>
        <v>0.3866700879551162</v>
      </c>
      <c r="AS174">
        <f t="shared" si="69"/>
        <v>98.074679090921137</v>
      </c>
      <c r="AT174">
        <f t="shared" si="70"/>
        <v>0.26869775093403053</v>
      </c>
      <c r="AU174" s="37">
        <v>990</v>
      </c>
      <c r="AV174">
        <f t="shared" si="71"/>
        <v>49.5</v>
      </c>
      <c r="AW174">
        <f t="shared" si="81"/>
        <v>4.9500000000000002E-2</v>
      </c>
      <c r="AX174">
        <f t="shared" si="72"/>
        <v>18810</v>
      </c>
      <c r="AY174">
        <f t="shared" si="73"/>
        <v>13071.103383760565</v>
      </c>
      <c r="AZ174">
        <f t="shared" si="74"/>
        <v>8.985712364342481</v>
      </c>
      <c r="BA174">
        <f t="shared" si="74"/>
        <v>12.93090909090909</v>
      </c>
      <c r="BB174">
        <f t="shared" si="75"/>
        <v>45.072011704058468</v>
      </c>
      <c r="BC174">
        <f t="shared" si="82"/>
        <v>0.12348496357276292</v>
      </c>
      <c r="BD174">
        <f t="shared" si="76"/>
        <v>31.320623322584495</v>
      </c>
      <c r="BE174">
        <f t="shared" si="83"/>
        <v>8.5809926911190396E-2</v>
      </c>
    </row>
    <row r="175" spans="1:57">
      <c r="B175" s="16"/>
      <c r="F175" t="s">
        <v>576</v>
      </c>
      <c r="G175" t="s">
        <v>577</v>
      </c>
      <c r="H175" s="3" t="s">
        <v>578</v>
      </c>
      <c r="I175" t="s">
        <v>84</v>
      </c>
      <c r="J175" t="s">
        <v>85</v>
      </c>
      <c r="K175" t="s">
        <v>579</v>
      </c>
      <c r="L175">
        <v>1922</v>
      </c>
      <c r="M175" t="s">
        <v>288</v>
      </c>
      <c r="N175" s="5" t="s">
        <v>223</v>
      </c>
      <c r="O175" t="s">
        <v>194</v>
      </c>
      <c r="P175" t="s">
        <v>879</v>
      </c>
      <c r="Q175" s="3" t="s">
        <v>878</v>
      </c>
      <c r="R175" t="s">
        <v>880</v>
      </c>
      <c r="S175">
        <v>0.9</v>
      </c>
      <c r="T175">
        <v>1497753.50486</v>
      </c>
      <c r="U175">
        <v>139145.85377214878</v>
      </c>
      <c r="V175">
        <v>0.13914585377214878</v>
      </c>
      <c r="W175">
        <v>11434.857850300001</v>
      </c>
      <c r="Z175">
        <v>42</v>
      </c>
      <c r="AA175">
        <v>148440.7968041283</v>
      </c>
      <c r="AB175">
        <f t="shared" si="94"/>
        <v>89064.478082476984</v>
      </c>
      <c r="AC175" t="s">
        <v>576</v>
      </c>
      <c r="AD175">
        <v>0.36</v>
      </c>
      <c r="AE175">
        <f t="shared" si="95"/>
        <v>0.13914585377214878</v>
      </c>
      <c r="AF175" t="s">
        <v>928</v>
      </c>
      <c r="AG175" s="37">
        <v>155</v>
      </c>
      <c r="AH175">
        <f t="shared" si="77"/>
        <v>0.155</v>
      </c>
      <c r="AI175">
        <f t="shared" si="96"/>
        <v>55800</v>
      </c>
      <c r="AJ175">
        <f t="shared" si="97"/>
        <v>21567.60733468306</v>
      </c>
      <c r="AK175">
        <f t="shared" si="66"/>
        <v>1.5961376000443903</v>
      </c>
      <c r="AL175">
        <f t="shared" si="67"/>
        <v>4.129548387096774</v>
      </c>
      <c r="AM175">
        <v>732</v>
      </c>
      <c r="AN175">
        <f t="shared" si="98"/>
        <v>1.0668</v>
      </c>
      <c r="AO175">
        <f t="shared" si="78"/>
        <v>780.89760000000001</v>
      </c>
      <c r="AP175">
        <f t="shared" si="79"/>
        <v>468.53855999999996</v>
      </c>
      <c r="AQ175">
        <f t="shared" si="68"/>
        <v>119.09371984239677</v>
      </c>
      <c r="AR175">
        <f t="shared" si="80"/>
        <v>0.32628416395177195</v>
      </c>
      <c r="AS175">
        <f t="shared" si="69"/>
        <v>46.031659239920536</v>
      </c>
      <c r="AT175">
        <f t="shared" si="70"/>
        <v>0.12611413490389187</v>
      </c>
      <c r="AU175" s="37">
        <v>992.3</v>
      </c>
      <c r="AV175">
        <f t="shared" si="71"/>
        <v>49.615000000000002</v>
      </c>
      <c r="AW175">
        <f t="shared" si="81"/>
        <v>4.9614999999999999E-2</v>
      </c>
      <c r="AX175">
        <f t="shared" si="72"/>
        <v>17861.400000000001</v>
      </c>
      <c r="AY175">
        <f t="shared" si="73"/>
        <v>6903.7215349051621</v>
      </c>
      <c r="AZ175">
        <f t="shared" si="74"/>
        <v>4.9864220096116192</v>
      </c>
      <c r="BA175">
        <f t="shared" si="74"/>
        <v>12.900937216567568</v>
      </c>
      <c r="BB175">
        <f t="shared" si="75"/>
        <v>38.121515548261392</v>
      </c>
      <c r="BC175">
        <f t="shared" si="82"/>
        <v>0.10444250835140108</v>
      </c>
      <c r="BD175">
        <f t="shared" si="76"/>
        <v>14.734585633475209</v>
      </c>
      <c r="BE175">
        <f t="shared" si="83"/>
        <v>4.0368727762945776E-2</v>
      </c>
    </row>
    <row r="176" spans="1:57">
      <c r="B176" s="16"/>
      <c r="F176" t="s">
        <v>570</v>
      </c>
      <c r="G176" t="s">
        <v>571</v>
      </c>
      <c r="H176" s="3" t="s">
        <v>572</v>
      </c>
      <c r="I176" t="s">
        <v>84</v>
      </c>
      <c r="J176" t="s">
        <v>85</v>
      </c>
      <c r="K176" t="s">
        <v>573</v>
      </c>
      <c r="L176">
        <v>1917</v>
      </c>
      <c r="M176" t="s">
        <v>288</v>
      </c>
      <c r="N176" s="5" t="s">
        <v>223</v>
      </c>
      <c r="O176" t="s">
        <v>194</v>
      </c>
      <c r="P176" t="s">
        <v>879</v>
      </c>
      <c r="Q176" s="3" t="s">
        <v>878</v>
      </c>
      <c r="R176" t="s">
        <v>880</v>
      </c>
      <c r="S176">
        <v>0.6</v>
      </c>
      <c r="T176">
        <v>300247.64745699998</v>
      </c>
      <c r="U176">
        <v>27893.91920160357</v>
      </c>
      <c r="V176">
        <v>2.789391920160357E-2</v>
      </c>
      <c r="W176">
        <v>2680.6379979799999</v>
      </c>
      <c r="Z176">
        <v>42</v>
      </c>
      <c r="AA176">
        <v>29757.233004270689</v>
      </c>
      <c r="AB176">
        <f t="shared" si="94"/>
        <v>17854.339802562412</v>
      </c>
      <c r="AC176" t="s">
        <v>570</v>
      </c>
      <c r="AD176">
        <v>0.12</v>
      </c>
      <c r="AE176">
        <f t="shared" si="95"/>
        <v>2.789391920160357E-2</v>
      </c>
      <c r="AF176" t="s">
        <v>928</v>
      </c>
      <c r="AG176" s="37">
        <v>155</v>
      </c>
      <c r="AH176">
        <f t="shared" si="77"/>
        <v>0.155</v>
      </c>
      <c r="AI176">
        <f t="shared" si="96"/>
        <v>18600</v>
      </c>
      <c r="AJ176">
        <f t="shared" si="97"/>
        <v>4323.557476248553</v>
      </c>
      <c r="AK176">
        <f t="shared" si="66"/>
        <v>0.959910742073248</v>
      </c>
      <c r="AL176">
        <f t="shared" si="67"/>
        <v>4.129548387096774</v>
      </c>
      <c r="AM176">
        <v>291</v>
      </c>
      <c r="AN176">
        <f t="shared" si="98"/>
        <v>1.0668</v>
      </c>
      <c r="AO176">
        <f t="shared" si="78"/>
        <v>310.43880000000001</v>
      </c>
      <c r="AP176">
        <f t="shared" si="79"/>
        <v>186.26328000000001</v>
      </c>
      <c r="AQ176">
        <f t="shared" si="68"/>
        <v>99.858651689157412</v>
      </c>
      <c r="AR176">
        <f t="shared" si="80"/>
        <v>0.27358534709358195</v>
      </c>
      <c r="AS176">
        <f t="shared" si="69"/>
        <v>23.212076348320252</v>
      </c>
      <c r="AT176">
        <f t="shared" si="70"/>
        <v>6.3594729721425353E-2</v>
      </c>
      <c r="AU176" s="37">
        <v>993</v>
      </c>
      <c r="AV176">
        <f t="shared" si="71"/>
        <v>49.650000000000006</v>
      </c>
      <c r="AW176">
        <f t="shared" si="81"/>
        <v>4.9650000000000007E-2</v>
      </c>
      <c r="AX176">
        <f t="shared" si="72"/>
        <v>5958.0000000000009</v>
      </c>
      <c r="AY176">
        <f t="shared" si="73"/>
        <v>1384.9330883596174</v>
      </c>
      <c r="AZ176">
        <f t="shared" si="74"/>
        <v>2.996700201839948</v>
      </c>
      <c r="BA176">
        <f t="shared" si="74"/>
        <v>12.891842900302112</v>
      </c>
      <c r="BB176">
        <f t="shared" si="75"/>
        <v>31.9869810088172</v>
      </c>
      <c r="BC176">
        <f t="shared" si="82"/>
        <v>8.7635564407718358E-2</v>
      </c>
      <c r="BD176">
        <f t="shared" si="76"/>
        <v>7.4353521980264565</v>
      </c>
      <c r="BE176">
        <f t="shared" si="83"/>
        <v>2.0370827939798511E-2</v>
      </c>
    </row>
    <row r="177" spans="1:57">
      <c r="B177" s="16"/>
      <c r="C177" t="s">
        <v>67</v>
      </c>
      <c r="D177" t="s">
        <v>887</v>
      </c>
      <c r="E177">
        <v>1957</v>
      </c>
      <c r="F177" t="s">
        <v>543</v>
      </c>
      <c r="G177" t="s">
        <v>544</v>
      </c>
      <c r="H177" s="3" t="s">
        <v>545</v>
      </c>
      <c r="I177" t="s">
        <v>107</v>
      </c>
      <c r="J177" t="s">
        <v>85</v>
      </c>
      <c r="K177" t="s">
        <v>546</v>
      </c>
      <c r="L177">
        <v>1921</v>
      </c>
      <c r="M177" t="s">
        <v>288</v>
      </c>
      <c r="N177" s="5" t="s">
        <v>223</v>
      </c>
      <c r="O177" t="s">
        <v>194</v>
      </c>
      <c r="P177" t="s">
        <v>889</v>
      </c>
      <c r="Q177" s="3" t="s">
        <v>888</v>
      </c>
      <c r="R177" t="s">
        <v>890</v>
      </c>
      <c r="S177">
        <v>0.25</v>
      </c>
      <c r="T177">
        <v>375732.330013</v>
      </c>
      <c r="U177">
        <v>34906.67568449094</v>
      </c>
      <c r="V177">
        <v>3.4906675684490941E-2</v>
      </c>
      <c r="W177">
        <v>2932.50853555</v>
      </c>
      <c r="Z177">
        <v>42</v>
      </c>
      <c r="AA177">
        <v>37238.441620214937</v>
      </c>
      <c r="AB177">
        <f t="shared" si="94"/>
        <v>22343.064972128963</v>
      </c>
      <c r="AC177" t="s">
        <v>543</v>
      </c>
      <c r="AD177">
        <v>0.06</v>
      </c>
      <c r="AE177">
        <f t="shared" si="95"/>
        <v>3.4906675684490941E-2</v>
      </c>
      <c r="AF177" t="s">
        <v>952</v>
      </c>
      <c r="AG177" s="37">
        <v>140</v>
      </c>
      <c r="AH177">
        <f t="shared" si="77"/>
        <v>0.14000000000000001</v>
      </c>
      <c r="AI177">
        <f t="shared" si="96"/>
        <v>8400</v>
      </c>
      <c r="AJ177">
        <f t="shared" si="97"/>
        <v>4886.9345958287322</v>
      </c>
      <c r="AK177">
        <f t="shared" si="66"/>
        <v>2.6598886871582099</v>
      </c>
      <c r="AL177">
        <f t="shared" si="67"/>
        <v>4.5720000000000001</v>
      </c>
      <c r="AM177">
        <v>227</v>
      </c>
      <c r="AN177">
        <f t="shared" si="98"/>
        <v>1.0668</v>
      </c>
      <c r="AO177">
        <f t="shared" si="78"/>
        <v>242.1636</v>
      </c>
      <c r="AP177">
        <f t="shared" si="79"/>
        <v>145.29816</v>
      </c>
      <c r="AQ177">
        <f t="shared" si="68"/>
        <v>57.812156740319359</v>
      </c>
      <c r="AR177">
        <f t="shared" si="80"/>
        <v>0.15838947052142291</v>
      </c>
      <c r="AS177">
        <f t="shared" si="69"/>
        <v>33.633836765921416</v>
      </c>
      <c r="AT177">
        <f t="shared" si="70"/>
        <v>9.2147497988825794E-2</v>
      </c>
      <c r="AU177" s="37">
        <v>1006</v>
      </c>
      <c r="AV177">
        <f t="shared" si="71"/>
        <v>50.300000000000004</v>
      </c>
      <c r="AW177">
        <f t="shared" si="81"/>
        <v>5.0300000000000004E-2</v>
      </c>
      <c r="AX177">
        <f t="shared" si="72"/>
        <v>3018.0000000000005</v>
      </c>
      <c r="AY177">
        <f t="shared" si="73"/>
        <v>1755.8057869298943</v>
      </c>
      <c r="AZ177">
        <f t="shared" si="74"/>
        <v>7.4032687117723528</v>
      </c>
      <c r="BA177">
        <f t="shared" si="74"/>
        <v>12.725248508946322</v>
      </c>
      <c r="BB177">
        <f t="shared" si="75"/>
        <v>20.771082028843313</v>
      </c>
      <c r="BC177">
        <f t="shared" si="82"/>
        <v>5.6907074051625518E-2</v>
      </c>
      <c r="BD177">
        <f t="shared" si="76"/>
        <v>12.084157066613193</v>
      </c>
      <c r="BE177">
        <f t="shared" si="83"/>
        <v>3.3107279634556695E-2</v>
      </c>
    </row>
    <row r="178" spans="1:57">
      <c r="B178" s="16"/>
      <c r="F178" t="s">
        <v>547</v>
      </c>
      <c r="G178" t="s">
        <v>548</v>
      </c>
      <c r="H178" s="3" t="s">
        <v>549</v>
      </c>
      <c r="I178" t="s">
        <v>107</v>
      </c>
      <c r="J178" t="s">
        <v>85</v>
      </c>
      <c r="K178" t="s">
        <v>550</v>
      </c>
      <c r="L178">
        <v>1889</v>
      </c>
      <c r="M178" t="s">
        <v>288</v>
      </c>
      <c r="N178" s="5" t="s">
        <v>223</v>
      </c>
      <c r="O178" t="s">
        <v>194</v>
      </c>
      <c r="P178" t="s">
        <v>889</v>
      </c>
      <c r="Q178" s="3" t="s">
        <v>888</v>
      </c>
      <c r="R178" t="s">
        <v>890</v>
      </c>
      <c r="S178">
        <v>0</v>
      </c>
      <c r="T178">
        <v>2193566.0570299998</v>
      </c>
      <c r="U178">
        <v>203788.95513890038</v>
      </c>
      <c r="V178">
        <v>0.20378895513890039</v>
      </c>
      <c r="W178">
        <v>10865.1035916</v>
      </c>
      <c r="Z178">
        <v>42</v>
      </c>
      <c r="AA178">
        <v>217402.05734217892</v>
      </c>
      <c r="AB178">
        <f t="shared" si="94"/>
        <v>130441.23440530735</v>
      </c>
      <c r="AC178" t="s">
        <v>547</v>
      </c>
      <c r="AD178">
        <v>0.36</v>
      </c>
      <c r="AE178">
        <f t="shared" si="95"/>
        <v>0.20378895513890039</v>
      </c>
      <c r="AF178" t="s">
        <v>933</v>
      </c>
      <c r="AG178" s="37">
        <v>147</v>
      </c>
      <c r="AH178">
        <f t="shared" si="77"/>
        <v>0.14699999999999999</v>
      </c>
      <c r="AI178">
        <f t="shared" si="96"/>
        <v>52920</v>
      </c>
      <c r="AJ178">
        <f t="shared" si="97"/>
        <v>29956.976405418354</v>
      </c>
      <c r="AK178">
        <f t="shared" si="66"/>
        <v>2.464875933584795</v>
      </c>
      <c r="AL178">
        <f t="shared" si="67"/>
        <v>4.3542857142857141</v>
      </c>
      <c r="AM178">
        <v>399</v>
      </c>
      <c r="AN178">
        <f t="shared" si="98"/>
        <v>1.0668</v>
      </c>
      <c r="AO178">
        <f t="shared" si="78"/>
        <v>425.65319999999997</v>
      </c>
      <c r="AP178">
        <f t="shared" si="79"/>
        <v>255.39191999999997</v>
      </c>
      <c r="AQ178">
        <f t="shared" si="68"/>
        <v>207.21094073767097</v>
      </c>
      <c r="AR178">
        <f t="shared" si="80"/>
        <v>0.56770120750046837</v>
      </c>
      <c r="AS178">
        <f t="shared" si="69"/>
        <v>117.29805862855159</v>
      </c>
      <c r="AT178">
        <f t="shared" si="70"/>
        <v>0.32136454418781257</v>
      </c>
      <c r="AU178" s="37">
        <v>1007</v>
      </c>
      <c r="AV178">
        <f t="shared" si="71"/>
        <v>50.35</v>
      </c>
      <c r="AW178">
        <f t="shared" si="81"/>
        <v>5.0349999999999999E-2</v>
      </c>
      <c r="AX178">
        <f t="shared" si="72"/>
        <v>18126</v>
      </c>
      <c r="AY178">
        <f t="shared" si="73"/>
        <v>10260.773891243634</v>
      </c>
      <c r="AZ178">
        <f t="shared" si="74"/>
        <v>7.1963607197013877</v>
      </c>
      <c r="BA178">
        <f t="shared" si="74"/>
        <v>12.71261171797418</v>
      </c>
      <c r="BB178">
        <f t="shared" si="75"/>
        <v>70.973271198243083</v>
      </c>
      <c r="BC178">
        <f t="shared" si="82"/>
        <v>0.1944473183513509</v>
      </c>
      <c r="BD178">
        <f t="shared" si="76"/>
        <v>40.176579945221583</v>
      </c>
      <c r="BE178">
        <f t="shared" si="83"/>
        <v>0.11007282176773037</v>
      </c>
    </row>
    <row r="179" spans="1:57">
      <c r="A179" s="1" t="s">
        <v>69</v>
      </c>
      <c r="B179" s="17" t="s">
        <v>718</v>
      </c>
      <c r="Q179" s="3"/>
      <c r="AG179" s="37"/>
      <c r="AU179" s="37"/>
    </row>
    <row r="180" spans="1:57">
      <c r="B180" s="16"/>
      <c r="C180" t="s">
        <v>70</v>
      </c>
      <c r="D180" t="s">
        <v>891</v>
      </c>
      <c r="E180">
        <v>199110</v>
      </c>
      <c r="F180" t="s">
        <v>630</v>
      </c>
      <c r="G180" t="s">
        <v>631</v>
      </c>
      <c r="H180" s="3" t="s">
        <v>632</v>
      </c>
      <c r="I180" t="s">
        <v>84</v>
      </c>
      <c r="J180" t="s">
        <v>85</v>
      </c>
      <c r="K180" t="s">
        <v>633</v>
      </c>
      <c r="L180">
        <v>1891</v>
      </c>
      <c r="M180" t="s">
        <v>288</v>
      </c>
      <c r="N180" s="5" t="s">
        <v>223</v>
      </c>
      <c r="O180" t="s">
        <v>194</v>
      </c>
      <c r="P180" t="s">
        <v>893</v>
      </c>
      <c r="Q180" s="3" t="s">
        <v>892</v>
      </c>
      <c r="R180" t="s">
        <v>894</v>
      </c>
      <c r="S180">
        <v>0</v>
      </c>
      <c r="T180">
        <v>2918186.9036699999</v>
      </c>
      <c r="U180">
        <v>271108.4346391302</v>
      </c>
      <c r="V180">
        <v>0.2711084346391302</v>
      </c>
      <c r="W180">
        <v>11862.9303924</v>
      </c>
      <c r="Z180">
        <v>42</v>
      </c>
      <c r="AA180">
        <v>289218.47807302407</v>
      </c>
      <c r="AB180">
        <f>AA180*0.6</f>
        <v>173531.08684381444</v>
      </c>
      <c r="AC180" t="s">
        <v>630</v>
      </c>
      <c r="AD180">
        <v>0.35</v>
      </c>
      <c r="AE180">
        <f>V180</f>
        <v>0.2711084346391302</v>
      </c>
      <c r="AF180" t="s">
        <v>933</v>
      </c>
      <c r="AG180" s="37">
        <v>162.19999999999999</v>
      </c>
      <c r="AH180">
        <f t="shared" si="77"/>
        <v>0.16219999999999998</v>
      </c>
      <c r="AI180">
        <f>($AD180*1000*1000)*AH180</f>
        <v>56769.999999999993</v>
      </c>
      <c r="AJ180">
        <f>($AE180*1000*1000)*AH180</f>
        <v>43973.78809846691</v>
      </c>
      <c r="AK180">
        <f t="shared" si="66"/>
        <v>3.0567392433294778</v>
      </c>
      <c r="AL180">
        <f t="shared" si="67"/>
        <v>3.946239210850802</v>
      </c>
      <c r="AM180">
        <v>576</v>
      </c>
      <c r="AN180">
        <f>Z180*2.54/100</f>
        <v>1.0668</v>
      </c>
      <c r="AO180">
        <f t="shared" si="78"/>
        <v>614.47680000000003</v>
      </c>
      <c r="AP180">
        <f t="shared" si="79"/>
        <v>368.68608</v>
      </c>
      <c r="AQ180">
        <f t="shared" si="68"/>
        <v>153.97923349859045</v>
      </c>
      <c r="AR180">
        <f t="shared" si="80"/>
        <v>0.42186091369476836</v>
      </c>
      <c r="AS180">
        <f t="shared" si="69"/>
        <v>119.27162560210277</v>
      </c>
      <c r="AT180">
        <f t="shared" si="70"/>
        <v>0.32677157699206238</v>
      </c>
      <c r="AU180" s="33">
        <v>973</v>
      </c>
      <c r="AV180">
        <f t="shared" si="71"/>
        <v>48.650000000000006</v>
      </c>
      <c r="AW180">
        <f t="shared" si="81"/>
        <v>4.8649999999999999E-2</v>
      </c>
      <c r="AX180">
        <f t="shared" si="72"/>
        <v>17027.5</v>
      </c>
      <c r="AY180">
        <f t="shared" si="73"/>
        <v>13189.425345193684</v>
      </c>
      <c r="AZ180">
        <f t="shared" si="74"/>
        <v>10.191225185365699</v>
      </c>
      <c r="BA180">
        <f t="shared" si="74"/>
        <v>13.1568345323741</v>
      </c>
      <c r="BB180">
        <f t="shared" si="75"/>
        <v>46.184276878584619</v>
      </c>
      <c r="BC180">
        <f t="shared" si="82"/>
        <v>0.12653226542077978</v>
      </c>
      <c r="BD180">
        <f t="shared" si="76"/>
        <v>35.774134312837859</v>
      </c>
      <c r="BE180">
        <f t="shared" si="83"/>
        <v>9.8011326884487285E-2</v>
      </c>
    </row>
    <row r="181" spans="1:57">
      <c r="A181" s="27"/>
      <c r="B181" s="24"/>
      <c r="C181" s="27" t="s">
        <v>71</v>
      </c>
      <c r="D181" s="27" t="s">
        <v>895</v>
      </c>
      <c r="E181" s="27">
        <v>26550</v>
      </c>
      <c r="F181" s="23" t="s">
        <v>610</v>
      </c>
      <c r="G181" s="23" t="s">
        <v>611</v>
      </c>
      <c r="H181" s="25" t="s">
        <v>612</v>
      </c>
      <c r="I181" s="23" t="s">
        <v>84</v>
      </c>
      <c r="J181" s="23" t="s">
        <v>85</v>
      </c>
      <c r="K181" s="23" t="s">
        <v>613</v>
      </c>
      <c r="L181" s="23">
        <v>1976</v>
      </c>
      <c r="M181" s="23" t="s">
        <v>614</v>
      </c>
      <c r="N181" s="23">
        <v>1255</v>
      </c>
      <c r="O181" s="23" t="s">
        <v>426</v>
      </c>
      <c r="P181" s="27" t="s">
        <v>897</v>
      </c>
      <c r="Q181" s="26" t="s">
        <v>896</v>
      </c>
      <c r="R181" s="27" t="s">
        <v>897</v>
      </c>
      <c r="S181" s="27">
        <v>0</v>
      </c>
      <c r="T181" s="27">
        <v>24064859.802000001</v>
      </c>
      <c r="U181" s="27">
        <v>2235698.6327795982</v>
      </c>
      <c r="V181" s="27">
        <v>2.2356986327795982</v>
      </c>
      <c r="W181" s="27">
        <v>32624.568253400001</v>
      </c>
      <c r="X181" s="27">
        <v>2300</v>
      </c>
      <c r="Y181" s="27"/>
      <c r="Z181" s="27">
        <v>80</v>
      </c>
      <c r="AA181" s="27">
        <v>4542939.6218081433</v>
      </c>
      <c r="AB181" s="27">
        <f>AA181*0.6</f>
        <v>2725763.7730848859</v>
      </c>
      <c r="AC181" s="23" t="s">
        <v>610</v>
      </c>
      <c r="AD181" s="27">
        <v>3.11</v>
      </c>
      <c r="AE181" s="27">
        <f>V181</f>
        <v>2.2356986327795982</v>
      </c>
      <c r="AF181" s="27" t="s">
        <v>959</v>
      </c>
      <c r="AG181" s="38">
        <v>158.5</v>
      </c>
      <c r="AH181" s="27">
        <f t="shared" si="77"/>
        <v>0.1585</v>
      </c>
      <c r="AI181" s="22">
        <f>($AD181*1000*1000)*AH181</f>
        <v>492935</v>
      </c>
      <c r="AJ181" s="22">
        <f>($AE181*1000*1000)*AH181</f>
        <v>354358.23329556634</v>
      </c>
      <c r="AK181" s="22">
        <f t="shared" si="66"/>
        <v>5.5296616655033342</v>
      </c>
      <c r="AL181" s="22">
        <f t="shared" si="67"/>
        <v>7.6921135646687686</v>
      </c>
      <c r="AM181" s="27">
        <v>2258</v>
      </c>
      <c r="AN181" s="27">
        <f>Z181*2.54/100</f>
        <v>2.032</v>
      </c>
      <c r="AO181" s="27">
        <f t="shared" si="78"/>
        <v>4588.2560000000003</v>
      </c>
      <c r="AP181" s="27">
        <f t="shared" si="79"/>
        <v>2752.9536000000003</v>
      </c>
      <c r="AQ181" s="22">
        <f t="shared" si="68"/>
        <v>179.05677741898737</v>
      </c>
      <c r="AR181" s="27">
        <f t="shared" si="80"/>
        <v>0.49056651347667773</v>
      </c>
      <c r="AS181" s="27">
        <f t="shared" si="69"/>
        <v>128.71929018184917</v>
      </c>
      <c r="AT181" s="27">
        <f t="shared" si="70"/>
        <v>0.35265558953931281</v>
      </c>
      <c r="AU181" s="36">
        <v>972.7</v>
      </c>
      <c r="AV181" s="22">
        <f t="shared" si="71"/>
        <v>48.635000000000005</v>
      </c>
      <c r="AW181" s="22">
        <f t="shared" si="81"/>
        <v>4.8635000000000005E-2</v>
      </c>
      <c r="AX181" s="22">
        <f t="shared" si="72"/>
        <v>151254.85</v>
      </c>
      <c r="AY181" s="22">
        <f t="shared" si="73"/>
        <v>108733.20300523577</v>
      </c>
      <c r="AZ181" s="22">
        <f t="shared" si="74"/>
        <v>18.021000801527261</v>
      </c>
      <c r="BA181" s="22">
        <f t="shared" si="74"/>
        <v>25.068366402796336</v>
      </c>
      <c r="BB181" s="22">
        <f t="shared" si="75"/>
        <v>54.942753121592744</v>
      </c>
      <c r="BC181" s="22">
        <f t="shared" si="82"/>
        <v>0.15052809074408971</v>
      </c>
      <c r="BD181" s="22">
        <f t="shared" si="76"/>
        <v>39.496925413212836</v>
      </c>
      <c r="BE181" s="22">
        <f t="shared" si="83"/>
        <v>0.1082107545567475</v>
      </c>
    </row>
    <row r="182" spans="1:57">
      <c r="A182" s="27"/>
      <c r="B182" s="24"/>
      <c r="C182" s="27"/>
      <c r="D182" s="27"/>
      <c r="E182" s="27"/>
      <c r="F182" s="23"/>
      <c r="G182" s="23"/>
      <c r="H182" s="25"/>
      <c r="I182" s="23"/>
      <c r="J182" s="23"/>
      <c r="K182" s="23"/>
      <c r="L182" s="23"/>
      <c r="M182" s="23"/>
      <c r="N182" s="23"/>
      <c r="O182" s="23"/>
      <c r="P182" s="27" t="s">
        <v>898</v>
      </c>
      <c r="Q182" s="26" t="s">
        <v>899</v>
      </c>
      <c r="R182" s="27" t="s">
        <v>900</v>
      </c>
      <c r="S182" s="27">
        <v>0</v>
      </c>
      <c r="T182" s="27"/>
      <c r="U182" s="27"/>
      <c r="V182" s="27"/>
      <c r="W182" s="27"/>
      <c r="X182" s="27"/>
      <c r="Y182" s="27"/>
      <c r="Z182" s="27"/>
      <c r="AA182" s="27"/>
      <c r="AB182" s="27"/>
      <c r="AC182" s="23"/>
      <c r="AD182" s="27"/>
      <c r="AE182" s="27"/>
      <c r="AF182" s="27"/>
      <c r="AG182" s="38"/>
      <c r="AH182" s="27"/>
      <c r="AI182" s="22"/>
      <c r="AJ182" s="22"/>
      <c r="AK182" s="22"/>
      <c r="AL182" s="22"/>
      <c r="AM182" s="27"/>
      <c r="AN182" s="27"/>
      <c r="AO182" s="27"/>
      <c r="AP182" s="27"/>
      <c r="AQ182" s="22"/>
      <c r="AR182" s="27"/>
      <c r="AS182" s="27"/>
      <c r="AT182" s="27"/>
      <c r="AU182" s="36"/>
      <c r="AV182" s="22"/>
      <c r="AW182" s="22"/>
      <c r="AX182" s="22"/>
      <c r="AY182" s="22"/>
      <c r="AZ182" s="22"/>
      <c r="BA182" s="22"/>
      <c r="BB182" s="22"/>
      <c r="BC182" s="22"/>
      <c r="BD182" s="22"/>
      <c r="BE182" s="22"/>
    </row>
    <row r="183" spans="1:57">
      <c r="B183" s="16"/>
      <c r="F183" t="s">
        <v>615</v>
      </c>
      <c r="G183" t="s">
        <v>616</v>
      </c>
      <c r="H183" s="3" t="s">
        <v>617</v>
      </c>
      <c r="I183" t="s">
        <v>107</v>
      </c>
      <c r="J183" t="s">
        <v>85</v>
      </c>
      <c r="K183" t="s">
        <v>618</v>
      </c>
      <c r="L183">
        <v>1909</v>
      </c>
      <c r="M183" t="s">
        <v>288</v>
      </c>
      <c r="N183" s="5" t="s">
        <v>223</v>
      </c>
      <c r="O183" t="s">
        <v>194</v>
      </c>
      <c r="P183" t="s">
        <v>901</v>
      </c>
      <c r="Q183" s="3" t="s">
        <v>892</v>
      </c>
      <c r="R183" t="s">
        <v>902</v>
      </c>
      <c r="S183">
        <v>0</v>
      </c>
      <c r="T183">
        <v>511946.61242999998</v>
      </c>
      <c r="U183">
        <v>47561.396612448785</v>
      </c>
      <c r="V183">
        <v>4.7561396612448785E-2</v>
      </c>
      <c r="W183">
        <v>3769.8134851</v>
      </c>
      <c r="Z183">
        <v>42</v>
      </c>
      <c r="AA183">
        <v>50738.497906160359</v>
      </c>
      <c r="AB183">
        <f t="shared" ref="AB183:AB192" si="99">AA183*0.6</f>
        <v>30443.098743696213</v>
      </c>
      <c r="AC183" t="s">
        <v>615</v>
      </c>
      <c r="AD183">
        <v>0.1</v>
      </c>
      <c r="AE183">
        <f t="shared" ref="AE183:AE192" si="100">V183</f>
        <v>4.7561396612448785E-2</v>
      </c>
      <c r="AF183" t="s">
        <v>958</v>
      </c>
      <c r="AG183" s="37">
        <v>154</v>
      </c>
      <c r="AH183">
        <f t="shared" si="77"/>
        <v>0.154</v>
      </c>
      <c r="AI183">
        <f t="shared" ref="AI183:AI192" si="101">($AD183*1000*1000)*AH183</f>
        <v>15400</v>
      </c>
      <c r="AJ183">
        <f t="shared" ref="AJ183:AJ192" si="102">($AE183*1000*1000)*AH183</f>
        <v>7324.4550783171126</v>
      </c>
      <c r="AK183">
        <f t="shared" si="66"/>
        <v>1.9768245937465074</v>
      </c>
      <c r="AL183">
        <f t="shared" si="67"/>
        <v>4.1563636363636363</v>
      </c>
      <c r="AM183">
        <v>396</v>
      </c>
      <c r="AN183">
        <f t="shared" ref="AN183:AN192" si="103">Z183*2.54/100</f>
        <v>1.0668</v>
      </c>
      <c r="AO183">
        <f t="shared" si="78"/>
        <v>422.45279999999997</v>
      </c>
      <c r="AP183">
        <f t="shared" si="79"/>
        <v>253.47167999999996</v>
      </c>
      <c r="AQ183">
        <f t="shared" si="68"/>
        <v>60.756294352094883</v>
      </c>
      <c r="AR183">
        <f t="shared" si="80"/>
        <v>0.16645560096464351</v>
      </c>
      <c r="AS183">
        <f t="shared" si="69"/>
        <v>28.896542123826666</v>
      </c>
      <c r="AT183">
        <f t="shared" si="70"/>
        <v>7.9168608558429221E-2</v>
      </c>
      <c r="AU183" s="37">
        <v>975</v>
      </c>
      <c r="AV183">
        <f t="shared" si="71"/>
        <v>48.75</v>
      </c>
      <c r="AW183">
        <f t="shared" si="81"/>
        <v>4.8750000000000002E-2</v>
      </c>
      <c r="AX183">
        <f t="shared" si="72"/>
        <v>4875</v>
      </c>
      <c r="AY183">
        <f t="shared" si="73"/>
        <v>2318.6180848568783</v>
      </c>
      <c r="AZ183">
        <f t="shared" si="74"/>
        <v>6.2447382038351202</v>
      </c>
      <c r="BA183">
        <f t="shared" si="74"/>
        <v>13.129846153846151</v>
      </c>
      <c r="BB183">
        <f t="shared" si="75"/>
        <v>19.232917854965102</v>
      </c>
      <c r="BC183">
        <f t="shared" si="82"/>
        <v>5.2692925630041375E-2</v>
      </c>
      <c r="BD183">
        <f t="shared" si="76"/>
        <v>9.1474443411464303</v>
      </c>
      <c r="BE183">
        <f t="shared" si="83"/>
        <v>2.506149134560666E-2</v>
      </c>
    </row>
    <row r="184" spans="1:57">
      <c r="B184" s="16"/>
      <c r="F184" t="s">
        <v>619</v>
      </c>
      <c r="G184" t="s">
        <v>620</v>
      </c>
      <c r="H184" s="3" t="s">
        <v>621</v>
      </c>
      <c r="I184" t="s">
        <v>114</v>
      </c>
      <c r="J184" t="s">
        <v>85</v>
      </c>
      <c r="K184" t="s">
        <v>539</v>
      </c>
      <c r="L184">
        <v>1888</v>
      </c>
      <c r="M184" t="s">
        <v>288</v>
      </c>
      <c r="N184" s="5" t="s">
        <v>223</v>
      </c>
      <c r="O184" t="s">
        <v>194</v>
      </c>
      <c r="P184" t="s">
        <v>904</v>
      </c>
      <c r="Q184" s="3" t="s">
        <v>903</v>
      </c>
      <c r="R184" t="s">
        <v>905</v>
      </c>
      <c r="S184">
        <v>0.39</v>
      </c>
      <c r="T184">
        <v>2014411.9985400001</v>
      </c>
      <c r="U184">
        <v>187144.99847684157</v>
      </c>
      <c r="V184">
        <v>0.18714499847684157</v>
      </c>
      <c r="W184">
        <v>9165.7037487599991</v>
      </c>
      <c r="X184">
        <v>0</v>
      </c>
      <c r="Z184">
        <v>42</v>
      </c>
      <c r="AA184">
        <v>199646.28437509458</v>
      </c>
      <c r="AB184">
        <f t="shared" si="99"/>
        <v>119787.77062505674</v>
      </c>
      <c r="AC184" t="s">
        <v>619</v>
      </c>
      <c r="AD184">
        <v>0.46</v>
      </c>
      <c r="AE184">
        <f t="shared" si="100"/>
        <v>0.18714499847684157</v>
      </c>
      <c r="AF184" t="s">
        <v>950</v>
      </c>
      <c r="AG184" s="37">
        <v>153</v>
      </c>
      <c r="AH184">
        <f t="shared" si="77"/>
        <v>0.153</v>
      </c>
      <c r="AI184">
        <f t="shared" si="101"/>
        <v>70380</v>
      </c>
      <c r="AJ184">
        <f t="shared" si="102"/>
        <v>28633.184766956761</v>
      </c>
      <c r="AK184">
        <f t="shared" si="66"/>
        <v>1.7020143595489734</v>
      </c>
      <c r="AL184">
        <f t="shared" si="67"/>
        <v>4.1835294117647051</v>
      </c>
      <c r="AM184">
        <v>628</v>
      </c>
      <c r="AN184">
        <f t="shared" si="103"/>
        <v>1.0668</v>
      </c>
      <c r="AO184">
        <f t="shared" si="78"/>
        <v>669.95039999999995</v>
      </c>
      <c r="AP184">
        <f t="shared" si="79"/>
        <v>401.97023999999993</v>
      </c>
      <c r="AQ184">
        <f t="shared" si="68"/>
        <v>175.08758857372132</v>
      </c>
      <c r="AR184">
        <f t="shared" si="80"/>
        <v>0.47969202348964746</v>
      </c>
      <c r="AS184">
        <f t="shared" si="69"/>
        <v>71.232101080310741</v>
      </c>
      <c r="AT184">
        <f t="shared" si="70"/>
        <v>0.19515644131591983</v>
      </c>
      <c r="AU184" s="37">
        <v>975</v>
      </c>
      <c r="AV184">
        <f t="shared" si="71"/>
        <v>48.75</v>
      </c>
      <c r="AW184">
        <f t="shared" si="81"/>
        <v>4.8750000000000002E-2</v>
      </c>
      <c r="AX184">
        <f t="shared" si="72"/>
        <v>22425</v>
      </c>
      <c r="AY184">
        <f t="shared" si="73"/>
        <v>9123.3186757460262</v>
      </c>
      <c r="AZ184">
        <f t="shared" si="74"/>
        <v>5.3417066053537008</v>
      </c>
      <c r="BA184">
        <f t="shared" si="74"/>
        <v>13.129846153846154</v>
      </c>
      <c r="BB184">
        <f t="shared" si="75"/>
        <v>55.787712045548453</v>
      </c>
      <c r="BC184">
        <f t="shared" si="82"/>
        <v>0.15284304670013274</v>
      </c>
      <c r="BD184">
        <f t="shared" si="76"/>
        <v>22.696502795197048</v>
      </c>
      <c r="BE184">
        <f t="shared" si="83"/>
        <v>6.2182199438896024E-2</v>
      </c>
    </row>
    <row r="185" spans="1:57">
      <c r="B185" s="16"/>
      <c r="F185" t="s">
        <v>622</v>
      </c>
      <c r="G185" t="s">
        <v>623</v>
      </c>
      <c r="H185" s="3" t="s">
        <v>624</v>
      </c>
      <c r="I185" t="s">
        <v>84</v>
      </c>
      <c r="J185" t="s">
        <v>85</v>
      </c>
      <c r="K185" t="s">
        <v>625</v>
      </c>
      <c r="L185">
        <v>1927</v>
      </c>
      <c r="M185" t="s">
        <v>288</v>
      </c>
      <c r="N185">
        <v>990</v>
      </c>
      <c r="O185" t="s">
        <v>194</v>
      </c>
      <c r="P185" t="s">
        <v>904</v>
      </c>
      <c r="Q185" s="3" t="s">
        <v>903</v>
      </c>
      <c r="R185" t="s">
        <v>905</v>
      </c>
      <c r="S185">
        <v>0.35</v>
      </c>
      <c r="T185">
        <v>181131.39376400001</v>
      </c>
      <c r="U185">
        <v>16827.657120112643</v>
      </c>
      <c r="V185">
        <v>1.6827657120112641E-2</v>
      </c>
      <c r="W185">
        <v>4522.7067275500003</v>
      </c>
      <c r="Z185">
        <v>42</v>
      </c>
      <c r="AA185">
        <v>17951.744615736166</v>
      </c>
      <c r="AB185">
        <f t="shared" si="99"/>
        <v>10771.0467694417</v>
      </c>
      <c r="AC185" t="s">
        <v>622</v>
      </c>
      <c r="AD185">
        <v>0.1</v>
      </c>
      <c r="AE185">
        <f t="shared" si="100"/>
        <v>1.6827657120112641E-2</v>
      </c>
      <c r="AF185" t="s">
        <v>950</v>
      </c>
      <c r="AG185" s="37">
        <v>154</v>
      </c>
      <c r="AH185">
        <f t="shared" si="77"/>
        <v>0.154</v>
      </c>
      <c r="AI185">
        <f t="shared" si="101"/>
        <v>15400</v>
      </c>
      <c r="AJ185">
        <f t="shared" si="102"/>
        <v>2591.4591964973465</v>
      </c>
      <c r="AK185">
        <f t="shared" si="66"/>
        <v>0.69941862139231825</v>
      </c>
      <c r="AL185">
        <f t="shared" si="67"/>
        <v>4.1563636363636371</v>
      </c>
      <c r="AM185">
        <v>198</v>
      </c>
      <c r="AN185">
        <f t="shared" si="103"/>
        <v>1.0668</v>
      </c>
      <c r="AO185">
        <f t="shared" si="78"/>
        <v>211.22639999999998</v>
      </c>
      <c r="AP185">
        <f t="shared" si="79"/>
        <v>126.73583999999998</v>
      </c>
      <c r="AQ185">
        <f t="shared" si="68"/>
        <v>121.51258870418977</v>
      </c>
      <c r="AR185">
        <f t="shared" si="80"/>
        <v>0.33291120192928703</v>
      </c>
      <c r="AS185">
        <f t="shared" si="69"/>
        <v>20.447721784913778</v>
      </c>
      <c r="AT185">
        <f t="shared" si="70"/>
        <v>5.6021155575106243E-2</v>
      </c>
      <c r="AU185" s="37">
        <v>975.3</v>
      </c>
      <c r="AV185">
        <f t="shared" si="71"/>
        <v>48.765000000000001</v>
      </c>
      <c r="AW185">
        <f t="shared" si="81"/>
        <v>4.8765000000000003E-2</v>
      </c>
      <c r="AX185">
        <f t="shared" si="72"/>
        <v>4876.5</v>
      </c>
      <c r="AY185">
        <f t="shared" si="73"/>
        <v>820.60069946229294</v>
      </c>
      <c r="AZ185">
        <f t="shared" si="74"/>
        <v>2.2087658708995592</v>
      </c>
      <c r="BA185">
        <f t="shared" si="74"/>
        <v>13.125807443863428</v>
      </c>
      <c r="BB185">
        <f t="shared" si="75"/>
        <v>38.477671351687107</v>
      </c>
      <c r="BC185">
        <f t="shared" si="82"/>
        <v>0.10541827767585508</v>
      </c>
      <c r="BD185">
        <f t="shared" si="76"/>
        <v>6.4748906028657167</v>
      </c>
      <c r="BE185">
        <f t="shared" si="83"/>
        <v>1.7739426309221141E-2</v>
      </c>
    </row>
    <row r="186" spans="1:57">
      <c r="B186" s="16"/>
      <c r="F186" t="s">
        <v>626</v>
      </c>
      <c r="G186" t="s">
        <v>627</v>
      </c>
      <c r="H186" s="3" t="s">
        <v>628</v>
      </c>
      <c r="I186" t="s">
        <v>107</v>
      </c>
      <c r="J186" t="s">
        <v>85</v>
      </c>
      <c r="K186" t="s">
        <v>629</v>
      </c>
      <c r="L186">
        <v>1898</v>
      </c>
      <c r="M186" t="s">
        <v>288</v>
      </c>
      <c r="N186">
        <v>1076</v>
      </c>
      <c r="O186" t="s">
        <v>194</v>
      </c>
      <c r="P186" t="s">
        <v>904</v>
      </c>
      <c r="Q186" s="3" t="s">
        <v>903</v>
      </c>
      <c r="R186" t="s">
        <v>905</v>
      </c>
      <c r="S186">
        <v>0.68</v>
      </c>
      <c r="T186">
        <v>297864.31163100002</v>
      </c>
      <c r="U186">
        <v>27672.500058027261</v>
      </c>
      <c r="V186">
        <v>2.7672500058027259E-2</v>
      </c>
      <c r="W186">
        <v>2887.04626229</v>
      </c>
      <c r="Z186">
        <v>42</v>
      </c>
      <c r="AA186">
        <v>29521.023061903481</v>
      </c>
      <c r="AB186">
        <f t="shared" si="99"/>
        <v>17712.613837142089</v>
      </c>
      <c r="AC186" t="s">
        <v>626</v>
      </c>
      <c r="AD186">
        <v>0.1</v>
      </c>
      <c r="AE186">
        <f t="shared" si="100"/>
        <v>2.7672500058027259E-2</v>
      </c>
      <c r="AF186" t="s">
        <v>950</v>
      </c>
      <c r="AG186" s="37">
        <v>152</v>
      </c>
      <c r="AH186">
        <f t="shared" si="77"/>
        <v>0.152</v>
      </c>
      <c r="AI186">
        <f t="shared" si="101"/>
        <v>15200</v>
      </c>
      <c r="AJ186">
        <f t="shared" si="102"/>
        <v>4206.2200088201434</v>
      </c>
      <c r="AK186">
        <f t="shared" si="66"/>
        <v>1.1653035419172426</v>
      </c>
      <c r="AL186">
        <f t="shared" si="67"/>
        <v>4.2110526315789478</v>
      </c>
      <c r="AM186">
        <v>176</v>
      </c>
      <c r="AN186">
        <f t="shared" si="103"/>
        <v>1.0668</v>
      </c>
      <c r="AO186">
        <f>AM186*AN186</f>
        <v>187.7568</v>
      </c>
      <c r="AP186">
        <f t="shared" si="79"/>
        <v>112.65407999999999</v>
      </c>
      <c r="AQ186">
        <f t="shared" si="68"/>
        <v>134.92631602867823</v>
      </c>
      <c r="AR186">
        <f t="shared" si="80"/>
        <v>0.36966113980459792</v>
      </c>
      <c r="AS186">
        <f t="shared" si="69"/>
        <v>37.337484881330028</v>
      </c>
      <c r="AT186">
        <f t="shared" si="70"/>
        <v>0.10229447912693158</v>
      </c>
      <c r="AU186" s="37">
        <v>975.8</v>
      </c>
      <c r="AV186">
        <f t="shared" si="71"/>
        <v>48.79</v>
      </c>
      <c r="AW186">
        <f t="shared" si="81"/>
        <v>4.8789999999999993E-2</v>
      </c>
      <c r="AX186">
        <f t="shared" si="72"/>
        <v>4878.9999999999991</v>
      </c>
      <c r="AY186">
        <f t="shared" si="73"/>
        <v>1350.1412778311499</v>
      </c>
      <c r="AZ186">
        <f t="shared" si="74"/>
        <v>3.6303779129211096</v>
      </c>
      <c r="BA186">
        <f t="shared" si="74"/>
        <v>13.119081779053086</v>
      </c>
      <c r="BB186">
        <f t="shared" si="75"/>
        <v>43.309572098942169</v>
      </c>
      <c r="BC186">
        <f t="shared" si="82"/>
        <v>0.11865636191491005</v>
      </c>
      <c r="BD186">
        <f t="shared" si="76"/>
        <v>11.984841364211132</v>
      </c>
      <c r="BE186">
        <f t="shared" si="83"/>
        <v>3.2835181819756525E-2</v>
      </c>
    </row>
    <row r="187" spans="1:57">
      <c r="B187" s="16"/>
      <c r="C187" t="s">
        <v>72</v>
      </c>
      <c r="D187" t="s">
        <v>72</v>
      </c>
      <c r="E187">
        <v>25699</v>
      </c>
      <c r="F187" t="s">
        <v>588</v>
      </c>
      <c r="G187" t="s">
        <v>589</v>
      </c>
      <c r="H187" s="3" t="s">
        <v>590</v>
      </c>
      <c r="I187" t="s">
        <v>84</v>
      </c>
      <c r="J187" t="s">
        <v>85</v>
      </c>
      <c r="K187" t="s">
        <v>591</v>
      </c>
      <c r="L187">
        <v>1923</v>
      </c>
      <c r="M187" t="s">
        <v>288</v>
      </c>
      <c r="N187" s="5" t="s">
        <v>223</v>
      </c>
      <c r="O187" t="s">
        <v>194</v>
      </c>
      <c r="P187" t="s">
        <v>893</v>
      </c>
      <c r="Q187" s="3" t="s">
        <v>906</v>
      </c>
      <c r="R187" t="s">
        <v>894</v>
      </c>
      <c r="S187">
        <v>0</v>
      </c>
      <c r="T187">
        <v>986569.99248699995</v>
      </c>
      <c r="U187">
        <v>91655.351474819458</v>
      </c>
      <c r="V187">
        <v>9.1655351474819458E-2</v>
      </c>
      <c r="W187">
        <v>6060.2501175699999</v>
      </c>
      <c r="Z187">
        <v>42</v>
      </c>
      <c r="AA187">
        <v>97777.928953337396</v>
      </c>
      <c r="AB187">
        <f t="shared" si="99"/>
        <v>58666.757372002437</v>
      </c>
      <c r="AC187" t="s">
        <v>588</v>
      </c>
      <c r="AD187">
        <v>0.18</v>
      </c>
      <c r="AE187">
        <f t="shared" si="100"/>
        <v>9.1655351474819458E-2</v>
      </c>
      <c r="AF187" t="s">
        <v>953</v>
      </c>
      <c r="AG187" s="37">
        <v>160</v>
      </c>
      <c r="AH187">
        <f t="shared" si="77"/>
        <v>0.16</v>
      </c>
      <c r="AI187">
        <f t="shared" si="101"/>
        <v>28800</v>
      </c>
      <c r="AJ187">
        <f t="shared" si="102"/>
        <v>14664.856235971114</v>
      </c>
      <c r="AK187">
        <f t="shared" si="66"/>
        <v>2.0370401865278622</v>
      </c>
      <c r="AL187">
        <f t="shared" si="67"/>
        <v>4.0004999999999997</v>
      </c>
      <c r="AM187">
        <v>464</v>
      </c>
      <c r="AN187">
        <f t="shared" si="103"/>
        <v>1.0668</v>
      </c>
      <c r="AO187">
        <f t="shared" si="78"/>
        <v>494.99520000000001</v>
      </c>
      <c r="AP187">
        <f t="shared" si="79"/>
        <v>296.99712</v>
      </c>
      <c r="AQ187">
        <f t="shared" si="68"/>
        <v>96.970637291028282</v>
      </c>
      <c r="AR187">
        <f t="shared" si="80"/>
        <v>0.26567297887952956</v>
      </c>
      <c r="AS187">
        <f t="shared" si="69"/>
        <v>49.377099131369064</v>
      </c>
      <c r="AT187">
        <f t="shared" si="70"/>
        <v>0.13527972364758648</v>
      </c>
      <c r="AU187" s="37">
        <v>976</v>
      </c>
      <c r="AV187">
        <f t="shared" si="71"/>
        <v>48.800000000000004</v>
      </c>
      <c r="AW187">
        <f t="shared" si="81"/>
        <v>4.880000000000001E-2</v>
      </c>
      <c r="AX187">
        <f t="shared" si="72"/>
        <v>8784.0000000000018</v>
      </c>
      <c r="AY187">
        <f t="shared" si="73"/>
        <v>4472.7811519711904</v>
      </c>
      <c r="AZ187">
        <f t="shared" si="74"/>
        <v>6.6788202836979078</v>
      </c>
      <c r="BA187">
        <f t="shared" si="74"/>
        <v>13.116393442622948</v>
      </c>
      <c r="BB187">
        <f t="shared" si="75"/>
        <v>29.576044373763629</v>
      </c>
      <c r="BC187">
        <f t="shared" si="82"/>
        <v>8.1030258558256518E-2</v>
      </c>
      <c r="BD187">
        <f t="shared" si="76"/>
        <v>15.060015235067567</v>
      </c>
      <c r="BE187">
        <f t="shared" si="83"/>
        <v>4.126031571251388E-2</v>
      </c>
    </row>
    <row r="188" spans="1:57">
      <c r="B188" s="16"/>
      <c r="F188" t="s">
        <v>592</v>
      </c>
      <c r="G188" t="s">
        <v>593</v>
      </c>
      <c r="H188" s="3" t="s">
        <v>594</v>
      </c>
      <c r="I188" t="s">
        <v>84</v>
      </c>
      <c r="J188" t="s">
        <v>85</v>
      </c>
      <c r="K188" t="s">
        <v>595</v>
      </c>
      <c r="L188">
        <v>1896</v>
      </c>
      <c r="M188" t="s">
        <v>288</v>
      </c>
      <c r="N188" s="5" t="s">
        <v>223</v>
      </c>
      <c r="O188" t="s">
        <v>194</v>
      </c>
      <c r="P188" t="s">
        <v>893</v>
      </c>
      <c r="Q188" s="3" t="s">
        <v>906</v>
      </c>
      <c r="R188" t="s">
        <v>894</v>
      </c>
      <c r="S188">
        <v>0.3</v>
      </c>
      <c r="T188">
        <v>2072000.9236600001</v>
      </c>
      <c r="U188">
        <v>192495.18469082194</v>
      </c>
      <c r="V188">
        <v>0.19249518469082194</v>
      </c>
      <c r="W188">
        <v>11134.9816059</v>
      </c>
      <c r="Z188">
        <v>42</v>
      </c>
      <c r="AA188">
        <v>205353.86302816885</v>
      </c>
      <c r="AB188">
        <f t="shared" si="99"/>
        <v>123212.31781690131</v>
      </c>
      <c r="AC188" t="s">
        <v>592</v>
      </c>
      <c r="AD188">
        <v>0.32</v>
      </c>
      <c r="AE188">
        <f t="shared" si="100"/>
        <v>0.19249518469082194</v>
      </c>
      <c r="AF188" t="s">
        <v>953</v>
      </c>
      <c r="AG188" s="37">
        <v>159</v>
      </c>
      <c r="AH188">
        <f t="shared" si="77"/>
        <v>0.159</v>
      </c>
      <c r="AI188">
        <f t="shared" si="101"/>
        <v>50880</v>
      </c>
      <c r="AJ188">
        <f t="shared" si="102"/>
        <v>30606.734365840686</v>
      </c>
      <c r="AK188">
        <f t="shared" si="66"/>
        <v>2.4216257432567083</v>
      </c>
      <c r="AL188">
        <f t="shared" si="67"/>
        <v>4.0256603773584914</v>
      </c>
      <c r="AM188">
        <v>475</v>
      </c>
      <c r="AN188">
        <f t="shared" si="103"/>
        <v>1.0668</v>
      </c>
      <c r="AO188">
        <f t="shared" si="78"/>
        <v>506.72999999999996</v>
      </c>
      <c r="AP188">
        <f t="shared" si="79"/>
        <v>304.03799999999995</v>
      </c>
      <c r="AQ188">
        <f t="shared" si="68"/>
        <v>167.34750261480477</v>
      </c>
      <c r="AR188">
        <f t="shared" si="80"/>
        <v>0.4584863085337117</v>
      </c>
      <c r="AS188">
        <f t="shared" si="69"/>
        <v>100.66746382307701</v>
      </c>
      <c r="AT188">
        <f t="shared" si="70"/>
        <v>0.27580127074815619</v>
      </c>
      <c r="AU188" s="37">
        <v>976.3</v>
      </c>
      <c r="AV188">
        <f t="shared" si="71"/>
        <v>48.814999999999998</v>
      </c>
      <c r="AW188">
        <f t="shared" si="81"/>
        <v>4.8814999999999997E-2</v>
      </c>
      <c r="AX188">
        <f t="shared" si="72"/>
        <v>15620.8</v>
      </c>
      <c r="AY188">
        <f t="shared" si="73"/>
        <v>9396.6524406824719</v>
      </c>
      <c r="AZ188">
        <f t="shared" si="74"/>
        <v>7.8877085563416287</v>
      </c>
      <c r="BA188">
        <f t="shared" si="74"/>
        <v>13.112363003175256</v>
      </c>
      <c r="BB188">
        <f t="shared" si="75"/>
        <v>51.377788302777951</v>
      </c>
      <c r="BC188">
        <f t="shared" si="82"/>
        <v>0.14076106384322726</v>
      </c>
      <c r="BD188">
        <f t="shared" si="76"/>
        <v>30.906177651091223</v>
      </c>
      <c r="BE188">
        <f t="shared" si="83"/>
        <v>8.4674459318058143E-2</v>
      </c>
    </row>
    <row r="189" spans="1:57">
      <c r="B189" s="16"/>
      <c r="F189" t="s">
        <v>596</v>
      </c>
      <c r="G189" t="s">
        <v>597</v>
      </c>
      <c r="H189" s="3" t="s">
        <v>598</v>
      </c>
      <c r="I189" t="s">
        <v>107</v>
      </c>
      <c r="J189" t="s">
        <v>85</v>
      </c>
      <c r="K189" t="s">
        <v>599</v>
      </c>
      <c r="L189">
        <v>1890</v>
      </c>
      <c r="M189" t="s">
        <v>554</v>
      </c>
      <c r="N189" s="5" t="s">
        <v>223</v>
      </c>
      <c r="O189" t="s">
        <v>194</v>
      </c>
      <c r="P189" t="s">
        <v>893</v>
      </c>
      <c r="Q189" s="3" t="s">
        <v>906</v>
      </c>
      <c r="R189" t="s">
        <v>894</v>
      </c>
      <c r="S189">
        <v>0</v>
      </c>
      <c r="T189">
        <v>376583.78655299998</v>
      </c>
      <c r="U189">
        <v>34985.778585484819</v>
      </c>
      <c r="V189">
        <v>3.4985778585484816E-2</v>
      </c>
      <c r="W189">
        <v>2979.7766706000002</v>
      </c>
      <c r="Z189">
        <v>36</v>
      </c>
      <c r="AA189">
        <v>31990.995938567317</v>
      </c>
      <c r="AB189">
        <f t="shared" si="99"/>
        <v>19194.597563140389</v>
      </c>
      <c r="AC189" t="s">
        <v>596</v>
      </c>
      <c r="AD189">
        <v>0.06</v>
      </c>
      <c r="AE189">
        <f t="shared" si="100"/>
        <v>3.4985778585484816E-2</v>
      </c>
      <c r="AF189" t="s">
        <v>953</v>
      </c>
      <c r="AG189" s="37">
        <v>161</v>
      </c>
      <c r="AH189">
        <f t="shared" si="77"/>
        <v>0.161</v>
      </c>
      <c r="AI189">
        <f t="shared" si="101"/>
        <v>9660</v>
      </c>
      <c r="AJ189">
        <f t="shared" si="102"/>
        <v>5632.7103522630559</v>
      </c>
      <c r="AK189">
        <f t="shared" si="66"/>
        <v>1.9870183812774729</v>
      </c>
      <c r="AL189">
        <f t="shared" si="67"/>
        <v>3.407701863354037</v>
      </c>
      <c r="AM189">
        <v>176</v>
      </c>
      <c r="AN189">
        <f t="shared" si="103"/>
        <v>0.91439999999999999</v>
      </c>
      <c r="AO189">
        <f t="shared" si="78"/>
        <v>160.93440000000001</v>
      </c>
      <c r="AP189">
        <f t="shared" si="79"/>
        <v>96.560640000000006</v>
      </c>
      <c r="AQ189">
        <f t="shared" si="68"/>
        <v>100.04076195021077</v>
      </c>
      <c r="AR189">
        <f t="shared" si="80"/>
        <v>0.27408427931564594</v>
      </c>
      <c r="AS189">
        <f t="shared" si="69"/>
        <v>58.333399118554468</v>
      </c>
      <c r="AT189">
        <f t="shared" si="70"/>
        <v>0.15981753183165606</v>
      </c>
      <c r="AU189" s="37">
        <v>974</v>
      </c>
      <c r="AV189">
        <f t="shared" si="71"/>
        <v>48.7</v>
      </c>
      <c r="AW189">
        <f t="shared" si="81"/>
        <v>4.87E-2</v>
      </c>
      <c r="AX189">
        <f t="shared" si="72"/>
        <v>2922</v>
      </c>
      <c r="AY189">
        <f t="shared" si="73"/>
        <v>1703.8074171131107</v>
      </c>
      <c r="AZ189">
        <f t="shared" si="74"/>
        <v>6.5689930058659787</v>
      </c>
      <c r="BA189">
        <f t="shared" si="74"/>
        <v>11.265708418891169</v>
      </c>
      <c r="BB189">
        <f t="shared" si="75"/>
        <v>30.260777061958162</v>
      </c>
      <c r="BC189">
        <f t="shared" si="82"/>
        <v>8.2906238525912779E-2</v>
      </c>
      <c r="BD189">
        <f t="shared" si="76"/>
        <v>17.644947435239768</v>
      </c>
      <c r="BE189">
        <f t="shared" si="83"/>
        <v>4.8342321740382929E-2</v>
      </c>
    </row>
    <row r="190" spans="1:57">
      <c r="B190" s="16"/>
      <c r="F190" t="s">
        <v>600</v>
      </c>
      <c r="G190" t="s">
        <v>597</v>
      </c>
      <c r="H190" s="3" t="s">
        <v>601</v>
      </c>
      <c r="I190" t="s">
        <v>107</v>
      </c>
      <c r="J190" t="s">
        <v>85</v>
      </c>
      <c r="K190" t="s">
        <v>599</v>
      </c>
      <c r="L190">
        <v>1909</v>
      </c>
      <c r="M190" t="s">
        <v>288</v>
      </c>
      <c r="N190" s="5" t="s">
        <v>223</v>
      </c>
      <c r="O190" t="s">
        <v>194</v>
      </c>
      <c r="P190" t="s">
        <v>893</v>
      </c>
      <c r="Q190" s="3" t="s">
        <v>906</v>
      </c>
      <c r="R190" t="s">
        <v>894</v>
      </c>
      <c r="S190">
        <v>0</v>
      </c>
      <c r="T190">
        <v>107229.29594500001</v>
      </c>
      <c r="U190">
        <v>9961.9275703501735</v>
      </c>
      <c r="V190">
        <v>9.961927570350174E-3</v>
      </c>
      <c r="W190">
        <v>1635.2935531000001</v>
      </c>
      <c r="Z190">
        <v>42</v>
      </c>
      <c r="AA190">
        <v>10627.384332049565</v>
      </c>
      <c r="AB190">
        <f t="shared" si="99"/>
        <v>6376.4305992297386</v>
      </c>
      <c r="AC190" t="s">
        <v>600</v>
      </c>
      <c r="AD190">
        <v>0.03</v>
      </c>
      <c r="AE190">
        <f t="shared" si="100"/>
        <v>9.961927570350174E-3</v>
      </c>
      <c r="AF190" t="s">
        <v>951</v>
      </c>
      <c r="AG190" s="37">
        <v>161</v>
      </c>
      <c r="AH190">
        <f t="shared" si="77"/>
        <v>0.161</v>
      </c>
      <c r="AI190">
        <f t="shared" si="101"/>
        <v>4830</v>
      </c>
      <c r="AJ190">
        <f t="shared" si="102"/>
        <v>1603.870338826378</v>
      </c>
      <c r="AK190">
        <f t="shared" si="66"/>
        <v>1.3201719667142315</v>
      </c>
      <c r="AL190">
        <f t="shared" si="67"/>
        <v>3.9756521739130433</v>
      </c>
      <c r="AM190">
        <v>197</v>
      </c>
      <c r="AN190">
        <f t="shared" si="103"/>
        <v>1.0668</v>
      </c>
      <c r="AO190">
        <f t="shared" si="78"/>
        <v>210.15959999999998</v>
      </c>
      <c r="AP190">
        <f t="shared" si="79"/>
        <v>126.09575999999998</v>
      </c>
      <c r="AQ190">
        <f t="shared" si="68"/>
        <v>38.304222124518702</v>
      </c>
      <c r="AR190">
        <f t="shared" si="80"/>
        <v>0.10494307431374987</v>
      </c>
      <c r="AS190">
        <f t="shared" si="69"/>
        <v>12.719462881435332</v>
      </c>
      <c r="AT190">
        <f t="shared" si="70"/>
        <v>3.4847843510781733E-2</v>
      </c>
      <c r="AU190" s="37">
        <v>972.5</v>
      </c>
      <c r="AV190">
        <f t="shared" si="71"/>
        <v>48.625</v>
      </c>
      <c r="AW190">
        <f t="shared" si="81"/>
        <v>4.8625000000000002E-2</v>
      </c>
      <c r="AX190">
        <f t="shared" si="72"/>
        <v>1458.75</v>
      </c>
      <c r="AY190">
        <f t="shared" si="73"/>
        <v>484.39872810827723</v>
      </c>
      <c r="AZ190">
        <f t="shared" si="74"/>
        <v>4.371160650714474</v>
      </c>
      <c r="BA190">
        <f t="shared" si="74"/>
        <v>13.163598971722363</v>
      </c>
      <c r="BB190">
        <f t="shared" si="75"/>
        <v>11.56858882487405</v>
      </c>
      <c r="BC190">
        <f t="shared" si="82"/>
        <v>3.1694763903764522E-2</v>
      </c>
      <c r="BD190">
        <f t="shared" si="76"/>
        <v>3.8415147988185905</v>
      </c>
      <c r="BE190">
        <f t="shared" si="83"/>
        <v>1.0524698078955043E-2</v>
      </c>
    </row>
    <row r="191" spans="1:57">
      <c r="B191" s="16"/>
      <c r="F191" t="s">
        <v>602</v>
      </c>
      <c r="G191" t="s">
        <v>603</v>
      </c>
      <c r="H191" s="3" t="s">
        <v>604</v>
      </c>
      <c r="I191" t="s">
        <v>107</v>
      </c>
      <c r="J191" t="s">
        <v>85</v>
      </c>
      <c r="K191" t="s">
        <v>605</v>
      </c>
      <c r="L191">
        <v>1889</v>
      </c>
      <c r="M191" t="s">
        <v>288</v>
      </c>
      <c r="N191" s="5" t="s">
        <v>223</v>
      </c>
      <c r="O191" t="s">
        <v>194</v>
      </c>
      <c r="P191" t="s">
        <v>893</v>
      </c>
      <c r="Q191" s="3" t="s">
        <v>906</v>
      </c>
      <c r="R191" t="s">
        <v>894</v>
      </c>
      <c r="S191">
        <v>0</v>
      </c>
      <c r="T191">
        <v>1820303.6482200001</v>
      </c>
      <c r="U191">
        <v>169111.74264272861</v>
      </c>
      <c r="V191">
        <v>0.1691117426427286</v>
      </c>
      <c r="W191">
        <v>6751.4404492800004</v>
      </c>
      <c r="Z191">
        <v>42</v>
      </c>
      <c r="AA191">
        <v>180408.40705126288</v>
      </c>
      <c r="AB191">
        <f t="shared" si="99"/>
        <v>108245.04423075773</v>
      </c>
      <c r="AC191" t="s">
        <v>602</v>
      </c>
      <c r="AD191">
        <v>0.32</v>
      </c>
      <c r="AE191">
        <f t="shared" si="100"/>
        <v>0.1691117426427286</v>
      </c>
      <c r="AF191" t="s">
        <v>951</v>
      </c>
      <c r="AG191" s="37">
        <v>161.5</v>
      </c>
      <c r="AH191">
        <f t="shared" si="77"/>
        <v>0.16149999999999998</v>
      </c>
      <c r="AI191">
        <f t="shared" si="101"/>
        <v>51679.999999999993</v>
      </c>
      <c r="AJ191">
        <f t="shared" si="102"/>
        <v>27311.546436800665</v>
      </c>
      <c r="AK191">
        <f t="shared" si="66"/>
        <v>2.0945248496663651</v>
      </c>
      <c r="AL191">
        <f t="shared" si="67"/>
        <v>3.9633436532507749</v>
      </c>
      <c r="AM191">
        <v>421</v>
      </c>
      <c r="AN191">
        <f t="shared" si="103"/>
        <v>1.0668</v>
      </c>
      <c r="AO191">
        <f t="shared" si="78"/>
        <v>449.12279999999998</v>
      </c>
      <c r="AP191" s="6">
        <f t="shared" si="79"/>
        <v>269.47368</v>
      </c>
      <c r="AQ191">
        <f t="shared" si="68"/>
        <v>191.78125299658205</v>
      </c>
      <c r="AR191">
        <f t="shared" si="80"/>
        <v>0.52542809040159466</v>
      </c>
      <c r="AS191">
        <f t="shared" si="69"/>
        <v>101.35144343893127</v>
      </c>
      <c r="AT191">
        <f t="shared" si="70"/>
        <v>0.27767518750392128</v>
      </c>
      <c r="AU191" s="37">
        <v>972.8</v>
      </c>
      <c r="AV191">
        <f t="shared" si="71"/>
        <v>48.64</v>
      </c>
      <c r="AW191">
        <f t="shared" si="81"/>
        <v>4.8639999999999996E-2</v>
      </c>
      <c r="AX191">
        <f t="shared" si="72"/>
        <v>15564.8</v>
      </c>
      <c r="AY191">
        <f t="shared" si="73"/>
        <v>8225.5951621423192</v>
      </c>
      <c r="AZ191">
        <f t="shared" si="74"/>
        <v>6.9544770399078519</v>
      </c>
      <c r="BA191">
        <f t="shared" si="74"/>
        <v>13.159539473684212</v>
      </c>
      <c r="BB191">
        <f t="shared" si="75"/>
        <v>57.760000902500011</v>
      </c>
      <c r="BC191">
        <f t="shared" si="82"/>
        <v>0.15824657781506851</v>
      </c>
      <c r="BD191">
        <f t="shared" si="76"/>
        <v>30.524670023960482</v>
      </c>
      <c r="BE191">
        <f t="shared" si="83"/>
        <v>8.3629232942357482E-2</v>
      </c>
    </row>
    <row r="192" spans="1:57">
      <c r="B192" s="16"/>
      <c r="C192" t="s">
        <v>606</v>
      </c>
      <c r="D192" t="s">
        <v>907</v>
      </c>
      <c r="E192" s="5"/>
      <c r="F192" t="s">
        <v>607</v>
      </c>
      <c r="G192" t="s">
        <v>606</v>
      </c>
      <c r="H192" s="3" t="s">
        <v>608</v>
      </c>
      <c r="I192" t="s">
        <v>84</v>
      </c>
      <c r="J192" t="s">
        <v>85</v>
      </c>
      <c r="K192" t="s">
        <v>609</v>
      </c>
      <c r="L192">
        <v>1936</v>
      </c>
      <c r="M192" t="s">
        <v>288</v>
      </c>
      <c r="N192" s="5" t="s">
        <v>223</v>
      </c>
      <c r="O192" t="s">
        <v>194</v>
      </c>
      <c r="P192" t="s">
        <v>909</v>
      </c>
      <c r="Q192" s="3" t="s">
        <v>908</v>
      </c>
      <c r="R192" t="s">
        <v>910</v>
      </c>
      <c r="S192">
        <v>0</v>
      </c>
      <c r="T192">
        <v>1545435.59962</v>
      </c>
      <c r="U192">
        <v>143575.66532892085</v>
      </c>
      <c r="V192">
        <v>0.14357566532892085</v>
      </c>
      <c r="W192">
        <v>9361.7263062599995</v>
      </c>
      <c r="Z192">
        <v>42</v>
      </c>
      <c r="AA192">
        <v>153166.51977289276</v>
      </c>
      <c r="AB192">
        <f t="shared" si="99"/>
        <v>91899.911863735659</v>
      </c>
      <c r="AC192" t="s">
        <v>607</v>
      </c>
      <c r="AD192">
        <v>0.25</v>
      </c>
      <c r="AE192">
        <f t="shared" si="100"/>
        <v>0.14357566532892085</v>
      </c>
      <c r="AF192" t="s">
        <v>957</v>
      </c>
      <c r="AG192" s="37">
        <v>160</v>
      </c>
      <c r="AH192">
        <f t="shared" si="77"/>
        <v>0.16</v>
      </c>
      <c r="AI192">
        <f t="shared" si="101"/>
        <v>40000</v>
      </c>
      <c r="AJ192">
        <f t="shared" si="102"/>
        <v>22972.106452627337</v>
      </c>
      <c r="AK192">
        <f t="shared" si="66"/>
        <v>2.2974977965933916</v>
      </c>
      <c r="AL192">
        <f t="shared" si="67"/>
        <v>4.0004999999999997</v>
      </c>
      <c r="AM192">
        <v>526</v>
      </c>
      <c r="AN192">
        <f t="shared" si="103"/>
        <v>1.0668</v>
      </c>
      <c r="AO192">
        <f t="shared" si="78"/>
        <v>561.13679999999999</v>
      </c>
      <c r="AP192">
        <f t="shared" si="79"/>
        <v>336.68207999999998</v>
      </c>
      <c r="AQ192">
        <f t="shared" si="68"/>
        <v>118.8064419704191</v>
      </c>
      <c r="AR192">
        <f t="shared" si="80"/>
        <v>0.32549710128881948</v>
      </c>
      <c r="AS192">
        <f t="shared" si="69"/>
        <v>68.230855805058994</v>
      </c>
      <c r="AT192">
        <f t="shared" si="70"/>
        <v>0.18693385152070957</v>
      </c>
      <c r="AU192" s="37">
        <v>979</v>
      </c>
      <c r="AV192">
        <f t="shared" si="71"/>
        <v>48.95</v>
      </c>
      <c r="AW192">
        <f t="shared" si="81"/>
        <v>4.8950000000000007E-2</v>
      </c>
      <c r="AX192">
        <f t="shared" si="72"/>
        <v>12237.500000000002</v>
      </c>
      <c r="AY192">
        <f t="shared" si="73"/>
        <v>7028.0288178506762</v>
      </c>
      <c r="AZ192">
        <f t="shared" si="74"/>
        <v>7.509696577220482</v>
      </c>
      <c r="BA192">
        <f t="shared" si="74"/>
        <v>13.076200204290091</v>
      </c>
      <c r="BB192">
        <f t="shared" si="75"/>
        <v>36.347345840325097</v>
      </c>
      <c r="BC192">
        <f t="shared" si="82"/>
        <v>9.9581769425548208E-2</v>
      </c>
      <c r="BD192">
        <f t="shared" si="76"/>
        <v>20.874377447860237</v>
      </c>
      <c r="BE192">
        <f t="shared" si="83"/>
        <v>5.7190075199617087E-2</v>
      </c>
    </row>
    <row r="193" spans="1:57">
      <c r="B193" s="16"/>
      <c r="E193" s="5"/>
      <c r="N193" s="5"/>
      <c r="P193" t="s">
        <v>911</v>
      </c>
      <c r="Q193" s="3" t="s">
        <v>913</v>
      </c>
      <c r="R193" t="s">
        <v>912</v>
      </c>
      <c r="S193">
        <v>0</v>
      </c>
      <c r="AG193" s="37"/>
    </row>
    <row r="194" spans="1:57">
      <c r="A194" s="1" t="s">
        <v>73</v>
      </c>
      <c r="B194" s="17" t="s">
        <v>719</v>
      </c>
      <c r="Q194" s="3"/>
      <c r="AG194" s="37"/>
    </row>
    <row r="195" spans="1:57">
      <c r="A195" s="10"/>
      <c r="B195" s="21"/>
      <c r="C195" s="10" t="s">
        <v>74</v>
      </c>
      <c r="D195" s="10" t="s">
        <v>914</v>
      </c>
      <c r="E195" s="10"/>
      <c r="F195" s="10" t="s">
        <v>634</v>
      </c>
      <c r="G195" s="10" t="s">
        <v>635</v>
      </c>
      <c r="H195" s="11" t="s">
        <v>636</v>
      </c>
      <c r="I195" s="10" t="s">
        <v>84</v>
      </c>
      <c r="J195" s="10" t="s">
        <v>100</v>
      </c>
      <c r="K195" s="10" t="s">
        <v>637</v>
      </c>
      <c r="L195" s="10">
        <v>1889</v>
      </c>
      <c r="M195" s="10" t="s">
        <v>288</v>
      </c>
      <c r="N195" s="10">
        <v>900</v>
      </c>
      <c r="O195" s="10" t="s">
        <v>638</v>
      </c>
      <c r="P195" s="10" t="s">
        <v>915</v>
      </c>
      <c r="Q195" s="11" t="s">
        <v>917</v>
      </c>
      <c r="R195" s="10" t="s">
        <v>916</v>
      </c>
      <c r="S195" s="10">
        <v>0</v>
      </c>
      <c r="T195" s="10">
        <v>6894782.7610999998</v>
      </c>
      <c r="U195" s="10">
        <v>640546.27864578378</v>
      </c>
      <c r="V195" s="10">
        <v>0.64054627864578373</v>
      </c>
      <c r="W195" s="10">
        <v>18367.461360199999</v>
      </c>
      <c r="X195" s="10"/>
      <c r="Y195" s="10"/>
      <c r="Z195" s="10">
        <v>36</v>
      </c>
      <c r="AA195" s="10">
        <v>585715.51719370473</v>
      </c>
      <c r="AB195" s="10">
        <f>AA195*0.6</f>
        <v>351429.31031622284</v>
      </c>
      <c r="AC195" s="10" t="s">
        <v>634</v>
      </c>
      <c r="AD195" s="10">
        <v>1.1299999999999999</v>
      </c>
      <c r="AE195" s="10">
        <f>V195</f>
        <v>0.64054627864578373</v>
      </c>
      <c r="AF195" s="10" t="s">
        <v>953</v>
      </c>
      <c r="AG195" s="34">
        <v>136</v>
      </c>
      <c r="AH195" s="10">
        <f t="shared" si="77"/>
        <v>0.13600000000000001</v>
      </c>
      <c r="AI195" s="10">
        <f>($AD195*1000*1000)*AH195</f>
        <v>153680</v>
      </c>
      <c r="AJ195" s="10">
        <f>($AE195*1000*1000)*AH195</f>
        <v>87114.293895826588</v>
      </c>
      <c r="AK195" s="10">
        <f t="shared" si="66"/>
        <v>2.2867602180909867</v>
      </c>
      <c r="AL195" s="10">
        <f t="shared" si="67"/>
        <v>4.0341176470588245</v>
      </c>
      <c r="AM195" s="10">
        <v>1120</v>
      </c>
      <c r="AN195" s="10">
        <f>Z195*2.54/100</f>
        <v>0.91439999999999999</v>
      </c>
      <c r="AO195" s="10">
        <f t="shared" si="78"/>
        <v>1024.1279999999999</v>
      </c>
      <c r="AP195" s="10">
        <f t="shared" si="79"/>
        <v>614.47679999999991</v>
      </c>
      <c r="AQ195" s="10">
        <f t="shared" si="68"/>
        <v>250.09894596508772</v>
      </c>
      <c r="AR195" s="10">
        <f t="shared" si="80"/>
        <v>0.68520259168517184</v>
      </c>
      <c r="AS195" s="10">
        <f t="shared" si="69"/>
        <v>141.76986648776096</v>
      </c>
      <c r="AT195" s="10">
        <f t="shared" si="70"/>
        <v>0.38841059311715331</v>
      </c>
      <c r="AU195" s="34">
        <v>967</v>
      </c>
      <c r="AV195" s="10">
        <f t="shared" si="71"/>
        <v>48.35</v>
      </c>
      <c r="AW195" s="10">
        <f t="shared" si="81"/>
        <v>4.8349999999999997E-2</v>
      </c>
      <c r="AX195" s="10">
        <f t="shared" si="72"/>
        <v>54635.5</v>
      </c>
      <c r="AY195" s="10">
        <f t="shared" si="73"/>
        <v>30970.412572523637</v>
      </c>
      <c r="AZ195" s="10">
        <f t="shared" si="74"/>
        <v>6.4322521129343162</v>
      </c>
      <c r="BA195" s="10">
        <f t="shared" si="74"/>
        <v>11.347259565667015</v>
      </c>
      <c r="BB195" s="10">
        <f t="shared" si="75"/>
        <v>88.913853216264641</v>
      </c>
      <c r="BC195" s="10">
        <f t="shared" si="82"/>
        <v>0.24359959785277985</v>
      </c>
      <c r="BD195" s="10">
        <f t="shared" si="76"/>
        <v>50.401272387376778</v>
      </c>
      <c r="BE195" s="10">
        <f t="shared" si="83"/>
        <v>0.13808567777363501</v>
      </c>
    </row>
    <row r="196" spans="1:57">
      <c r="A196" s="10"/>
      <c r="B196" s="21"/>
      <c r="C196" s="10"/>
      <c r="D196" s="10"/>
      <c r="E196" s="10"/>
      <c r="F196" s="10" t="s">
        <v>639</v>
      </c>
      <c r="G196" s="10" t="s">
        <v>640</v>
      </c>
      <c r="H196" s="11" t="s">
        <v>641</v>
      </c>
      <c r="I196" s="10" t="s">
        <v>107</v>
      </c>
      <c r="J196" s="10" t="s">
        <v>100</v>
      </c>
      <c r="K196" s="10" t="s">
        <v>642</v>
      </c>
      <c r="L196" s="10">
        <v>1889</v>
      </c>
      <c r="M196" s="10" t="s">
        <v>288</v>
      </c>
      <c r="N196" s="5" t="s">
        <v>223</v>
      </c>
      <c r="O196" s="10" t="s">
        <v>194</v>
      </c>
      <c r="P196" s="10" t="s">
        <v>915</v>
      </c>
      <c r="Q196" s="11" t="s">
        <v>917</v>
      </c>
      <c r="R196" s="10" t="s">
        <v>916</v>
      </c>
      <c r="S196" s="10">
        <v>0</v>
      </c>
      <c r="T196" s="10">
        <v>7993267.8034899998</v>
      </c>
      <c r="U196" s="10">
        <v>742598.8784783436</v>
      </c>
      <c r="V196" s="10">
        <v>0.7425988784783436</v>
      </c>
      <c r="W196" s="10">
        <v>28045.856797699998</v>
      </c>
      <c r="X196" s="10"/>
      <c r="Y196" s="10"/>
      <c r="Z196" s="10">
        <v>36</v>
      </c>
      <c r="AA196" s="10">
        <v>679032.41448059736</v>
      </c>
      <c r="AB196" s="10">
        <f>AA196*0.6</f>
        <v>407419.44868835842</v>
      </c>
      <c r="AC196" s="10" t="s">
        <v>639</v>
      </c>
      <c r="AD196" s="10">
        <v>1.29</v>
      </c>
      <c r="AE196" s="10">
        <f>V196</f>
        <v>0.7425988784783436</v>
      </c>
      <c r="AF196" s="10" t="s">
        <v>953</v>
      </c>
      <c r="AG196" s="34">
        <v>139.5</v>
      </c>
      <c r="AH196" s="10">
        <f t="shared" si="77"/>
        <v>0.13949999999999999</v>
      </c>
      <c r="AI196" s="10">
        <f>($AD196*1000*1000)*AH196</f>
        <v>179954.99999999997</v>
      </c>
      <c r="AJ196" s="10">
        <f>($AE196*1000*1000)*AH196</f>
        <v>103592.54354772891</v>
      </c>
      <c r="AK196" s="10">
        <f t="shared" si="66"/>
        <v>2.2640073834478533</v>
      </c>
      <c r="AL196" s="10">
        <f t="shared" si="67"/>
        <v>3.9329032258064522</v>
      </c>
      <c r="AM196" s="10">
        <v>997</v>
      </c>
      <c r="AN196" s="10">
        <f>Z196*2.54/100</f>
        <v>0.91439999999999999</v>
      </c>
      <c r="AO196" s="10">
        <f t="shared" si="78"/>
        <v>911.65679999999998</v>
      </c>
      <c r="AP196" s="10">
        <f t="shared" si="79"/>
        <v>546.99407999999994</v>
      </c>
      <c r="AQ196" s="10">
        <f t="shared" si="68"/>
        <v>328.98893530986658</v>
      </c>
      <c r="AR196" s="10">
        <f t="shared" si="80"/>
        <v>0.90133954879415501</v>
      </c>
      <c r="AS196" s="10">
        <f t="shared" si="69"/>
        <v>189.38512743634982</v>
      </c>
      <c r="AT196" s="10">
        <f t="shared" si="70"/>
        <v>0.51886336283931456</v>
      </c>
      <c r="AU196" s="34">
        <v>967</v>
      </c>
      <c r="AV196" s="10">
        <f t="shared" si="71"/>
        <v>48.35</v>
      </c>
      <c r="AW196" s="10">
        <f t="shared" si="81"/>
        <v>4.8349999999999997E-2</v>
      </c>
      <c r="AX196" s="10">
        <f t="shared" si="72"/>
        <v>62371.499999999993</v>
      </c>
      <c r="AY196" s="10">
        <f t="shared" si="73"/>
        <v>35904.655774427913</v>
      </c>
      <c r="AZ196" s="10">
        <f t="shared" si="74"/>
        <v>6.5321412614472711</v>
      </c>
      <c r="BA196" s="10">
        <f t="shared" si="74"/>
        <v>11.347259565667011</v>
      </c>
      <c r="BB196" s="10">
        <f t="shared" si="75"/>
        <v>114.02591413786416</v>
      </c>
      <c r="BC196" s="10">
        <f t="shared" si="82"/>
        <v>0.31239976476127168</v>
      </c>
      <c r="BD196" s="10">
        <f t="shared" si="76"/>
        <v>65.63993484980297</v>
      </c>
      <c r="BE196" s="10">
        <f t="shared" si="83"/>
        <v>0.17983543794466567</v>
      </c>
    </row>
    <row r="197" spans="1:57">
      <c r="A197" s="10"/>
      <c r="B197" s="21"/>
      <c r="C197" s="10"/>
      <c r="D197" s="10"/>
      <c r="E197" s="10"/>
      <c r="F197" s="10"/>
      <c r="G197" s="10"/>
      <c r="H197" s="11"/>
      <c r="I197" s="10"/>
      <c r="J197" s="10"/>
      <c r="K197" s="10"/>
      <c r="L197" s="10"/>
      <c r="M197" s="10"/>
      <c r="N197" s="5"/>
      <c r="O197" s="10"/>
      <c r="P197" s="10" t="s">
        <v>839</v>
      </c>
      <c r="Q197" s="11" t="s">
        <v>838</v>
      </c>
      <c r="R197" s="10" t="s">
        <v>840</v>
      </c>
      <c r="S197" s="10">
        <v>0</v>
      </c>
      <c r="T197" s="10"/>
      <c r="U197" s="10"/>
      <c r="V197" s="10"/>
      <c r="W197" s="10"/>
      <c r="X197" s="10"/>
      <c r="Y197" s="10"/>
      <c r="Z197" s="10"/>
      <c r="AA197" s="10"/>
      <c r="AB197" s="10"/>
      <c r="AC197" s="10"/>
      <c r="AD197" s="10"/>
      <c r="AE197" s="10"/>
      <c r="AF197" s="10"/>
      <c r="AG197" s="34"/>
      <c r="AH197" s="10"/>
      <c r="AI197" s="10"/>
      <c r="AJ197" s="10"/>
      <c r="AK197" s="10"/>
      <c r="AL197" s="10"/>
      <c r="AM197" s="10"/>
      <c r="AN197" s="10"/>
      <c r="AO197" s="10"/>
      <c r="AP197" s="10"/>
      <c r="AQ197" s="10"/>
      <c r="AR197" s="10"/>
      <c r="AS197" s="10"/>
      <c r="AT197" s="10"/>
      <c r="AU197" s="34"/>
      <c r="AV197" s="10"/>
      <c r="AW197" s="10"/>
      <c r="AX197" s="10"/>
      <c r="AY197" s="10"/>
      <c r="AZ197" s="10"/>
      <c r="BA197" s="10"/>
      <c r="BB197" s="10"/>
      <c r="BC197" s="10"/>
      <c r="BD197" s="10"/>
      <c r="BE197" s="10"/>
    </row>
    <row r="198" spans="1:57">
      <c r="B198" s="16"/>
      <c r="F198" t="s">
        <v>643</v>
      </c>
      <c r="G198" t="s">
        <v>644</v>
      </c>
      <c r="H198" s="3" t="s">
        <v>645</v>
      </c>
      <c r="I198" t="s">
        <v>84</v>
      </c>
      <c r="J198" t="s">
        <v>85</v>
      </c>
      <c r="K198" t="s">
        <v>646</v>
      </c>
      <c r="L198">
        <v>1868</v>
      </c>
      <c r="M198" t="s">
        <v>288</v>
      </c>
      <c r="N198" s="5" t="s">
        <v>223</v>
      </c>
      <c r="O198" t="s">
        <v>194</v>
      </c>
      <c r="P198" t="s">
        <v>839</v>
      </c>
      <c r="Q198" s="3" t="s">
        <v>838</v>
      </c>
      <c r="R198" t="s">
        <v>840</v>
      </c>
      <c r="S198">
        <v>0</v>
      </c>
      <c r="T198">
        <v>2895996.8222699999</v>
      </c>
      <c r="U198">
        <v>269046.9086192227</v>
      </c>
      <c r="V198">
        <v>0.2690469086192227</v>
      </c>
      <c r="W198">
        <v>21338.826397500001</v>
      </c>
      <c r="Z198">
        <v>42</v>
      </c>
      <c r="AA198">
        <v>287019.24211498676</v>
      </c>
      <c r="AB198">
        <f>AA198*0.6</f>
        <v>172211.54526899205</v>
      </c>
      <c r="AC198" t="s">
        <v>643</v>
      </c>
      <c r="AD198">
        <v>0.57999999999999996</v>
      </c>
      <c r="AE198">
        <f>V198</f>
        <v>0.2690469086192227</v>
      </c>
      <c r="AF198" t="s">
        <v>951</v>
      </c>
      <c r="AG198" s="37">
        <v>140.5</v>
      </c>
      <c r="AH198">
        <f t="shared" ref="AH198:AH203" si="104">AG198/10/100</f>
        <v>0.14050000000000001</v>
      </c>
      <c r="AI198">
        <f>($AD198*1000*1000)*AH198</f>
        <v>81490.000000000015</v>
      </c>
      <c r="AJ198">
        <f>($AE198*1000*1000)*AH198</f>
        <v>37801.090661000795</v>
      </c>
      <c r="AK198">
        <f t="shared" ref="AK198:AK203" si="105">$AB198/AI198</f>
        <v>2.1132843940237085</v>
      </c>
      <c r="AL198">
        <f t="shared" ref="AL198:AL203" si="106">$AB198/AJ198</f>
        <v>4.5557295373665472</v>
      </c>
      <c r="AM198">
        <v>653</v>
      </c>
      <c r="AN198">
        <f>Z198*2.54/100</f>
        <v>1.0668</v>
      </c>
      <c r="AO198">
        <f t="shared" ref="AO198:AO203" si="107">AM198*AN198</f>
        <v>696.62040000000002</v>
      </c>
      <c r="AP198">
        <f t="shared" ref="AP198:AP203" si="108">AO198*0.6</f>
        <v>417.97224</v>
      </c>
      <c r="AQ198">
        <f t="shared" ref="AQ198:AQ203" si="109">AI198/$AP198</f>
        <v>194.96510103159008</v>
      </c>
      <c r="AR198">
        <f t="shared" ref="AR198:AR203" si="110">AQ198/365</f>
        <v>0.53415096173038379</v>
      </c>
      <c r="AS198">
        <f t="shared" ref="AS198:AS203" si="111">AJ198/AP198</f>
        <v>90.439237450316782</v>
      </c>
      <c r="AT198">
        <f t="shared" ref="AT198:AT203" si="112">AS198/365</f>
        <v>0.24777873274059392</v>
      </c>
      <c r="AU198" s="37">
        <v>967</v>
      </c>
      <c r="AV198">
        <f t="shared" ref="AV198:AV203" si="113">AU198*0.05</f>
        <v>48.35</v>
      </c>
      <c r="AW198">
        <f t="shared" ref="AW198:AW203" si="114">AV198/10/100</f>
        <v>4.8349999999999997E-2</v>
      </c>
      <c r="AX198">
        <f t="shared" ref="AX198:AX203" si="115">($AD198*1000*1000)*AW198</f>
        <v>28043</v>
      </c>
      <c r="AY198">
        <f t="shared" ref="AY198:AY203" si="116">($AE198*1000*1000)*AW198</f>
        <v>13008.418031739417</v>
      </c>
      <c r="AZ198">
        <f t="shared" ref="AZ198:BA203" si="117">$AB198/AX198</f>
        <v>6.1409815379592789</v>
      </c>
      <c r="BA198">
        <f t="shared" si="117"/>
        <v>13.238469493278179</v>
      </c>
      <c r="BB198">
        <f t="shared" ref="BB198:BB203" si="118">AX198/$AP198</f>
        <v>67.092972490230451</v>
      </c>
      <c r="BC198">
        <f t="shared" ref="BC198:BC203" si="119">BB198/365</f>
        <v>0.18381636298693274</v>
      </c>
      <c r="BD198">
        <f t="shared" ref="BD198:BD203" si="120">AY198/$AP198</f>
        <v>31.122684204432851</v>
      </c>
      <c r="BE198">
        <f t="shared" ref="BE198:BE203" si="121">BD198/365</f>
        <v>8.5267627957350281E-2</v>
      </c>
    </row>
    <row r="199" spans="1:57">
      <c r="B199" s="16"/>
      <c r="N199" s="5"/>
      <c r="P199" t="s">
        <v>915</v>
      </c>
      <c r="Q199" s="3" t="s">
        <v>917</v>
      </c>
      <c r="R199" t="s">
        <v>916</v>
      </c>
      <c r="S199">
        <v>0</v>
      </c>
      <c r="AG199" s="37"/>
    </row>
    <row r="200" spans="1:57">
      <c r="A200" s="10"/>
      <c r="B200" s="21"/>
      <c r="C200" s="10"/>
      <c r="D200" s="10"/>
      <c r="E200" s="10"/>
      <c r="F200" s="10" t="s">
        <v>647</v>
      </c>
      <c r="G200" s="10" t="s">
        <v>648</v>
      </c>
      <c r="H200" s="11" t="s">
        <v>649</v>
      </c>
      <c r="I200" s="10" t="s">
        <v>84</v>
      </c>
      <c r="J200" s="10" t="s">
        <v>100</v>
      </c>
      <c r="K200" s="10" t="s">
        <v>650</v>
      </c>
      <c r="L200" s="10">
        <v>1889</v>
      </c>
      <c r="M200" s="10" t="s">
        <v>288</v>
      </c>
      <c r="N200" s="5" t="s">
        <v>223</v>
      </c>
      <c r="O200" s="10" t="s">
        <v>194</v>
      </c>
      <c r="P200" s="10" t="s">
        <v>915</v>
      </c>
      <c r="Q200" s="11" t="s">
        <v>917</v>
      </c>
      <c r="R200" s="10" t="s">
        <v>916</v>
      </c>
      <c r="S200" s="10">
        <v>0</v>
      </c>
      <c r="T200" s="10">
        <v>3168516.3020700002</v>
      </c>
      <c r="U200" s="10">
        <v>294364.79675186134</v>
      </c>
      <c r="V200" s="10">
        <v>0.29436479675186134</v>
      </c>
      <c r="W200" s="10">
        <v>11281.776963099999</v>
      </c>
      <c r="X200" s="10"/>
      <c r="Y200" s="10"/>
      <c r="Z200" s="10">
        <v>36</v>
      </c>
      <c r="AA200" s="10">
        <v>269167.170149902</v>
      </c>
      <c r="AB200" s="10">
        <f>AA200*0.6</f>
        <v>161500.30208994119</v>
      </c>
      <c r="AC200" s="10" t="s">
        <v>647</v>
      </c>
      <c r="AD200" s="10">
        <v>0.46</v>
      </c>
      <c r="AE200" s="10">
        <f>V200</f>
        <v>0.29436479675186134</v>
      </c>
      <c r="AF200" s="10" t="s">
        <v>951</v>
      </c>
      <c r="AG200" s="34">
        <v>139</v>
      </c>
      <c r="AH200" s="10">
        <f t="shared" si="104"/>
        <v>0.13900000000000001</v>
      </c>
      <c r="AI200" s="10">
        <f>($AD200*1000*1000)*AH200</f>
        <v>63940.000000000007</v>
      </c>
      <c r="AJ200" s="10">
        <f>($AE200*1000*1000)*AH200</f>
        <v>40916.706748508732</v>
      </c>
      <c r="AK200" s="10">
        <f t="shared" si="105"/>
        <v>2.5258101671870685</v>
      </c>
      <c r="AL200" s="10">
        <f t="shared" si="106"/>
        <v>3.9470503597122293</v>
      </c>
      <c r="AM200" s="10">
        <v>867</v>
      </c>
      <c r="AN200" s="10">
        <f>Z200*2.54/100</f>
        <v>0.91439999999999999</v>
      </c>
      <c r="AO200" s="10">
        <f t="shared" si="107"/>
        <v>792.78480000000002</v>
      </c>
      <c r="AP200" s="10">
        <f t="shared" si="108"/>
        <v>475.67088000000001</v>
      </c>
      <c r="AQ200" s="10">
        <f t="shared" si="109"/>
        <v>134.42067338660715</v>
      </c>
      <c r="AR200" s="10">
        <f t="shared" si="110"/>
        <v>0.36827581749755384</v>
      </c>
      <c r="AS200" s="10">
        <f t="shared" si="111"/>
        <v>86.018943914558591</v>
      </c>
      <c r="AT200" s="10">
        <f t="shared" si="112"/>
        <v>0.23566833949194135</v>
      </c>
      <c r="AU200" s="34">
        <v>966.3</v>
      </c>
      <c r="AV200" s="10">
        <f t="shared" si="113"/>
        <v>48.314999999999998</v>
      </c>
      <c r="AW200" s="10">
        <f t="shared" si="114"/>
        <v>4.8315000000000004E-2</v>
      </c>
      <c r="AX200" s="10">
        <f t="shared" si="115"/>
        <v>22224.9</v>
      </c>
      <c r="AY200" s="10">
        <f t="shared" si="116"/>
        <v>14222.235155066182</v>
      </c>
      <c r="AZ200" s="10">
        <f t="shared" si="117"/>
        <v>7.2666379641726708</v>
      </c>
      <c r="BA200" s="10">
        <f t="shared" si="117"/>
        <v>11.355479664700402</v>
      </c>
      <c r="BB200" s="10">
        <f t="shared" si="118"/>
        <v>46.723272191898737</v>
      </c>
      <c r="BC200" s="10">
        <f t="shared" si="119"/>
        <v>0.1280089649093116</v>
      </c>
      <c r="BD200" s="10">
        <f t="shared" si="120"/>
        <v>29.899318526848191</v>
      </c>
      <c r="BE200" s="10">
        <f t="shared" si="121"/>
        <v>8.1915941169447101E-2</v>
      </c>
    </row>
    <row r="201" spans="1:57">
      <c r="A201" s="1" t="s">
        <v>75</v>
      </c>
      <c r="B201" s="17" t="s">
        <v>720</v>
      </c>
      <c r="Q201" s="3"/>
      <c r="AG201" s="37"/>
    </row>
    <row r="202" spans="1:57">
      <c r="A202" s="27"/>
      <c r="B202" s="24"/>
      <c r="C202" s="27" t="s">
        <v>76</v>
      </c>
      <c r="D202" s="27" t="s">
        <v>918</v>
      </c>
      <c r="E202" s="23">
        <v>2665</v>
      </c>
      <c r="F202" s="23" t="s">
        <v>651</v>
      </c>
      <c r="G202" s="23" t="s">
        <v>654</v>
      </c>
      <c r="H202" s="25" t="s">
        <v>652</v>
      </c>
      <c r="I202" s="23" t="s">
        <v>114</v>
      </c>
      <c r="J202" s="23" t="s">
        <v>85</v>
      </c>
      <c r="K202" s="23" t="s">
        <v>653</v>
      </c>
      <c r="L202" s="23">
        <v>1957</v>
      </c>
      <c r="M202" s="23" t="s">
        <v>389</v>
      </c>
      <c r="N202" s="23">
        <v>830</v>
      </c>
      <c r="O202" s="23" t="s">
        <v>390</v>
      </c>
      <c r="P202" s="27" t="s">
        <v>920</v>
      </c>
      <c r="Q202" s="26" t="s">
        <v>919</v>
      </c>
      <c r="R202" s="27" t="s">
        <v>921</v>
      </c>
      <c r="S202" s="27">
        <v>0.6</v>
      </c>
      <c r="T202" s="27">
        <v>818185.55633199995</v>
      </c>
      <c r="U202" s="27">
        <v>76011.925467334047</v>
      </c>
      <c r="V202" s="27">
        <v>7.6011925467334041E-2</v>
      </c>
      <c r="W202" s="27">
        <v>6267.4376896699996</v>
      </c>
      <c r="X202" s="27">
        <v>0</v>
      </c>
      <c r="Y202" s="27"/>
      <c r="Z202" s="27">
        <v>42</v>
      </c>
      <c r="AA202" s="27">
        <v>81089.522088551967</v>
      </c>
      <c r="AB202" s="27">
        <f>AA202*0.6</f>
        <v>48653.71325313118</v>
      </c>
      <c r="AC202" s="23" t="s">
        <v>651</v>
      </c>
      <c r="AD202" s="27">
        <v>0.15</v>
      </c>
      <c r="AE202" s="27">
        <f>V202</f>
        <v>7.6011925467334041E-2</v>
      </c>
      <c r="AF202" s="27" t="s">
        <v>928</v>
      </c>
      <c r="AG202" s="38">
        <v>142</v>
      </c>
      <c r="AH202" s="27">
        <f t="shared" si="104"/>
        <v>0.14199999999999999</v>
      </c>
      <c r="AI202" s="22">
        <f>($AD202*1000*1000)*AH202</f>
        <v>21299.999999999996</v>
      </c>
      <c r="AJ202" s="22">
        <f>($AE202*1000*1000)*AH202</f>
        <v>10793.693416361431</v>
      </c>
      <c r="AK202" s="22">
        <f t="shared" si="105"/>
        <v>2.2842118898183656</v>
      </c>
      <c r="AL202" s="22">
        <f t="shared" si="106"/>
        <v>4.507605633802819</v>
      </c>
      <c r="AM202" s="27">
        <v>533</v>
      </c>
      <c r="AN202" s="27">
        <f>Z202*2.54/100</f>
        <v>1.0668</v>
      </c>
      <c r="AO202" s="27">
        <f t="shared" si="107"/>
        <v>568.60439999999994</v>
      </c>
      <c r="AP202" s="27">
        <f t="shared" si="108"/>
        <v>341.16263999999995</v>
      </c>
      <c r="AQ202" s="22">
        <f t="shared" si="109"/>
        <v>62.433565410327461</v>
      </c>
      <c r="AR202" s="27">
        <f t="shared" si="110"/>
        <v>0.17105086413788345</v>
      </c>
      <c r="AS202" s="27">
        <f t="shared" si="111"/>
        <v>31.637970137531568</v>
      </c>
      <c r="AT202" s="27">
        <f t="shared" si="112"/>
        <v>8.6679370239812509E-2</v>
      </c>
      <c r="AU202" s="36">
        <v>1029</v>
      </c>
      <c r="AV202" s="22">
        <f t="shared" si="113"/>
        <v>51.45</v>
      </c>
      <c r="AW202" s="22">
        <f t="shared" si="114"/>
        <v>5.1450000000000003E-2</v>
      </c>
      <c r="AX202" s="22">
        <f t="shared" si="115"/>
        <v>7717.5</v>
      </c>
      <c r="AY202" s="22">
        <f t="shared" si="116"/>
        <v>3910.8135652943361</v>
      </c>
      <c r="AZ202" s="22">
        <f t="shared" si="117"/>
        <v>6.3043360224335832</v>
      </c>
      <c r="BA202" s="22">
        <f t="shared" si="117"/>
        <v>12.440816326530616</v>
      </c>
      <c r="BB202" s="22">
        <f t="shared" si="118"/>
        <v>22.621175636347523</v>
      </c>
      <c r="BC202" s="22">
        <f t="shared" si="119"/>
        <v>6.1975823661226094E-2</v>
      </c>
      <c r="BD202" s="22">
        <f t="shared" si="120"/>
        <v>11.463194109690136</v>
      </c>
      <c r="BE202" s="22">
        <f t="shared" si="121"/>
        <v>3.1406011259425028E-2</v>
      </c>
    </row>
    <row r="203" spans="1:57">
      <c r="A203" s="27"/>
      <c r="B203" s="24"/>
      <c r="C203" s="27" t="s">
        <v>655</v>
      </c>
      <c r="D203" s="27" t="s">
        <v>922</v>
      </c>
      <c r="E203" s="8"/>
      <c r="F203" s="23" t="s">
        <v>656</v>
      </c>
      <c r="G203" s="23" t="s">
        <v>657</v>
      </c>
      <c r="H203" s="25" t="s">
        <v>658</v>
      </c>
      <c r="I203" s="23" t="s">
        <v>107</v>
      </c>
      <c r="J203" s="23" t="s">
        <v>85</v>
      </c>
      <c r="K203" s="23" t="s">
        <v>659</v>
      </c>
      <c r="L203" s="23">
        <v>1943</v>
      </c>
      <c r="M203" s="23" t="s">
        <v>389</v>
      </c>
      <c r="N203" s="23">
        <v>896</v>
      </c>
      <c r="O203" s="23" t="s">
        <v>390</v>
      </c>
      <c r="P203" s="27" t="s">
        <v>923</v>
      </c>
      <c r="Q203" s="26" t="s">
        <v>924</v>
      </c>
      <c r="R203" s="27" t="s">
        <v>925</v>
      </c>
      <c r="S203" s="27">
        <v>0.5</v>
      </c>
      <c r="T203" s="27">
        <v>844539.38263699994</v>
      </c>
      <c r="U203" s="27">
        <v>78460.276046700514</v>
      </c>
      <c r="V203" s="27">
        <v>7.8460276046700514E-2</v>
      </c>
      <c r="W203" s="27">
        <v>4118.0968689600004</v>
      </c>
      <c r="X203" s="27"/>
      <c r="Y203" s="27"/>
      <c r="Z203" s="27">
        <v>60</v>
      </c>
      <c r="AA203" s="27">
        <v>119573.46069517158</v>
      </c>
      <c r="AB203" s="27">
        <f>AA203*0.6</f>
        <v>71744.076417102944</v>
      </c>
      <c r="AC203" s="23" t="s">
        <v>656</v>
      </c>
      <c r="AD203" s="27">
        <v>0.1</v>
      </c>
      <c r="AE203" s="27">
        <f>V203</f>
        <v>7.8460276046700514E-2</v>
      </c>
      <c r="AF203" s="27" t="s">
        <v>928</v>
      </c>
      <c r="AG203" s="38">
        <v>142</v>
      </c>
      <c r="AH203" s="27">
        <f t="shared" si="104"/>
        <v>0.14199999999999999</v>
      </c>
      <c r="AI203" s="22">
        <f>($AD203*1000*1000)*AH203</f>
        <v>14199.999999999998</v>
      </c>
      <c r="AJ203" s="22">
        <f>($AE203*1000*1000)*AH203</f>
        <v>11141.359198631471</v>
      </c>
      <c r="AK203" s="22">
        <f t="shared" si="105"/>
        <v>5.0523997476833067</v>
      </c>
      <c r="AL203" s="22">
        <f t="shared" si="106"/>
        <v>6.4394366197183102</v>
      </c>
      <c r="AM203" s="27">
        <v>445</v>
      </c>
      <c r="AN203" s="27">
        <f>Z203*2.54/100</f>
        <v>1.524</v>
      </c>
      <c r="AO203" s="27">
        <f t="shared" si="107"/>
        <v>678.18000000000006</v>
      </c>
      <c r="AP203" s="27">
        <f t="shared" si="108"/>
        <v>406.90800000000002</v>
      </c>
      <c r="AQ203" s="22">
        <f t="shared" si="109"/>
        <v>34.89732322785494</v>
      </c>
      <c r="AR203" s="27">
        <f t="shared" si="110"/>
        <v>9.5609104733849148E-2</v>
      </c>
      <c r="AS203" s="27">
        <f t="shared" si="111"/>
        <v>27.380536137484324</v>
      </c>
      <c r="AT203" s="27">
        <f t="shared" si="112"/>
        <v>7.5015167499957056E-2</v>
      </c>
      <c r="AU203" s="36">
        <v>1027.3</v>
      </c>
      <c r="AV203" s="22">
        <f t="shared" si="113"/>
        <v>51.365000000000002</v>
      </c>
      <c r="AW203" s="22">
        <f t="shared" si="114"/>
        <v>5.1365000000000001E-2</v>
      </c>
      <c r="AX203" s="22">
        <f t="shared" si="115"/>
        <v>5136.5</v>
      </c>
      <c r="AY203" s="22">
        <f t="shared" si="116"/>
        <v>4030.1120791387721</v>
      </c>
      <c r="AZ203" s="22">
        <f t="shared" si="117"/>
        <v>13.967502466096164</v>
      </c>
      <c r="BA203" s="22">
        <f t="shared" si="117"/>
        <v>17.802005256497612</v>
      </c>
      <c r="BB203" s="22">
        <f t="shared" si="118"/>
        <v>12.623246532385698</v>
      </c>
      <c r="BC203" s="22">
        <f t="shared" si="119"/>
        <v>3.4584237075029313E-2</v>
      </c>
      <c r="BD203" s="22">
        <f t="shared" si="120"/>
        <v>9.9042340753653697</v>
      </c>
      <c r="BE203" s="22">
        <f t="shared" si="121"/>
        <v>2.7134887877713343E-2</v>
      </c>
    </row>
    <row r="204" spans="1:57">
      <c r="A204" s="1"/>
      <c r="B204" s="1"/>
      <c r="Q204" s="3"/>
    </row>
    <row r="205" spans="1:57">
      <c r="Q205" s="3"/>
    </row>
    <row r="206" spans="1:57">
      <c r="A206" s="10"/>
      <c r="B206" t="s">
        <v>960</v>
      </c>
      <c r="Q206" s="3"/>
    </row>
    <row r="207" spans="1:57">
      <c r="A207" s="22"/>
      <c r="B207" t="s">
        <v>961</v>
      </c>
      <c r="Q207" s="3"/>
    </row>
    <row r="208" spans="1:57">
      <c r="A208" s="5"/>
      <c r="B208" t="s">
        <v>962</v>
      </c>
      <c r="Q208" s="3"/>
    </row>
    <row r="209" spans="1:17">
      <c r="A209" s="30"/>
      <c r="B209" t="s">
        <v>963</v>
      </c>
      <c r="Q209" s="3"/>
    </row>
    <row r="210" spans="1:17">
      <c r="A210" s="31"/>
      <c r="B210" t="s">
        <v>964</v>
      </c>
      <c r="Q210" s="3"/>
    </row>
    <row r="211" spans="1:17">
      <c r="Q211" s="3"/>
    </row>
    <row r="212" spans="1:17">
      <c r="Q212" s="3"/>
    </row>
    <row r="213" spans="1:17">
      <c r="Q213" s="3"/>
    </row>
    <row r="214" spans="1:17">
      <c r="Q214" s="3"/>
    </row>
    <row r="215" spans="1:17">
      <c r="Q215" s="3"/>
    </row>
    <row r="216" spans="1:17">
      <c r="Q216" s="3"/>
    </row>
    <row r="217" spans="1:17">
      <c r="Q217" s="3"/>
    </row>
    <row r="218" spans="1:17">
      <c r="Q218" s="3"/>
    </row>
    <row r="219" spans="1:17">
      <c r="Q219" s="3"/>
    </row>
    <row r="220" spans="1:17">
      <c r="Q220" s="3"/>
    </row>
    <row r="221" spans="1:17">
      <c r="Q221" s="3"/>
    </row>
    <row r="222" spans="1:17">
      <c r="Q222" s="3"/>
    </row>
    <row r="223" spans="1:17">
      <c r="Q223" s="3"/>
    </row>
    <row r="224" spans="1:17">
      <c r="Q224" s="3"/>
    </row>
    <row r="225" spans="17:17">
      <c r="Q225" s="3"/>
    </row>
    <row r="226" spans="17:17">
      <c r="Q226" s="3"/>
    </row>
    <row r="227" spans="17:17">
      <c r="Q227" s="3"/>
    </row>
    <row r="228" spans="17:17">
      <c r="Q228" s="3"/>
    </row>
    <row r="229" spans="17:17">
      <c r="Q229" s="3"/>
    </row>
    <row r="230" spans="17:17">
      <c r="Q230" s="3"/>
    </row>
    <row r="231" spans="17:17">
      <c r="Q231" s="3"/>
    </row>
    <row r="232" spans="17:17">
      <c r="Q232" s="3"/>
    </row>
    <row r="233" spans="17:17">
      <c r="Q233" s="3"/>
    </row>
    <row r="234" spans="17:17">
      <c r="Q234" s="3"/>
    </row>
    <row r="235" spans="17:17">
      <c r="Q235" s="3"/>
    </row>
    <row r="236" spans="17:17">
      <c r="Q236" s="3"/>
    </row>
    <row r="237" spans="17:17">
      <c r="Q237" s="3"/>
    </row>
    <row r="238" spans="17:17">
      <c r="Q238" s="3"/>
    </row>
    <row r="239" spans="17:17">
      <c r="Q239" s="3"/>
    </row>
    <row r="240" spans="17:17">
      <c r="Q240" s="3"/>
    </row>
    <row r="241" spans="17:17">
      <c r="Q241" s="3"/>
    </row>
    <row r="242" spans="17:17">
      <c r="Q242" s="3"/>
    </row>
    <row r="243" spans="17:17">
      <c r="Q243" s="3"/>
    </row>
    <row r="244" spans="17:17">
      <c r="Q244" s="3"/>
    </row>
    <row r="245" spans="17:17">
      <c r="Q245" s="3"/>
    </row>
    <row r="246" spans="17:17">
      <c r="Q246" s="3"/>
    </row>
    <row r="247" spans="17:17">
      <c r="Q247" s="3"/>
    </row>
    <row r="248" spans="17:17">
      <c r="Q248" s="3"/>
    </row>
    <row r="249" spans="17:17">
      <c r="Q249" s="3"/>
    </row>
    <row r="250" spans="17:17">
      <c r="Q250" s="3"/>
    </row>
    <row r="251" spans="17:17">
      <c r="Q251" s="3"/>
    </row>
    <row r="252" spans="17:17">
      <c r="Q252" s="3"/>
    </row>
    <row r="253" spans="17:17">
      <c r="Q253" s="3"/>
    </row>
    <row r="254" spans="17:17">
      <c r="Q254" s="3"/>
    </row>
    <row r="255" spans="17:17">
      <c r="Q255" s="3"/>
    </row>
    <row r="256" spans="17:17">
      <c r="Q256" s="3"/>
    </row>
    <row r="257" spans="17:17">
      <c r="Q257" s="3"/>
    </row>
    <row r="258" spans="17:17">
      <c r="Q258" s="3"/>
    </row>
    <row r="259" spans="17:17">
      <c r="Q259" s="3"/>
    </row>
    <row r="260" spans="17:17">
      <c r="Q260" s="3"/>
    </row>
    <row r="261" spans="17:17">
      <c r="Q261" s="3"/>
    </row>
    <row r="262" spans="17:17">
      <c r="Q262" s="3"/>
    </row>
    <row r="263" spans="17:17">
      <c r="Q263" s="3"/>
    </row>
    <row r="264" spans="17:17">
      <c r="Q264" s="3"/>
    </row>
    <row r="265" spans="17:17">
      <c r="Q265" s="3"/>
    </row>
    <row r="266" spans="17:17">
      <c r="Q266" s="3"/>
    </row>
    <row r="267" spans="17:17">
      <c r="Q267" s="3"/>
    </row>
    <row r="268" spans="17:17">
      <c r="Q268" s="3"/>
    </row>
    <row r="269" spans="17:17">
      <c r="Q269" s="3"/>
    </row>
    <row r="270" spans="17:17">
      <c r="Q270" s="3"/>
    </row>
    <row r="271" spans="17:17">
      <c r="Q271" s="3"/>
    </row>
    <row r="272" spans="17:17">
      <c r="Q272" s="3"/>
    </row>
    <row r="273" spans="17:17">
      <c r="Q273" s="3"/>
    </row>
    <row r="274" spans="17:17">
      <c r="Q274" s="3"/>
    </row>
    <row r="275" spans="17:17">
      <c r="Q275" s="3"/>
    </row>
    <row r="276" spans="17:17">
      <c r="Q276" s="3"/>
    </row>
  </sheetData>
  <mergeCells count="2">
    <mergeCell ref="AG2:AK2"/>
    <mergeCell ref="AU2:BF2"/>
  </mergeCells>
  <phoneticPr fontId="0" type="noConversion"/>
  <pageMargins left="0.7" right="0.7" top="0.75" bottom="0.75" header="0.3" footer="0.3"/>
  <pageSetup fitToWidth="0"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tabSelected="1" topLeftCell="A83" workbookViewId="0">
      <selection activeCell="A68" sqref="A68"/>
    </sheetView>
  </sheetViews>
  <sheetFormatPr defaultRowHeight="14.4"/>
  <cols>
    <col min="1" max="2" width="22.21875" style="2" customWidth="1"/>
    <col min="3" max="3" width="17.88671875" style="2" customWidth="1"/>
    <col min="4" max="4" width="15.21875" style="2" customWidth="1"/>
    <col min="5" max="5" width="12" style="2" customWidth="1"/>
    <col min="6" max="6" width="31.109375" style="2" customWidth="1"/>
    <col min="7" max="7" width="57.33203125" style="2" customWidth="1"/>
    <col min="8" max="8" width="60.88671875" style="2" customWidth="1"/>
    <col min="9" max="9" width="31.109375" style="2" customWidth="1"/>
    <col min="10" max="16384" width="8.88671875" style="2"/>
  </cols>
  <sheetData>
    <row r="1" spans="1:9">
      <c r="A1" s="317" t="s">
        <v>1013</v>
      </c>
      <c r="B1" s="317"/>
      <c r="C1" s="317"/>
      <c r="D1" s="317"/>
      <c r="E1" s="317"/>
      <c r="F1" s="317"/>
      <c r="G1" s="165"/>
      <c r="H1" s="165"/>
      <c r="I1" s="164"/>
    </row>
    <row r="2" spans="1:9">
      <c r="A2" s="316" t="s">
        <v>1014</v>
      </c>
      <c r="B2" s="316"/>
      <c r="C2" s="316"/>
      <c r="D2" s="316"/>
      <c r="E2" s="163"/>
      <c r="F2" s="165"/>
      <c r="G2" s="165"/>
      <c r="H2" s="165"/>
      <c r="I2" s="162"/>
    </row>
    <row r="3" spans="1:9" ht="28.8">
      <c r="A3" s="161" t="s">
        <v>1015</v>
      </c>
      <c r="B3" s="159"/>
      <c r="C3" s="160" t="s">
        <v>1016</v>
      </c>
      <c r="D3" s="160" t="s">
        <v>1017</v>
      </c>
      <c r="E3" s="160" t="s">
        <v>1018</v>
      </c>
      <c r="F3" s="160" t="s">
        <v>1019</v>
      </c>
      <c r="G3" s="160" t="s">
        <v>1020</v>
      </c>
      <c r="H3" s="160" t="s">
        <v>1021</v>
      </c>
      <c r="I3" s="159" t="s">
        <v>1022</v>
      </c>
    </row>
    <row r="4" spans="1:9" ht="43.2">
      <c r="A4" s="158" t="s">
        <v>1023</v>
      </c>
      <c r="B4" s="326"/>
      <c r="C4" s="157" t="s">
        <v>1024</v>
      </c>
      <c r="D4" s="157" t="s">
        <v>1024</v>
      </c>
      <c r="E4" s="157" t="s">
        <v>1025</v>
      </c>
      <c r="F4" s="157"/>
      <c r="G4" s="156" t="s">
        <v>1026</v>
      </c>
      <c r="H4" s="157"/>
      <c r="I4" s="162"/>
    </row>
    <row r="5" spans="1:9" ht="388.8">
      <c r="A5" s="155" t="s">
        <v>1027</v>
      </c>
      <c r="B5" s="55" t="s">
        <v>1027</v>
      </c>
      <c r="C5" s="154" t="s">
        <v>1028</v>
      </c>
      <c r="D5" s="154" t="s">
        <v>1029</v>
      </c>
      <c r="E5" s="153" t="s">
        <v>1030</v>
      </c>
      <c r="F5" s="152" t="s">
        <v>1031</v>
      </c>
      <c r="G5" s="151" t="s">
        <v>1032</v>
      </c>
      <c r="H5" s="151" t="s">
        <v>1499</v>
      </c>
      <c r="I5" s="150"/>
    </row>
    <row r="6" spans="1:9" ht="43.2">
      <c r="A6" s="149" t="s">
        <v>1140</v>
      </c>
      <c r="B6" s="57" t="s">
        <v>1140</v>
      </c>
      <c r="C6" s="152" t="s">
        <v>1033</v>
      </c>
      <c r="D6" s="152" t="s">
        <v>1034</v>
      </c>
      <c r="E6" s="153" t="s">
        <v>1030</v>
      </c>
      <c r="F6" s="152" t="s">
        <v>1035</v>
      </c>
      <c r="G6" s="148" t="s">
        <v>1036</v>
      </c>
      <c r="H6" s="148"/>
      <c r="I6" s="150"/>
    </row>
    <row r="7" spans="1:9" ht="172.8">
      <c r="A7" s="149" t="s">
        <v>1037</v>
      </c>
      <c r="B7" s="262" t="s">
        <v>1037</v>
      </c>
      <c r="C7" s="152" t="s">
        <v>1033</v>
      </c>
      <c r="D7" s="152" t="s">
        <v>1034</v>
      </c>
      <c r="E7" s="153" t="s">
        <v>1025</v>
      </c>
      <c r="F7" s="152" t="s">
        <v>1038</v>
      </c>
      <c r="G7" s="147" t="s">
        <v>1039</v>
      </c>
      <c r="H7" s="148" t="s">
        <v>1040</v>
      </c>
      <c r="I7" s="150"/>
    </row>
    <row r="8" spans="1:9" ht="403.2">
      <c r="A8" s="149" t="s">
        <v>1041</v>
      </c>
      <c r="B8" s="57" t="s">
        <v>1041</v>
      </c>
      <c r="C8" s="152" t="s">
        <v>1028</v>
      </c>
      <c r="D8" s="152" t="s">
        <v>1029</v>
      </c>
      <c r="E8" s="153" t="s">
        <v>1030</v>
      </c>
      <c r="F8" s="146" t="s">
        <v>1042</v>
      </c>
      <c r="G8" s="146" t="s">
        <v>1043</v>
      </c>
      <c r="H8" s="146" t="s">
        <v>1500</v>
      </c>
      <c r="I8" s="150"/>
    </row>
    <row r="9" spans="1:9" ht="129.6">
      <c r="A9" s="145" t="s">
        <v>1044</v>
      </c>
      <c r="B9" s="263" t="s">
        <v>1044</v>
      </c>
      <c r="C9" s="152" t="s">
        <v>1033</v>
      </c>
      <c r="D9" s="152" t="s">
        <v>1034</v>
      </c>
      <c r="E9" s="153" t="s">
        <v>1025</v>
      </c>
      <c r="F9" s="152" t="s">
        <v>1045</v>
      </c>
      <c r="G9" s="144" t="s">
        <v>1046</v>
      </c>
      <c r="H9" s="146" t="s">
        <v>1047</v>
      </c>
      <c r="I9" s="150"/>
    </row>
    <row r="10" spans="1:9" ht="57.6">
      <c r="A10" s="145" t="s">
        <v>1048</v>
      </c>
      <c r="B10" s="264" t="s">
        <v>1048</v>
      </c>
      <c r="C10" s="152" t="s">
        <v>1033</v>
      </c>
      <c r="D10" s="152" t="s">
        <v>1034</v>
      </c>
      <c r="E10" s="153" t="s">
        <v>1025</v>
      </c>
      <c r="F10" s="146" t="s">
        <v>1049</v>
      </c>
      <c r="G10" s="146" t="s">
        <v>1050</v>
      </c>
      <c r="H10" s="144" t="s">
        <v>1051</v>
      </c>
      <c r="I10" s="150"/>
    </row>
    <row r="11" spans="1:9" ht="43.2">
      <c r="A11" s="145" t="s">
        <v>1152</v>
      </c>
      <c r="B11" s="264" t="s">
        <v>1152</v>
      </c>
      <c r="C11" s="152" t="s">
        <v>1033</v>
      </c>
      <c r="D11" s="152" t="s">
        <v>1034</v>
      </c>
      <c r="E11" s="153" t="s">
        <v>1025</v>
      </c>
      <c r="F11" s="151" t="s">
        <v>1166</v>
      </c>
      <c r="G11" s="146" t="s">
        <v>1168</v>
      </c>
      <c r="H11" s="152" t="s">
        <v>1167</v>
      </c>
      <c r="I11" s="150"/>
    </row>
    <row r="12" spans="1:9" ht="43.2">
      <c r="A12" s="145" t="s">
        <v>1052</v>
      </c>
      <c r="B12" s="58" t="s">
        <v>1052</v>
      </c>
      <c r="C12" s="152" t="s">
        <v>1033</v>
      </c>
      <c r="D12" s="152" t="s">
        <v>1034</v>
      </c>
      <c r="E12" s="153" t="s">
        <v>1030</v>
      </c>
      <c r="F12" s="152" t="s">
        <v>1053</v>
      </c>
      <c r="G12" s="143" t="s">
        <v>1054</v>
      </c>
      <c r="H12" s="151"/>
      <c r="I12" s="150"/>
    </row>
    <row r="13" spans="1:9" ht="158.4">
      <c r="A13" s="145" t="s">
        <v>1055</v>
      </c>
      <c r="B13" s="264" t="s">
        <v>1055</v>
      </c>
      <c r="C13" s="152" t="s">
        <v>1033</v>
      </c>
      <c r="D13" s="152" t="s">
        <v>1034</v>
      </c>
      <c r="E13" s="153" t="s">
        <v>1025</v>
      </c>
      <c r="F13" s="152" t="s">
        <v>1195</v>
      </c>
      <c r="G13" s="146" t="s">
        <v>1172</v>
      </c>
      <c r="H13" s="148" t="s">
        <v>1056</v>
      </c>
      <c r="I13" s="150"/>
    </row>
    <row r="14" spans="1:9" ht="28.8">
      <c r="A14" s="145" t="s">
        <v>1057</v>
      </c>
      <c r="B14" s="264" t="s">
        <v>1057</v>
      </c>
      <c r="C14" s="152" t="s">
        <v>1033</v>
      </c>
      <c r="D14" s="152" t="s">
        <v>1034</v>
      </c>
      <c r="E14" s="153" t="s">
        <v>1025</v>
      </c>
      <c r="F14" s="152" t="s">
        <v>1173</v>
      </c>
      <c r="G14" s="142" t="s">
        <v>1058</v>
      </c>
      <c r="H14" s="152" t="s">
        <v>1059</v>
      </c>
      <c r="I14" s="150"/>
    </row>
    <row r="15" spans="1:9" ht="43.2">
      <c r="A15" s="145" t="s">
        <v>1060</v>
      </c>
      <c r="B15" s="264" t="s">
        <v>1060</v>
      </c>
      <c r="C15" s="152" t="s">
        <v>1033</v>
      </c>
      <c r="D15" s="152" t="s">
        <v>1034</v>
      </c>
      <c r="E15" s="153" t="s">
        <v>1025</v>
      </c>
      <c r="F15" s="152" t="s">
        <v>1174</v>
      </c>
      <c r="G15" s="142"/>
      <c r="H15" s="152"/>
      <c r="I15" s="150"/>
    </row>
    <row r="16" spans="1:9" ht="28.8">
      <c r="A16" s="145" t="s">
        <v>1061</v>
      </c>
      <c r="B16" s="264" t="s">
        <v>1061</v>
      </c>
      <c r="C16" s="152" t="s">
        <v>1033</v>
      </c>
      <c r="D16" s="152" t="s">
        <v>1034</v>
      </c>
      <c r="E16" s="153" t="s">
        <v>1025</v>
      </c>
      <c r="F16" s="152" t="s">
        <v>1175</v>
      </c>
      <c r="G16" s="142"/>
      <c r="H16" s="152"/>
      <c r="I16" s="150"/>
    </row>
    <row r="17" spans="1:8" ht="43.2">
      <c r="A17" s="236" t="s">
        <v>1146</v>
      </c>
      <c r="B17" s="297" t="s">
        <v>1146</v>
      </c>
      <c r="C17" s="237" t="s">
        <v>1062</v>
      </c>
      <c r="D17" s="238" t="s">
        <v>1034</v>
      </c>
      <c r="E17" s="318" t="s">
        <v>1063</v>
      </c>
      <c r="F17" s="152" t="s">
        <v>1176</v>
      </c>
      <c r="G17" s="146" t="s">
        <v>1064</v>
      </c>
      <c r="H17" s="146" t="s">
        <v>1169</v>
      </c>
    </row>
    <row r="18" spans="1:8" ht="43.2">
      <c r="A18" s="236" t="s">
        <v>1147</v>
      </c>
      <c r="B18" s="297" t="s">
        <v>1147</v>
      </c>
      <c r="C18" s="239" t="s">
        <v>1062</v>
      </c>
      <c r="D18" s="240" t="s">
        <v>1034</v>
      </c>
      <c r="E18" s="319"/>
      <c r="F18" s="152" t="s">
        <v>1170</v>
      </c>
      <c r="G18" s="146" t="s">
        <v>1064</v>
      </c>
      <c r="H18" s="148"/>
    </row>
    <row r="19" spans="1:8" ht="86.4">
      <c r="A19" s="145" t="s">
        <v>1148</v>
      </c>
      <c r="B19" s="264" t="s">
        <v>1148</v>
      </c>
      <c r="C19" s="152" t="s">
        <v>1065</v>
      </c>
      <c r="D19" s="152" t="s">
        <v>1034</v>
      </c>
      <c r="E19" s="153" t="s">
        <v>1025</v>
      </c>
      <c r="F19" s="152" t="s">
        <v>1141</v>
      </c>
      <c r="G19" s="146" t="s">
        <v>1177</v>
      </c>
      <c r="H19" s="152" t="s">
        <v>1171</v>
      </c>
    </row>
    <row r="20" spans="1:8" ht="57.6">
      <c r="A20" s="145" t="s">
        <v>1066</v>
      </c>
      <c r="B20" s="58" t="s">
        <v>1066</v>
      </c>
      <c r="C20" s="152" t="s">
        <v>1065</v>
      </c>
      <c r="D20" s="152" t="s">
        <v>1034</v>
      </c>
      <c r="E20" s="153" t="s">
        <v>1030</v>
      </c>
      <c r="F20" s="152" t="s">
        <v>1178</v>
      </c>
      <c r="G20" s="146" t="s">
        <v>1067</v>
      </c>
      <c r="H20" s="146" t="s">
        <v>1179</v>
      </c>
    </row>
    <row r="21" spans="1:8" ht="172.8">
      <c r="A21" s="145" t="s">
        <v>1068</v>
      </c>
      <c r="B21" s="264" t="s">
        <v>1068</v>
      </c>
      <c r="C21" s="152" t="s">
        <v>1065</v>
      </c>
      <c r="D21" s="152" t="s">
        <v>1034</v>
      </c>
      <c r="E21" s="153" t="s">
        <v>1025</v>
      </c>
      <c r="F21" s="152" t="s">
        <v>1180</v>
      </c>
      <c r="G21" s="146" t="s">
        <v>1067</v>
      </c>
      <c r="H21" s="146" t="s">
        <v>1501</v>
      </c>
    </row>
    <row r="22" spans="1:8" ht="129.6">
      <c r="A22" s="236" t="s">
        <v>1069</v>
      </c>
      <c r="B22" s="264" t="s">
        <v>1069</v>
      </c>
      <c r="C22" s="152" t="s">
        <v>1062</v>
      </c>
      <c r="D22" s="152" t="s">
        <v>1034</v>
      </c>
      <c r="E22" s="153" t="s">
        <v>1063</v>
      </c>
      <c r="F22" s="152" t="s">
        <v>1181</v>
      </c>
      <c r="G22" s="146" t="s">
        <v>1070</v>
      </c>
      <c r="H22" s="146" t="s">
        <v>1182</v>
      </c>
    </row>
    <row r="23" spans="1:8" ht="57.6">
      <c r="A23" s="145" t="s">
        <v>1071</v>
      </c>
      <c r="B23" s="264" t="s">
        <v>1071</v>
      </c>
      <c r="C23" s="152" t="s">
        <v>1033</v>
      </c>
      <c r="D23" s="152" t="s">
        <v>1034</v>
      </c>
      <c r="E23" s="153" t="s">
        <v>1025</v>
      </c>
      <c r="F23" s="152" t="s">
        <v>1183</v>
      </c>
      <c r="G23" s="146" t="s">
        <v>1072</v>
      </c>
      <c r="H23" s="146" t="s">
        <v>1184</v>
      </c>
    </row>
    <row r="24" spans="1:8" ht="86.4">
      <c r="A24" s="241" t="s">
        <v>1073</v>
      </c>
      <c r="B24" s="264" t="s">
        <v>1186</v>
      </c>
      <c r="C24" s="152" t="s">
        <v>1062</v>
      </c>
      <c r="D24" s="152" t="s">
        <v>1034</v>
      </c>
      <c r="E24" s="153" t="s">
        <v>1063</v>
      </c>
      <c r="F24" s="146" t="s">
        <v>1185</v>
      </c>
      <c r="G24" s="146" t="s">
        <v>1074</v>
      </c>
      <c r="H24" s="151"/>
    </row>
    <row r="25" spans="1:8" ht="72">
      <c r="A25" s="242" t="s">
        <v>1075</v>
      </c>
      <c r="B25" s="265" t="s">
        <v>1075</v>
      </c>
      <c r="C25" s="152" t="s">
        <v>1033</v>
      </c>
      <c r="D25" s="152" t="s">
        <v>1034</v>
      </c>
      <c r="E25" s="153" t="s">
        <v>1025</v>
      </c>
      <c r="F25" s="152" t="s">
        <v>1187</v>
      </c>
      <c r="G25" s="146" t="s">
        <v>1076</v>
      </c>
      <c r="H25" s="152" t="s">
        <v>1188</v>
      </c>
    </row>
    <row r="26" spans="1:8" ht="43.2">
      <c r="A26" s="242" t="s">
        <v>1077</v>
      </c>
      <c r="B26" s="265" t="s">
        <v>1077</v>
      </c>
      <c r="C26" s="152" t="s">
        <v>1033</v>
      </c>
      <c r="D26" s="152" t="s">
        <v>1034</v>
      </c>
      <c r="E26" s="153" t="s">
        <v>1025</v>
      </c>
      <c r="F26" s="152" t="s">
        <v>1189</v>
      </c>
      <c r="G26" s="142" t="s">
        <v>1190</v>
      </c>
      <c r="H26" s="152" t="s">
        <v>1078</v>
      </c>
    </row>
    <row r="27" spans="1:8">
      <c r="A27" s="242"/>
      <c r="B27" s="265" t="s">
        <v>2</v>
      </c>
      <c r="C27" s="152"/>
      <c r="D27" s="152"/>
      <c r="E27" s="153"/>
      <c r="F27" s="152"/>
      <c r="G27" s="142"/>
      <c r="H27" s="152"/>
    </row>
    <row r="28" spans="1:8">
      <c r="A28" s="242"/>
      <c r="B28" s="265" t="s">
        <v>1</v>
      </c>
      <c r="C28" s="152"/>
      <c r="D28" s="152"/>
      <c r="E28" s="153"/>
      <c r="F28" s="152"/>
      <c r="G28" s="142"/>
      <c r="H28" s="152"/>
    </row>
    <row r="29" spans="1:8" ht="72">
      <c r="A29" s="242" t="s">
        <v>0</v>
      </c>
      <c r="B29" s="56" t="s">
        <v>0</v>
      </c>
      <c r="C29" s="152" t="s">
        <v>1033</v>
      </c>
      <c r="D29" s="152" t="s">
        <v>1034</v>
      </c>
      <c r="E29" s="153" t="s">
        <v>1030</v>
      </c>
      <c r="F29" s="152" t="s">
        <v>1191</v>
      </c>
      <c r="G29" s="146" t="s">
        <v>1079</v>
      </c>
      <c r="H29" s="146" t="s">
        <v>1202</v>
      </c>
    </row>
    <row r="30" spans="1:8" ht="86.4">
      <c r="A30" s="242" t="s">
        <v>1080</v>
      </c>
      <c r="B30" s="56" t="s">
        <v>1080</v>
      </c>
      <c r="C30" s="152" t="s">
        <v>1033</v>
      </c>
      <c r="D30" s="152" t="s">
        <v>1034</v>
      </c>
      <c r="E30" s="153" t="s">
        <v>1030</v>
      </c>
      <c r="F30" s="152" t="s">
        <v>1192</v>
      </c>
      <c r="G30" s="146" t="s">
        <v>1081</v>
      </c>
      <c r="H30" s="146" t="s">
        <v>1203</v>
      </c>
    </row>
    <row r="31" spans="1:8" ht="288">
      <c r="A31" s="242" t="s">
        <v>1082</v>
      </c>
      <c r="B31" s="265" t="s">
        <v>1082</v>
      </c>
      <c r="C31" s="152" t="s">
        <v>1033</v>
      </c>
      <c r="D31" s="152" t="s">
        <v>1034</v>
      </c>
      <c r="E31" s="153" t="s">
        <v>1025</v>
      </c>
      <c r="F31" s="152" t="s">
        <v>1083</v>
      </c>
      <c r="G31" s="143" t="s">
        <v>1084</v>
      </c>
      <c r="H31" s="146" t="s">
        <v>1085</v>
      </c>
    </row>
    <row r="32" spans="1:8" ht="86.4">
      <c r="A32" s="242" t="s">
        <v>1086</v>
      </c>
      <c r="B32" s="265" t="s">
        <v>1086</v>
      </c>
      <c r="C32" s="152" t="s">
        <v>1033</v>
      </c>
      <c r="D32" s="152" t="s">
        <v>1034</v>
      </c>
      <c r="E32" s="153" t="s">
        <v>1025</v>
      </c>
      <c r="F32" s="152" t="s">
        <v>1087</v>
      </c>
      <c r="G32" s="146" t="s">
        <v>1088</v>
      </c>
      <c r="H32" s="146" t="s">
        <v>1089</v>
      </c>
    </row>
    <row r="33" spans="1:8" ht="72">
      <c r="A33" s="242" t="s">
        <v>1090</v>
      </c>
      <c r="B33" s="265" t="s">
        <v>1090</v>
      </c>
      <c r="C33" s="152" t="s">
        <v>1033</v>
      </c>
      <c r="D33" s="152" t="s">
        <v>1034</v>
      </c>
      <c r="E33" s="153" t="s">
        <v>1025</v>
      </c>
      <c r="F33" s="152" t="s">
        <v>1091</v>
      </c>
      <c r="G33" s="146" t="s">
        <v>1092</v>
      </c>
      <c r="H33" s="146" t="s">
        <v>1093</v>
      </c>
    </row>
    <row r="34" spans="1:8" ht="144">
      <c r="A34" s="242" t="s">
        <v>1094</v>
      </c>
      <c r="B34" s="265" t="s">
        <v>1094</v>
      </c>
      <c r="C34" s="152" t="s">
        <v>1095</v>
      </c>
      <c r="D34" s="152" t="s">
        <v>1096</v>
      </c>
      <c r="E34" s="153" t="s">
        <v>1025</v>
      </c>
      <c r="F34" s="152" t="s">
        <v>1097</v>
      </c>
      <c r="G34" s="146" t="s">
        <v>1502</v>
      </c>
      <c r="H34" s="146" t="s">
        <v>1098</v>
      </c>
    </row>
    <row r="35" spans="1:8" ht="86.4">
      <c r="A35" s="242" t="s">
        <v>1099</v>
      </c>
      <c r="B35" s="265" t="s">
        <v>1099</v>
      </c>
      <c r="C35" s="152" t="s">
        <v>1033</v>
      </c>
      <c r="D35" s="152" t="s">
        <v>1034</v>
      </c>
      <c r="E35" s="153" t="s">
        <v>1025</v>
      </c>
      <c r="F35" s="152" t="s">
        <v>1100</v>
      </c>
      <c r="G35" s="143"/>
      <c r="H35" s="146" t="s">
        <v>1101</v>
      </c>
    </row>
    <row r="36" spans="1:8" ht="86.4">
      <c r="A36" s="243" t="s">
        <v>1102</v>
      </c>
      <c r="B36" s="265" t="s">
        <v>1102</v>
      </c>
      <c r="C36" s="152" t="s">
        <v>1033</v>
      </c>
      <c r="D36" s="152" t="s">
        <v>1034</v>
      </c>
      <c r="E36" s="153" t="s">
        <v>1025</v>
      </c>
      <c r="F36" s="152" t="s">
        <v>1103</v>
      </c>
      <c r="G36" s="143" t="s">
        <v>1104</v>
      </c>
      <c r="H36" s="146" t="s">
        <v>1105</v>
      </c>
    </row>
    <row r="37" spans="1:8" ht="28.8">
      <c r="A37" s="243" t="s">
        <v>1106</v>
      </c>
      <c r="B37" s="265" t="s">
        <v>1106</v>
      </c>
      <c r="C37" s="152" t="s">
        <v>1095</v>
      </c>
      <c r="D37" s="152" t="s">
        <v>1096</v>
      </c>
      <c r="E37" s="153" t="s">
        <v>1025</v>
      </c>
      <c r="F37" s="152" t="s">
        <v>1107</v>
      </c>
      <c r="G37" s="146" t="s">
        <v>1108</v>
      </c>
      <c r="H37" s="146" t="s">
        <v>1109</v>
      </c>
    </row>
    <row r="38" spans="1:8" ht="28.8">
      <c r="A38" s="244" t="s">
        <v>1110</v>
      </c>
      <c r="B38" s="265" t="s">
        <v>1110</v>
      </c>
      <c r="C38" s="152" t="s">
        <v>1095</v>
      </c>
      <c r="D38" s="152" t="s">
        <v>1096</v>
      </c>
      <c r="E38" s="153" t="s">
        <v>1025</v>
      </c>
      <c r="F38" s="152" t="s">
        <v>1111</v>
      </c>
      <c r="G38" s="146" t="s">
        <v>1108</v>
      </c>
      <c r="H38" s="146" t="s">
        <v>1112</v>
      </c>
    </row>
    <row r="39" spans="1:8" ht="244.8">
      <c r="A39" s="244" t="s">
        <v>1113</v>
      </c>
      <c r="B39" s="265" t="s">
        <v>1113</v>
      </c>
      <c r="C39" s="152" t="s">
        <v>1033</v>
      </c>
      <c r="D39" s="152" t="s">
        <v>1034</v>
      </c>
      <c r="E39" s="153" t="s">
        <v>1025</v>
      </c>
      <c r="F39" s="152" t="s">
        <v>1193</v>
      </c>
      <c r="G39" s="146" t="s">
        <v>1114</v>
      </c>
      <c r="H39" s="146" t="s">
        <v>1115</v>
      </c>
    </row>
    <row r="40" spans="1:8" ht="43.2">
      <c r="A40" s="244" t="s">
        <v>1116</v>
      </c>
      <c r="B40" s="208" t="s">
        <v>1116</v>
      </c>
      <c r="C40" s="152" t="s">
        <v>1095</v>
      </c>
      <c r="D40" s="152" t="s">
        <v>1096</v>
      </c>
      <c r="E40" s="153" t="s">
        <v>1030</v>
      </c>
      <c r="F40" s="152" t="s">
        <v>1194</v>
      </c>
      <c r="G40" s="146" t="s">
        <v>1108</v>
      </c>
      <c r="H40" s="152" t="s">
        <v>1204</v>
      </c>
    </row>
    <row r="41" spans="1:8" ht="43.2">
      <c r="A41" s="244" t="s">
        <v>1117</v>
      </c>
      <c r="B41" s="208" t="s">
        <v>1117</v>
      </c>
      <c r="C41" s="152" t="s">
        <v>1095</v>
      </c>
      <c r="D41" s="152" t="s">
        <v>1096</v>
      </c>
      <c r="E41" s="153" t="s">
        <v>1030</v>
      </c>
      <c r="F41" s="152" t="s">
        <v>1201</v>
      </c>
      <c r="G41" s="146" t="s">
        <v>1108</v>
      </c>
      <c r="H41" s="152" t="s">
        <v>1205</v>
      </c>
    </row>
    <row r="42" spans="1:8" ht="172.8">
      <c r="A42" s="244" t="s">
        <v>1118</v>
      </c>
      <c r="B42" s="208" t="s">
        <v>1118</v>
      </c>
      <c r="C42" s="152" t="s">
        <v>1033</v>
      </c>
      <c r="D42" s="152" t="s">
        <v>1034</v>
      </c>
      <c r="E42" s="153" t="s">
        <v>1030</v>
      </c>
      <c r="F42" s="152" t="s">
        <v>1119</v>
      </c>
      <c r="G42" s="146" t="s">
        <v>1196</v>
      </c>
      <c r="H42" s="146" t="s">
        <v>1503</v>
      </c>
    </row>
    <row r="43" spans="1:8" ht="57.6">
      <c r="A43" s="245" t="s">
        <v>1120</v>
      </c>
      <c r="B43" s="262" t="s">
        <v>1120</v>
      </c>
      <c r="C43" s="152" t="s">
        <v>1033</v>
      </c>
      <c r="D43" s="152" t="s">
        <v>1034</v>
      </c>
      <c r="E43" s="153" t="s">
        <v>1025</v>
      </c>
      <c r="F43" s="152" t="s">
        <v>1197</v>
      </c>
      <c r="G43" s="146" t="s">
        <v>1121</v>
      </c>
      <c r="H43" s="152" t="s">
        <v>1122</v>
      </c>
    </row>
    <row r="44" spans="1:8" ht="115.2">
      <c r="A44" s="245" t="s">
        <v>1123</v>
      </c>
      <c r="B44" s="262" t="s">
        <v>1123</v>
      </c>
      <c r="C44" s="152" t="s">
        <v>1065</v>
      </c>
      <c r="D44" s="152" t="s">
        <v>1034</v>
      </c>
      <c r="E44" s="153" t="s">
        <v>1025</v>
      </c>
      <c r="F44" s="152" t="s">
        <v>1124</v>
      </c>
      <c r="G44" s="143" t="s">
        <v>1125</v>
      </c>
      <c r="H44" s="152" t="s">
        <v>1126</v>
      </c>
    </row>
    <row r="45" spans="1:8" ht="129.6">
      <c r="A45" s="245" t="s">
        <v>1127</v>
      </c>
      <c r="B45" s="262" t="s">
        <v>1127</v>
      </c>
      <c r="C45" s="152" t="s">
        <v>1095</v>
      </c>
      <c r="D45" s="152" t="s">
        <v>1096</v>
      </c>
      <c r="E45" s="153" t="s">
        <v>1025</v>
      </c>
      <c r="F45" s="152" t="s">
        <v>1198</v>
      </c>
      <c r="G45" s="143" t="s">
        <v>1128</v>
      </c>
      <c r="H45" s="146" t="s">
        <v>1129</v>
      </c>
    </row>
    <row r="46" spans="1:8" ht="43.2">
      <c r="A46" s="246" t="s">
        <v>1150</v>
      </c>
      <c r="B46" s="266" t="s">
        <v>1150</v>
      </c>
      <c r="C46" s="152" t="s">
        <v>1033</v>
      </c>
      <c r="D46" s="152" t="s">
        <v>1034</v>
      </c>
      <c r="E46" s="153" t="s">
        <v>1025</v>
      </c>
      <c r="F46" s="152" t="s">
        <v>1206</v>
      </c>
      <c r="G46" s="146" t="s">
        <v>1207</v>
      </c>
      <c r="H46" s="152" t="s">
        <v>1208</v>
      </c>
    </row>
    <row r="47" spans="1:8" ht="230.4">
      <c r="A47" s="246" t="s">
        <v>1209</v>
      </c>
      <c r="B47" s="266" t="s">
        <v>1151</v>
      </c>
      <c r="C47" s="152" t="s">
        <v>1095</v>
      </c>
      <c r="D47" s="152" t="s">
        <v>1096</v>
      </c>
      <c r="E47" s="153" t="s">
        <v>1025</v>
      </c>
      <c r="F47" s="247" t="s">
        <v>1210</v>
      </c>
      <c r="G47" s="143" t="s">
        <v>1211</v>
      </c>
      <c r="H47" s="152" t="s">
        <v>1212</v>
      </c>
    </row>
    <row r="48" spans="1:8" ht="28.8">
      <c r="A48" s="327" t="s">
        <v>1590</v>
      </c>
      <c r="B48" s="266" t="s">
        <v>664</v>
      </c>
      <c r="C48" s="152" t="s">
        <v>1033</v>
      </c>
      <c r="D48" s="152" t="s">
        <v>1034</v>
      </c>
      <c r="E48" s="153" t="s">
        <v>1025</v>
      </c>
      <c r="F48" s="152" t="s">
        <v>1213</v>
      </c>
      <c r="G48" s="146" t="s">
        <v>1215</v>
      </c>
      <c r="H48" s="152" t="s">
        <v>1214</v>
      </c>
    </row>
    <row r="49" spans="1:13" ht="43.2">
      <c r="A49" s="246" t="s">
        <v>1216</v>
      </c>
      <c r="B49" s="266" t="s">
        <v>1165</v>
      </c>
      <c r="C49" s="152" t="s">
        <v>1095</v>
      </c>
      <c r="D49" s="152" t="s">
        <v>1096</v>
      </c>
      <c r="E49" s="153" t="s">
        <v>1025</v>
      </c>
      <c r="F49" s="152" t="s">
        <v>1217</v>
      </c>
      <c r="G49" s="146" t="s">
        <v>1218</v>
      </c>
      <c r="H49" s="152" t="s">
        <v>1219</v>
      </c>
    </row>
    <row r="50" spans="1:13" ht="43.2">
      <c r="A50" s="327" t="s">
        <v>1591</v>
      </c>
      <c r="B50" s="266" t="s">
        <v>1445</v>
      </c>
      <c r="C50" s="152" t="s">
        <v>1095</v>
      </c>
      <c r="D50" s="152" t="s">
        <v>1096</v>
      </c>
      <c r="E50" s="153" t="s">
        <v>1025</v>
      </c>
      <c r="F50" s="328" t="s">
        <v>1220</v>
      </c>
      <c r="G50" s="329" t="s">
        <v>1131</v>
      </c>
      <c r="H50" s="328" t="s">
        <v>1130</v>
      </c>
      <c r="I50" s="2" t="s">
        <v>1592</v>
      </c>
    </row>
    <row r="51" spans="1:13" ht="57.6">
      <c r="A51" s="246" t="s">
        <v>1133</v>
      </c>
      <c r="B51" s="266" t="s">
        <v>1133</v>
      </c>
      <c r="C51" s="152" t="s">
        <v>1095</v>
      </c>
      <c r="D51" s="152" t="s">
        <v>1096</v>
      </c>
      <c r="E51" s="153" t="s">
        <v>1025</v>
      </c>
      <c r="F51" s="152" t="s">
        <v>1199</v>
      </c>
      <c r="G51" s="146" t="s">
        <v>1132</v>
      </c>
      <c r="H51" s="152"/>
    </row>
    <row r="52" spans="1:13" ht="43.2">
      <c r="A52" s="246" t="s">
        <v>1149</v>
      </c>
      <c r="B52" s="266" t="s">
        <v>1149</v>
      </c>
      <c r="C52" s="152" t="s">
        <v>1033</v>
      </c>
      <c r="D52" s="152" t="s">
        <v>1034</v>
      </c>
      <c r="E52" s="153" t="s">
        <v>1025</v>
      </c>
      <c r="F52" s="146" t="s">
        <v>1224</v>
      </c>
      <c r="G52" s="146" t="s">
        <v>1225</v>
      </c>
      <c r="H52" s="146"/>
    </row>
    <row r="53" spans="1:13" ht="43.2">
      <c r="A53" s="246" t="s">
        <v>1226</v>
      </c>
      <c r="B53" s="266" t="s">
        <v>1226</v>
      </c>
      <c r="C53" s="152" t="s">
        <v>1095</v>
      </c>
      <c r="D53" s="152" t="s">
        <v>1096</v>
      </c>
      <c r="E53" s="153" t="s">
        <v>1025</v>
      </c>
      <c r="F53" s="152" t="s">
        <v>1221</v>
      </c>
      <c r="G53" s="146" t="s">
        <v>1222</v>
      </c>
      <c r="H53" s="152" t="s">
        <v>1223</v>
      </c>
    </row>
    <row r="54" spans="1:13" ht="43.2">
      <c r="A54" s="248" t="s">
        <v>1227</v>
      </c>
      <c r="B54" s="267" t="s">
        <v>1227</v>
      </c>
      <c r="C54" s="152" t="s">
        <v>1033</v>
      </c>
      <c r="D54" s="152" t="s">
        <v>1034</v>
      </c>
      <c r="E54" s="153" t="s">
        <v>1025</v>
      </c>
      <c r="F54" s="152" t="s">
        <v>1200</v>
      </c>
      <c r="G54" s="146" t="s">
        <v>1228</v>
      </c>
      <c r="H54" s="152" t="s">
        <v>1229</v>
      </c>
    </row>
    <row r="55" spans="1:13" ht="57.6">
      <c r="A55" s="330" t="s">
        <v>1599</v>
      </c>
      <c r="B55" s="267" t="s">
        <v>1153</v>
      </c>
      <c r="C55" s="152" t="s">
        <v>1095</v>
      </c>
      <c r="D55" s="152" t="s">
        <v>1096</v>
      </c>
      <c r="E55" s="153" t="s">
        <v>1025</v>
      </c>
      <c r="F55" s="152" t="s">
        <v>1600</v>
      </c>
      <c r="G55" s="331" t="s">
        <v>1235</v>
      </c>
      <c r="H55" s="328" t="s">
        <v>1231</v>
      </c>
      <c r="I55" s="328" t="s">
        <v>1593</v>
      </c>
    </row>
    <row r="56" spans="1:13" ht="43.2">
      <c r="A56" s="330" t="s">
        <v>1154</v>
      </c>
      <c r="B56" s="332" t="s">
        <v>1154</v>
      </c>
      <c r="C56" s="328" t="s">
        <v>1095</v>
      </c>
      <c r="D56" s="328" t="s">
        <v>1096</v>
      </c>
      <c r="E56" s="333" t="s">
        <v>1025</v>
      </c>
      <c r="F56" s="328" t="s">
        <v>1236</v>
      </c>
      <c r="G56" s="331" t="s">
        <v>1232</v>
      </c>
      <c r="H56" s="328" t="s">
        <v>1233</v>
      </c>
      <c r="I56" s="328" t="s">
        <v>1595</v>
      </c>
    </row>
    <row r="57" spans="1:13" ht="57.6">
      <c r="A57" s="330" t="s">
        <v>1594</v>
      </c>
      <c r="B57" s="267" t="s">
        <v>1155</v>
      </c>
      <c r="C57" s="152" t="s">
        <v>1095</v>
      </c>
      <c r="D57" s="152" t="s">
        <v>1096</v>
      </c>
      <c r="E57" s="153" t="s">
        <v>1025</v>
      </c>
      <c r="F57" s="152" t="s">
        <v>1234</v>
      </c>
      <c r="G57" s="146" t="s">
        <v>1230</v>
      </c>
      <c r="H57" s="152" t="s">
        <v>1231</v>
      </c>
    </row>
    <row r="58" spans="1:13" ht="43.2">
      <c r="A58" s="330" t="s">
        <v>1156</v>
      </c>
      <c r="B58" s="332" t="s">
        <v>1156</v>
      </c>
      <c r="C58" s="328" t="s">
        <v>1033</v>
      </c>
      <c r="D58" s="328" t="s">
        <v>1034</v>
      </c>
      <c r="E58" s="333" t="s">
        <v>1025</v>
      </c>
      <c r="F58" s="328" t="s">
        <v>1237</v>
      </c>
      <c r="G58" s="331" t="s">
        <v>1238</v>
      </c>
      <c r="H58" s="328" t="s">
        <v>1239</v>
      </c>
      <c r="I58" s="328" t="s">
        <v>1595</v>
      </c>
    </row>
    <row r="59" spans="1:13" ht="43.2">
      <c r="A59" s="334" t="s">
        <v>1158</v>
      </c>
      <c r="B59" s="335" t="s">
        <v>1158</v>
      </c>
      <c r="C59" s="328" t="s">
        <v>1033</v>
      </c>
      <c r="D59" s="328" t="s">
        <v>1034</v>
      </c>
      <c r="E59" s="333" t="s">
        <v>1025</v>
      </c>
      <c r="F59" s="328" t="s">
        <v>1240</v>
      </c>
      <c r="G59" s="331" t="s">
        <v>1241</v>
      </c>
      <c r="H59" s="328" t="s">
        <v>1242</v>
      </c>
      <c r="I59" s="249" t="s">
        <v>1596</v>
      </c>
    </row>
    <row r="60" spans="1:13" ht="43.2">
      <c r="A60" s="155" t="s">
        <v>1022</v>
      </c>
      <c r="B60" s="268" t="s">
        <v>1022</v>
      </c>
      <c r="C60" s="152" t="s">
        <v>1033</v>
      </c>
      <c r="D60" s="152" t="s">
        <v>1034</v>
      </c>
      <c r="E60" s="153" t="s">
        <v>1025</v>
      </c>
      <c r="F60" s="152" t="s">
        <v>1243</v>
      </c>
      <c r="G60" s="143" t="s">
        <v>1244</v>
      </c>
      <c r="H60" s="152" t="s">
        <v>1245</v>
      </c>
      <c r="I60" s="249"/>
    </row>
    <row r="61" spans="1:13" ht="43.2">
      <c r="A61" s="336" t="s">
        <v>1597</v>
      </c>
      <c r="B61" s="61" t="s">
        <v>1246</v>
      </c>
      <c r="C61" s="154" t="s">
        <v>1095</v>
      </c>
      <c r="D61" s="154" t="s">
        <v>1096</v>
      </c>
      <c r="E61" s="153" t="s">
        <v>1030</v>
      </c>
      <c r="F61" s="152" t="s">
        <v>1250</v>
      </c>
      <c r="G61" s="143" t="s">
        <v>1251</v>
      </c>
      <c r="H61" s="151" t="s">
        <v>1504</v>
      </c>
      <c r="I61" s="249" t="s">
        <v>1505</v>
      </c>
    </row>
    <row r="62" spans="1:13" ht="43.2">
      <c r="A62" s="336" t="s">
        <v>1598</v>
      </c>
      <c r="B62" s="61" t="s">
        <v>1157</v>
      </c>
      <c r="C62" s="154" t="s">
        <v>1095</v>
      </c>
      <c r="D62" s="154" t="s">
        <v>1096</v>
      </c>
      <c r="E62" s="153" t="s">
        <v>1030</v>
      </c>
      <c r="F62" s="152" t="s">
        <v>1252</v>
      </c>
      <c r="G62" s="143" t="s">
        <v>1251</v>
      </c>
      <c r="H62" s="151" t="s">
        <v>1504</v>
      </c>
      <c r="I62" s="249" t="s">
        <v>1506</v>
      </c>
      <c r="M62" s="251" t="s">
        <v>1507</v>
      </c>
    </row>
    <row r="63" spans="1:13" ht="28.8">
      <c r="A63" s="336" t="s">
        <v>1160</v>
      </c>
      <c r="B63" s="337" t="s">
        <v>1160</v>
      </c>
      <c r="C63" s="338" t="s">
        <v>1033</v>
      </c>
      <c r="D63" s="338" t="s">
        <v>1034</v>
      </c>
      <c r="E63" s="333" t="s">
        <v>1030</v>
      </c>
      <c r="F63" s="328" t="s">
        <v>1248</v>
      </c>
      <c r="G63" s="329" t="s">
        <v>1249</v>
      </c>
      <c r="H63" s="328" t="s">
        <v>1504</v>
      </c>
      <c r="I63" s="249" t="s">
        <v>1508</v>
      </c>
    </row>
    <row r="64" spans="1:13">
      <c r="A64" s="336"/>
      <c r="B64" s="269" t="s">
        <v>1159</v>
      </c>
      <c r="C64" s="338"/>
      <c r="D64" s="338"/>
      <c r="E64" s="333"/>
      <c r="F64" s="328"/>
      <c r="G64" s="329"/>
      <c r="H64" s="328"/>
      <c r="I64" s="249"/>
    </row>
    <row r="65" spans="1:13" ht="43.2">
      <c r="A65" s="250" t="s">
        <v>1601</v>
      </c>
      <c r="B65" s="60" t="s">
        <v>1247</v>
      </c>
      <c r="C65" s="154" t="s">
        <v>1033</v>
      </c>
      <c r="D65" s="154" t="s">
        <v>1034</v>
      </c>
      <c r="E65" s="153" t="s">
        <v>1030</v>
      </c>
      <c r="F65" s="152" t="s">
        <v>1254</v>
      </c>
      <c r="G65" s="143" t="s">
        <v>1256</v>
      </c>
      <c r="H65" s="151" t="s">
        <v>1509</v>
      </c>
      <c r="I65" s="249" t="s">
        <v>1510</v>
      </c>
    </row>
    <row r="66" spans="1:13" ht="43.2">
      <c r="A66" s="250" t="s">
        <v>1602</v>
      </c>
      <c r="B66" s="60" t="s">
        <v>1253</v>
      </c>
      <c r="C66" s="154" t="s">
        <v>1033</v>
      </c>
      <c r="D66" s="154" t="s">
        <v>1034</v>
      </c>
      <c r="E66" s="153" t="s">
        <v>1030</v>
      </c>
      <c r="F66" s="152" t="s">
        <v>1255</v>
      </c>
      <c r="G66" s="143" t="s">
        <v>1511</v>
      </c>
      <c r="H66" s="151" t="s">
        <v>1509</v>
      </c>
      <c r="I66" s="251" t="s">
        <v>1429</v>
      </c>
      <c r="M66" s="251" t="s">
        <v>1507</v>
      </c>
    </row>
    <row r="67" spans="1:13">
      <c r="A67" s="250"/>
      <c r="B67" s="270" t="s">
        <v>1161</v>
      </c>
      <c r="C67" s="154"/>
      <c r="D67" s="154"/>
      <c r="E67" s="153"/>
      <c r="F67" s="152"/>
      <c r="G67" s="143"/>
      <c r="H67" s="151"/>
      <c r="I67" s="251"/>
      <c r="M67" s="251"/>
    </row>
    <row r="68" spans="1:13" ht="28.8">
      <c r="A68" s="252" t="s">
        <v>1162</v>
      </c>
      <c r="B68" s="270" t="s">
        <v>1162</v>
      </c>
      <c r="C68" s="154" t="s">
        <v>1033</v>
      </c>
      <c r="D68" s="154" t="s">
        <v>1034</v>
      </c>
      <c r="E68" s="153" t="s">
        <v>1025</v>
      </c>
      <c r="F68" s="152" t="s">
        <v>1264</v>
      </c>
      <c r="G68" s="143" t="s">
        <v>1263</v>
      </c>
      <c r="I68" s="251" t="s">
        <v>1414</v>
      </c>
    </row>
    <row r="69" spans="1:13" ht="28.8">
      <c r="A69" s="250" t="s">
        <v>1257</v>
      </c>
      <c r="B69" s="270" t="s">
        <v>1451</v>
      </c>
      <c r="C69" s="154" t="s">
        <v>1095</v>
      </c>
      <c r="D69" s="154" t="s">
        <v>1096</v>
      </c>
      <c r="E69" s="153" t="s">
        <v>1025</v>
      </c>
      <c r="F69" s="152" t="s">
        <v>1265</v>
      </c>
      <c r="G69" s="143" t="s">
        <v>1266</v>
      </c>
      <c r="H69" s="151" t="s">
        <v>1504</v>
      </c>
      <c r="J69" s="251" t="s">
        <v>1512</v>
      </c>
    </row>
    <row r="70" spans="1:13" ht="43.2">
      <c r="A70" s="252" t="s">
        <v>1259</v>
      </c>
      <c r="B70" s="270" t="s">
        <v>1293</v>
      </c>
      <c r="C70" s="253" t="s">
        <v>1033</v>
      </c>
      <c r="D70" s="253" t="s">
        <v>1034</v>
      </c>
      <c r="E70" s="153" t="s">
        <v>1025</v>
      </c>
      <c r="F70" s="152" t="s">
        <v>1267</v>
      </c>
      <c r="G70" s="143" t="s">
        <v>1266</v>
      </c>
      <c r="H70" s="151" t="s">
        <v>1504</v>
      </c>
      <c r="J70" s="251" t="s">
        <v>1513</v>
      </c>
    </row>
    <row r="71" spans="1:13" ht="43.2">
      <c r="A71" s="252" t="s">
        <v>1260</v>
      </c>
      <c r="B71" s="270" t="s">
        <v>1274</v>
      </c>
      <c r="C71" s="154" t="s">
        <v>1095</v>
      </c>
      <c r="D71" s="154" t="s">
        <v>1096</v>
      </c>
      <c r="E71" s="153" t="s">
        <v>1025</v>
      </c>
      <c r="F71" s="152" t="s">
        <v>1268</v>
      </c>
      <c r="G71" s="143" t="s">
        <v>1266</v>
      </c>
      <c r="H71" s="151" t="s">
        <v>1504</v>
      </c>
      <c r="J71" s="251" t="s">
        <v>1514</v>
      </c>
    </row>
    <row r="72" spans="1:13" ht="28.8">
      <c r="A72" s="252" t="s">
        <v>1258</v>
      </c>
      <c r="B72" s="270" t="s">
        <v>1275</v>
      </c>
      <c r="C72" s="154" t="s">
        <v>1033</v>
      </c>
      <c r="D72" s="154" t="s">
        <v>1034</v>
      </c>
      <c r="E72" s="153" t="s">
        <v>1030</v>
      </c>
      <c r="F72" s="152" t="s">
        <v>1269</v>
      </c>
      <c r="G72" s="142" t="s">
        <v>1270</v>
      </c>
      <c r="I72" s="251" t="s">
        <v>1430</v>
      </c>
    </row>
    <row r="73" spans="1:13" ht="43.2">
      <c r="A73" s="252" t="s">
        <v>1261</v>
      </c>
      <c r="B73" s="60" t="s">
        <v>1291</v>
      </c>
      <c r="C73" s="253" t="s">
        <v>1033</v>
      </c>
      <c r="D73" s="253" t="s">
        <v>1034</v>
      </c>
      <c r="E73" s="153" t="s">
        <v>1025</v>
      </c>
      <c r="F73" s="151" t="s">
        <v>1262</v>
      </c>
      <c r="G73" s="151" t="s">
        <v>1134</v>
      </c>
      <c r="I73" s="249" t="s">
        <v>1515</v>
      </c>
    </row>
    <row r="74" spans="1:13" ht="43.2">
      <c r="A74" s="252" t="s">
        <v>1271</v>
      </c>
      <c r="B74" s="270" t="s">
        <v>1164</v>
      </c>
      <c r="C74" s="154" t="s">
        <v>1095</v>
      </c>
      <c r="D74" s="154" t="s">
        <v>1096</v>
      </c>
      <c r="E74" s="153" t="s">
        <v>1025</v>
      </c>
      <c r="F74" s="152" t="s">
        <v>1281</v>
      </c>
      <c r="G74" s="143" t="s">
        <v>1279</v>
      </c>
      <c r="H74" s="2" t="s">
        <v>1433</v>
      </c>
      <c r="I74" s="251" t="s">
        <v>1431</v>
      </c>
      <c r="M74" s="251" t="s">
        <v>1516</v>
      </c>
    </row>
    <row r="75" spans="1:13" ht="43.2">
      <c r="A75" s="252" t="s">
        <v>1272</v>
      </c>
      <c r="B75" s="270" t="s">
        <v>1453</v>
      </c>
      <c r="C75" s="154" t="s">
        <v>1095</v>
      </c>
      <c r="D75" s="154" t="s">
        <v>1096</v>
      </c>
      <c r="E75" s="153" t="s">
        <v>1025</v>
      </c>
      <c r="F75" s="152" t="s">
        <v>1280</v>
      </c>
      <c r="G75" s="143" t="s">
        <v>1279</v>
      </c>
      <c r="H75" s="2" t="s">
        <v>1433</v>
      </c>
      <c r="I75" s="251" t="s">
        <v>1414</v>
      </c>
    </row>
    <row r="76" spans="1:13" ht="28.8">
      <c r="A76" s="252" t="s">
        <v>1273</v>
      </c>
      <c r="B76" s="270" t="s">
        <v>1454</v>
      </c>
      <c r="C76" s="154" t="s">
        <v>1095</v>
      </c>
      <c r="D76" s="154" t="s">
        <v>1096</v>
      </c>
      <c r="E76" s="153" t="s">
        <v>1025</v>
      </c>
      <c r="F76" s="152" t="s">
        <v>1285</v>
      </c>
      <c r="G76" s="143" t="s">
        <v>1283</v>
      </c>
      <c r="H76" s="2" t="s">
        <v>1282</v>
      </c>
      <c r="J76" s="251" t="s">
        <v>1517</v>
      </c>
    </row>
    <row r="77" spans="1:13" ht="28.8">
      <c r="A77" s="250" t="s">
        <v>1276</v>
      </c>
      <c r="B77" s="270" t="s">
        <v>1455</v>
      </c>
      <c r="C77" s="154" t="s">
        <v>1095</v>
      </c>
      <c r="D77" s="154" t="s">
        <v>1096</v>
      </c>
      <c r="E77" s="153" t="s">
        <v>1025</v>
      </c>
      <c r="F77" s="152" t="s">
        <v>1284</v>
      </c>
      <c r="G77" s="143" t="s">
        <v>1432</v>
      </c>
      <c r="H77" s="151" t="s">
        <v>1509</v>
      </c>
      <c r="J77" s="251" t="s">
        <v>1518</v>
      </c>
    </row>
    <row r="78" spans="1:13" ht="28.8">
      <c r="A78" s="250" t="s">
        <v>1277</v>
      </c>
      <c r="B78" s="270" t="s">
        <v>1258</v>
      </c>
      <c r="C78" s="154" t="s">
        <v>1095</v>
      </c>
      <c r="D78" s="154" t="s">
        <v>1096</v>
      </c>
      <c r="E78" s="153" t="s">
        <v>1030</v>
      </c>
      <c r="F78" s="152" t="s">
        <v>1286</v>
      </c>
      <c r="G78" s="143" t="s">
        <v>1287</v>
      </c>
      <c r="H78" s="151" t="s">
        <v>1504</v>
      </c>
      <c r="I78" s="249" t="s">
        <v>1519</v>
      </c>
    </row>
    <row r="79" spans="1:13" ht="43.2">
      <c r="A79" s="250" t="s">
        <v>1278</v>
      </c>
      <c r="B79" s="270" t="s">
        <v>1163</v>
      </c>
      <c r="C79" s="154" t="s">
        <v>1033</v>
      </c>
      <c r="D79" s="154" t="s">
        <v>1034</v>
      </c>
      <c r="E79" s="153" t="s">
        <v>1025</v>
      </c>
      <c r="F79" s="152" t="s">
        <v>1288</v>
      </c>
      <c r="G79" s="146" t="s">
        <v>1289</v>
      </c>
      <c r="H79" s="151" t="s">
        <v>1290</v>
      </c>
      <c r="I79" s="249" t="s">
        <v>1520</v>
      </c>
    </row>
    <row r="80" spans="1:13" ht="26.4">
      <c r="A80" s="250" t="s">
        <v>1295</v>
      </c>
      <c r="B80" s="270" t="s">
        <v>1457</v>
      </c>
      <c r="C80" s="154" t="s">
        <v>1095</v>
      </c>
      <c r="D80" s="154" t="s">
        <v>1096</v>
      </c>
      <c r="E80" s="153" t="s">
        <v>1025</v>
      </c>
      <c r="F80" s="154" t="s">
        <v>1299</v>
      </c>
      <c r="G80" s="143" t="s">
        <v>1135</v>
      </c>
      <c r="H80" s="151" t="s">
        <v>1298</v>
      </c>
      <c r="I80" s="249" t="s">
        <v>1521</v>
      </c>
    </row>
    <row r="81" spans="1:13" ht="15.6">
      <c r="A81" s="250" t="s">
        <v>1296</v>
      </c>
      <c r="B81" s="270" t="s">
        <v>1456</v>
      </c>
      <c r="C81" s="154" t="s">
        <v>1095</v>
      </c>
      <c r="D81" s="154" t="s">
        <v>1096</v>
      </c>
      <c r="E81" s="153" t="s">
        <v>1025</v>
      </c>
      <c r="F81" s="154" t="s">
        <v>1300</v>
      </c>
      <c r="G81" s="143" t="s">
        <v>1135</v>
      </c>
      <c r="H81" s="151" t="s">
        <v>1298</v>
      </c>
      <c r="I81" s="251" t="s">
        <v>1434</v>
      </c>
      <c r="M81" s="251" t="s">
        <v>1522</v>
      </c>
    </row>
    <row r="82" spans="1:13" ht="43.2">
      <c r="A82" s="254" t="s">
        <v>1293</v>
      </c>
      <c r="B82" s="270" t="s">
        <v>1458</v>
      </c>
      <c r="C82" s="154" t="s">
        <v>1095</v>
      </c>
      <c r="D82" s="154" t="s">
        <v>1096</v>
      </c>
      <c r="E82" s="153" t="s">
        <v>1025</v>
      </c>
      <c r="F82" s="255" t="s">
        <v>1301</v>
      </c>
      <c r="G82" s="143" t="s">
        <v>1304</v>
      </c>
      <c r="H82" s="151" t="s">
        <v>1303</v>
      </c>
      <c r="I82" s="251" t="s">
        <v>1414</v>
      </c>
    </row>
    <row r="83" spans="1:13" ht="43.2">
      <c r="A83" s="254" t="s">
        <v>1257</v>
      </c>
      <c r="B83" s="270" t="s">
        <v>1460</v>
      </c>
      <c r="C83" s="154" t="s">
        <v>1095</v>
      </c>
      <c r="D83" s="154" t="s">
        <v>1096</v>
      </c>
      <c r="E83" s="153" t="s">
        <v>1025</v>
      </c>
      <c r="F83" s="152" t="s">
        <v>1307</v>
      </c>
      <c r="G83" s="146" t="s">
        <v>1309</v>
      </c>
      <c r="H83" s="151" t="s">
        <v>1308</v>
      </c>
      <c r="J83" s="251" t="s">
        <v>1523</v>
      </c>
    </row>
    <row r="84" spans="1:13" ht="43.2">
      <c r="A84" s="254" t="s">
        <v>1310</v>
      </c>
      <c r="B84" s="270" t="s">
        <v>1461</v>
      </c>
      <c r="C84" s="154" t="s">
        <v>1095</v>
      </c>
      <c r="D84" s="154" t="s">
        <v>1096</v>
      </c>
      <c r="E84" s="153" t="s">
        <v>1025</v>
      </c>
      <c r="F84" s="256" t="s">
        <v>1312</v>
      </c>
      <c r="G84" s="143" t="s">
        <v>1314</v>
      </c>
      <c r="H84" s="151" t="s">
        <v>1524</v>
      </c>
      <c r="J84" s="251" t="s">
        <v>1525</v>
      </c>
    </row>
    <row r="85" spans="1:13" ht="43.2">
      <c r="A85" s="254" t="s">
        <v>1311</v>
      </c>
      <c r="B85" s="270" t="s">
        <v>1462</v>
      </c>
      <c r="C85" s="154" t="s">
        <v>1095</v>
      </c>
      <c r="D85" s="154" t="s">
        <v>1096</v>
      </c>
      <c r="E85" s="153" t="s">
        <v>1025</v>
      </c>
      <c r="F85" s="256" t="s">
        <v>1313</v>
      </c>
      <c r="G85" s="143" t="s">
        <v>1314</v>
      </c>
      <c r="H85" s="151" t="s">
        <v>1524</v>
      </c>
      <c r="J85" s="251" t="s">
        <v>1526</v>
      </c>
    </row>
    <row r="86" spans="1:13" ht="28.8">
      <c r="A86" s="254" t="s">
        <v>1261</v>
      </c>
      <c r="B86" s="270" t="s">
        <v>1463</v>
      </c>
      <c r="C86" s="154" t="s">
        <v>1095</v>
      </c>
      <c r="D86" s="154" t="s">
        <v>1096</v>
      </c>
      <c r="E86" s="153" t="s">
        <v>1025</v>
      </c>
      <c r="F86" s="152" t="s">
        <v>1136</v>
      </c>
      <c r="G86" s="143"/>
      <c r="H86" s="151"/>
      <c r="I86" s="251" t="s">
        <v>1435</v>
      </c>
    </row>
    <row r="87" spans="1:13" ht="28.8">
      <c r="A87" s="254" t="s">
        <v>1272</v>
      </c>
      <c r="B87" s="270" t="s">
        <v>1258</v>
      </c>
      <c r="C87" s="154" t="s">
        <v>1095</v>
      </c>
      <c r="D87" s="154" t="s">
        <v>1096</v>
      </c>
      <c r="E87" s="153" t="s">
        <v>1025</v>
      </c>
      <c r="F87" s="151" t="s">
        <v>1315</v>
      </c>
      <c r="G87" s="151" t="s">
        <v>1317</v>
      </c>
      <c r="H87" s="151" t="s">
        <v>1302</v>
      </c>
      <c r="I87" s="249" t="s">
        <v>1527</v>
      </c>
    </row>
    <row r="88" spans="1:13" ht="28.8">
      <c r="A88" s="254" t="s">
        <v>1271</v>
      </c>
      <c r="B88" s="270" t="s">
        <v>1294</v>
      </c>
      <c r="C88" s="154" t="s">
        <v>1095</v>
      </c>
      <c r="D88" s="154" t="s">
        <v>1096</v>
      </c>
      <c r="E88" s="153" t="s">
        <v>1025</v>
      </c>
      <c r="F88" s="151" t="s">
        <v>1316</v>
      </c>
      <c r="G88" s="151" t="s">
        <v>1317</v>
      </c>
      <c r="H88" s="151" t="s">
        <v>1302</v>
      </c>
      <c r="I88" s="251" t="s">
        <v>1436</v>
      </c>
    </row>
    <row r="89" spans="1:13" ht="26.4">
      <c r="A89" s="254" t="s">
        <v>1305</v>
      </c>
      <c r="B89" s="270" t="s">
        <v>1464</v>
      </c>
      <c r="C89" s="154" t="s">
        <v>1095</v>
      </c>
      <c r="D89" s="154" t="s">
        <v>1096</v>
      </c>
      <c r="E89" s="153" t="s">
        <v>1025</v>
      </c>
      <c r="F89" s="154" t="s">
        <v>1299</v>
      </c>
      <c r="G89" s="143" t="s">
        <v>1135</v>
      </c>
      <c r="H89" s="151" t="s">
        <v>1298</v>
      </c>
      <c r="I89" s="251" t="s">
        <v>1437</v>
      </c>
      <c r="M89" s="251" t="s">
        <v>1528</v>
      </c>
    </row>
    <row r="90" spans="1:13">
      <c r="A90" s="254" t="s">
        <v>1306</v>
      </c>
      <c r="B90" s="270" t="s">
        <v>1465</v>
      </c>
      <c r="C90" s="154" t="s">
        <v>1095</v>
      </c>
      <c r="D90" s="154" t="s">
        <v>1096</v>
      </c>
      <c r="E90" s="153" t="s">
        <v>1025</v>
      </c>
      <c r="F90" s="154" t="s">
        <v>1300</v>
      </c>
      <c r="G90" s="143" t="s">
        <v>1135</v>
      </c>
      <c r="H90" s="151" t="s">
        <v>1298</v>
      </c>
      <c r="I90" s="251" t="s">
        <v>1414</v>
      </c>
    </row>
    <row r="91" spans="1:13" ht="15.6">
      <c r="A91" s="252" t="s">
        <v>1261</v>
      </c>
      <c r="B91" s="270" t="s">
        <v>1466</v>
      </c>
      <c r="C91" s="154"/>
      <c r="D91" s="154"/>
      <c r="E91" s="153"/>
      <c r="F91" s="154"/>
      <c r="G91" s="143"/>
      <c r="H91" s="151"/>
      <c r="I91" s="251" t="s">
        <v>1529</v>
      </c>
    </row>
    <row r="92" spans="1:13" ht="28.8">
      <c r="A92" s="250" t="s">
        <v>1494</v>
      </c>
      <c r="B92" s="270" t="s">
        <v>1459</v>
      </c>
      <c r="C92" s="154" t="s">
        <v>1095</v>
      </c>
      <c r="D92" s="154" t="s">
        <v>1096</v>
      </c>
      <c r="E92" s="153" t="s">
        <v>1030</v>
      </c>
      <c r="F92" s="152" t="s">
        <v>1389</v>
      </c>
      <c r="G92" s="143" t="s">
        <v>1390</v>
      </c>
      <c r="H92" s="151" t="s">
        <v>1497</v>
      </c>
      <c r="I92" s="257" t="s">
        <v>1530</v>
      </c>
    </row>
    <row r="93" spans="1:13" ht="31.8">
      <c r="A93" s="250" t="s">
        <v>1495</v>
      </c>
      <c r="B93" s="270" t="s">
        <v>1292</v>
      </c>
      <c r="C93" s="154" t="s">
        <v>1095</v>
      </c>
      <c r="D93" s="154" t="s">
        <v>1096</v>
      </c>
      <c r="E93" s="153" t="s">
        <v>1030</v>
      </c>
      <c r="F93" s="152" t="s">
        <v>1391</v>
      </c>
      <c r="G93" s="143" t="s">
        <v>1390</v>
      </c>
      <c r="H93" s="151" t="s">
        <v>1497</v>
      </c>
      <c r="I93" s="257" t="s">
        <v>1531</v>
      </c>
    </row>
    <row r="94" spans="1:13" ht="57.6">
      <c r="A94" s="250" t="s">
        <v>1496</v>
      </c>
      <c r="B94" s="60" t="s">
        <v>1380</v>
      </c>
      <c r="C94" s="154" t="s">
        <v>1095</v>
      </c>
      <c r="D94" s="154" t="s">
        <v>1096</v>
      </c>
      <c r="E94" s="153" t="s">
        <v>1030</v>
      </c>
      <c r="F94" s="152" t="s">
        <v>1392</v>
      </c>
      <c r="G94" s="143" t="s">
        <v>1394</v>
      </c>
      <c r="H94" s="151" t="s">
        <v>1498</v>
      </c>
      <c r="I94" s="257" t="s">
        <v>1438</v>
      </c>
    </row>
    <row r="95" spans="1:13" ht="28.8">
      <c r="A95" s="250" t="s">
        <v>1532</v>
      </c>
      <c r="B95" s="60" t="s">
        <v>1467</v>
      </c>
      <c r="C95" s="154" t="s">
        <v>1095</v>
      </c>
      <c r="D95" s="154" t="s">
        <v>1096</v>
      </c>
      <c r="E95" s="153" t="s">
        <v>1030</v>
      </c>
      <c r="F95" s="152" t="s">
        <v>1393</v>
      </c>
      <c r="G95" s="143" t="s">
        <v>1395</v>
      </c>
      <c r="H95" s="151" t="s">
        <v>1533</v>
      </c>
      <c r="I95" s="249" t="s">
        <v>1534</v>
      </c>
    </row>
    <row r="96" spans="1:13" ht="28.8">
      <c r="A96" s="250" t="s">
        <v>1383</v>
      </c>
      <c r="B96" s="60" t="s">
        <v>1381</v>
      </c>
      <c r="C96" s="154" t="s">
        <v>1095</v>
      </c>
      <c r="D96" s="154" t="s">
        <v>1096</v>
      </c>
      <c r="E96" s="153" t="s">
        <v>1030</v>
      </c>
      <c r="F96" s="152" t="s">
        <v>1396</v>
      </c>
      <c r="G96" s="143" t="s">
        <v>1397</v>
      </c>
      <c r="H96" s="151" t="s">
        <v>1398</v>
      </c>
      <c r="I96" s="251" t="s">
        <v>1439</v>
      </c>
      <c r="M96" s="251" t="s">
        <v>1535</v>
      </c>
    </row>
    <row r="97" spans="1:13" ht="28.8">
      <c r="A97" s="250" t="s">
        <v>1402</v>
      </c>
      <c r="B97" s="60" t="s">
        <v>1382</v>
      </c>
      <c r="C97" s="154" t="s">
        <v>1095</v>
      </c>
      <c r="D97" s="154" t="s">
        <v>1096</v>
      </c>
      <c r="E97" s="153" t="s">
        <v>1030</v>
      </c>
      <c r="F97" s="152" t="s">
        <v>1399</v>
      </c>
      <c r="G97" s="143" t="s">
        <v>1400</v>
      </c>
      <c r="H97" s="151" t="s">
        <v>1401</v>
      </c>
      <c r="I97" s="251" t="s">
        <v>1414</v>
      </c>
    </row>
    <row r="98" spans="1:13" ht="28.8">
      <c r="A98" s="250" t="s">
        <v>1385</v>
      </c>
      <c r="B98" s="271" t="s">
        <v>1383</v>
      </c>
      <c r="C98" s="154" t="s">
        <v>1095</v>
      </c>
      <c r="D98" s="154" t="s">
        <v>1096</v>
      </c>
      <c r="E98" s="153" t="s">
        <v>1030</v>
      </c>
      <c r="F98" s="152" t="s">
        <v>1403</v>
      </c>
      <c r="G98" s="143" t="s">
        <v>1407</v>
      </c>
      <c r="H98" s="151" t="s">
        <v>1408</v>
      </c>
      <c r="J98" s="251" t="s">
        <v>1536</v>
      </c>
    </row>
    <row r="99" spans="1:13" ht="28.8">
      <c r="A99" s="250" t="s">
        <v>1387</v>
      </c>
      <c r="B99" s="271" t="s">
        <v>1384</v>
      </c>
      <c r="C99" s="154" t="s">
        <v>1095</v>
      </c>
      <c r="D99" s="154" t="s">
        <v>1096</v>
      </c>
      <c r="E99" s="153" t="s">
        <v>1030</v>
      </c>
      <c r="F99" s="152" t="s">
        <v>1404</v>
      </c>
      <c r="G99" s="143" t="s">
        <v>1407</v>
      </c>
      <c r="H99" s="151" t="s">
        <v>1408</v>
      </c>
      <c r="J99" s="251" t="s">
        <v>1537</v>
      </c>
    </row>
    <row r="100" spans="1:13" ht="28.8">
      <c r="A100" s="250" t="s">
        <v>1386</v>
      </c>
      <c r="B100" s="271" t="s">
        <v>1387</v>
      </c>
      <c r="C100" s="154" t="s">
        <v>1095</v>
      </c>
      <c r="D100" s="154" t="s">
        <v>1096</v>
      </c>
      <c r="E100" s="153" t="s">
        <v>1030</v>
      </c>
      <c r="F100" s="152" t="s">
        <v>1405</v>
      </c>
      <c r="G100" s="143" t="s">
        <v>1407</v>
      </c>
      <c r="H100" s="151" t="s">
        <v>1408</v>
      </c>
      <c r="I100" s="251" t="s">
        <v>1440</v>
      </c>
    </row>
    <row r="101" spans="1:13" ht="28.8">
      <c r="A101" s="250" t="s">
        <v>1388</v>
      </c>
      <c r="B101" s="277" t="s">
        <v>1385</v>
      </c>
      <c r="C101" s="154" t="s">
        <v>1095</v>
      </c>
      <c r="D101" s="154" t="s">
        <v>1096</v>
      </c>
      <c r="E101" s="153" t="s">
        <v>1030</v>
      </c>
      <c r="F101" s="152" t="s">
        <v>1406</v>
      </c>
      <c r="G101" s="143" t="s">
        <v>1407</v>
      </c>
      <c r="H101" s="151" t="s">
        <v>1408</v>
      </c>
      <c r="I101" s="251"/>
    </row>
    <row r="102" spans="1:13" ht="28.8">
      <c r="A102" s="254" t="s">
        <v>1137</v>
      </c>
      <c r="B102" s="271" t="s">
        <v>1388</v>
      </c>
      <c r="C102" s="154" t="s">
        <v>1033</v>
      </c>
      <c r="D102" s="154" t="s">
        <v>1034</v>
      </c>
      <c r="E102" s="153" t="s">
        <v>1025</v>
      </c>
      <c r="F102" s="151" t="s">
        <v>1138</v>
      </c>
      <c r="I102" s="249" t="s">
        <v>1538</v>
      </c>
    </row>
    <row r="103" spans="1:13" ht="15.6">
      <c r="A103" s="258" t="s">
        <v>1139</v>
      </c>
      <c r="B103" s="277" t="s">
        <v>1386</v>
      </c>
      <c r="C103" s="166" t="s">
        <v>1095</v>
      </c>
      <c r="D103" s="166" t="s">
        <v>1096</v>
      </c>
      <c r="E103" s="166">
        <v>1</v>
      </c>
      <c r="F103" s="166"/>
      <c r="G103" s="259"/>
      <c r="H103" s="259"/>
      <c r="I103" s="251" t="s">
        <v>1441</v>
      </c>
      <c r="L103" s="251" t="s">
        <v>1539</v>
      </c>
    </row>
    <row r="104" spans="1:13">
      <c r="B104" s="270" t="s">
        <v>1297</v>
      </c>
      <c r="I104" s="251" t="s">
        <v>1414</v>
      </c>
    </row>
    <row r="105" spans="1:13" ht="15.6">
      <c r="B105" s="52" t="s">
        <v>1137</v>
      </c>
      <c r="I105" s="260" t="s">
        <v>1540</v>
      </c>
    </row>
    <row r="106" spans="1:13" ht="16.2">
      <c r="B106" s="55" t="s">
        <v>1139</v>
      </c>
      <c r="I106" s="251" t="s">
        <v>1541</v>
      </c>
    </row>
    <row r="107" spans="1:13" ht="16.2">
      <c r="I107" s="251" t="s">
        <v>1536</v>
      </c>
    </row>
    <row r="108" spans="1:13" ht="86.4">
      <c r="I108" s="257" t="s">
        <v>1442</v>
      </c>
    </row>
    <row r="109" spans="1:13">
      <c r="I109" s="251" t="s">
        <v>1425</v>
      </c>
    </row>
    <row r="110" spans="1:13" ht="15.6">
      <c r="I110" s="251" t="s">
        <v>1426</v>
      </c>
      <c r="M110" s="251" t="s">
        <v>1542</v>
      </c>
    </row>
    <row r="111" spans="1:13">
      <c r="I111" s="251" t="s">
        <v>1414</v>
      </c>
    </row>
    <row r="112" spans="1:13" ht="15.6">
      <c r="J112" s="251" t="s">
        <v>1543</v>
      </c>
    </row>
    <row r="113" spans="9:13" ht="15.6">
      <c r="J113" s="251" t="s">
        <v>1544</v>
      </c>
    </row>
    <row r="114" spans="9:13" ht="15.6">
      <c r="J114" s="251" t="s">
        <v>1545</v>
      </c>
    </row>
    <row r="115" spans="9:13" ht="15.6">
      <c r="J115" s="251" t="s">
        <v>1546</v>
      </c>
    </row>
    <row r="116" spans="9:13">
      <c r="I116" s="251" t="s">
        <v>1427</v>
      </c>
    </row>
    <row r="117" spans="9:13" ht="15.6">
      <c r="I117" s="251" t="s">
        <v>1428</v>
      </c>
      <c r="L117" s="251" t="s">
        <v>1547</v>
      </c>
    </row>
    <row r="118" spans="9:13">
      <c r="I118" s="251" t="s">
        <v>1443</v>
      </c>
    </row>
    <row r="119" spans="9:13">
      <c r="I119" s="249" t="s">
        <v>1548</v>
      </c>
    </row>
    <row r="120" spans="9:13">
      <c r="I120" s="261" t="s">
        <v>1416</v>
      </c>
    </row>
    <row r="121" spans="9:13">
      <c r="I121" s="251" t="s">
        <v>1417</v>
      </c>
    </row>
    <row r="122" spans="9:13">
      <c r="I122" s="251" t="s">
        <v>1418</v>
      </c>
      <c r="M122" s="251" t="s">
        <v>1549</v>
      </c>
    </row>
    <row r="123" spans="9:13">
      <c r="I123" s="251" t="s">
        <v>1414</v>
      </c>
    </row>
    <row r="124" spans="9:13">
      <c r="J124" s="251" t="s">
        <v>1419</v>
      </c>
    </row>
    <row r="125" spans="9:13">
      <c r="J125" s="251" t="s">
        <v>1420</v>
      </c>
    </row>
    <row r="126" spans="9:13">
      <c r="J126" s="251" t="s">
        <v>1421</v>
      </c>
    </row>
    <row r="127" spans="9:13">
      <c r="J127" s="251" t="s">
        <v>1422</v>
      </c>
    </row>
    <row r="128" spans="9:13">
      <c r="I128" s="251" t="s">
        <v>1423</v>
      </c>
    </row>
    <row r="129" spans="9:12" ht="15.6">
      <c r="I129" s="251" t="s">
        <v>1424</v>
      </c>
      <c r="L129" s="251" t="s">
        <v>1550</v>
      </c>
    </row>
    <row r="130" spans="9:12">
      <c r="I130" s="251" t="s">
        <v>1414</v>
      </c>
    </row>
    <row r="131" spans="9:12" ht="15.6">
      <c r="J131" s="251" t="s">
        <v>1551</v>
      </c>
    </row>
    <row r="132" spans="9:12" ht="16.2">
      <c r="I132" s="251" t="s">
        <v>1552</v>
      </c>
    </row>
    <row r="133" spans="9:12" ht="16.2">
      <c r="I133" s="251" t="s">
        <v>1517</v>
      </c>
    </row>
    <row r="134" spans="9:12">
      <c r="I134" s="251" t="s">
        <v>1553</v>
      </c>
    </row>
    <row r="135" spans="9:12">
      <c r="I135" s="261" t="s">
        <v>1411</v>
      </c>
    </row>
    <row r="136" spans="9:12">
      <c r="I136" s="251" t="s">
        <v>1412</v>
      </c>
    </row>
    <row r="137" spans="9:12" ht="15.6">
      <c r="I137" s="251" t="s">
        <v>1413</v>
      </c>
      <c r="L137" s="251" t="s">
        <v>1554</v>
      </c>
    </row>
    <row r="138" spans="9:12">
      <c r="I138" s="251" t="s">
        <v>1414</v>
      </c>
    </row>
    <row r="139" spans="9:12" ht="15.6">
      <c r="J139" s="251" t="s">
        <v>1555</v>
      </c>
    </row>
    <row r="140" spans="9:12" ht="15.6">
      <c r="J140" s="251" t="s">
        <v>1556</v>
      </c>
    </row>
    <row r="141" spans="9:12" ht="15.6">
      <c r="J141" s="251" t="s">
        <v>1557</v>
      </c>
    </row>
    <row r="142" spans="9:12">
      <c r="I142" s="251" t="s">
        <v>1415</v>
      </c>
    </row>
  </sheetData>
  <mergeCells count="3">
    <mergeCell ref="A2:D2"/>
    <mergeCell ref="A1:F1"/>
    <mergeCell ref="E17:E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workbookViewId="0">
      <selection activeCell="A54" sqref="A54:B58"/>
    </sheetView>
  </sheetViews>
  <sheetFormatPr defaultRowHeight="14.4"/>
  <cols>
    <col min="1" max="1" width="31.109375" customWidth="1"/>
    <col min="2" max="2" width="40.6640625" customWidth="1"/>
    <col min="3" max="3" width="3.88671875" customWidth="1"/>
    <col min="4" max="4" width="25.5546875" customWidth="1"/>
    <col min="5" max="5" width="40.6640625" customWidth="1"/>
    <col min="6" max="6" width="4.6640625" customWidth="1"/>
  </cols>
  <sheetData>
    <row r="2" spans="1:7" ht="55.2" customHeight="1">
      <c r="A2" s="323" t="s">
        <v>1318</v>
      </c>
      <c r="B2" s="324"/>
      <c r="C2" s="64"/>
      <c r="D2" s="64"/>
      <c r="E2" s="64"/>
      <c r="F2" s="64"/>
      <c r="G2" s="64"/>
    </row>
    <row r="3" spans="1:7">
      <c r="A3" s="53"/>
      <c r="B3" s="62"/>
      <c r="C3" s="62"/>
      <c r="D3" s="62"/>
      <c r="E3" s="62"/>
      <c r="F3" s="62"/>
      <c r="G3" s="62"/>
    </row>
    <row r="4" spans="1:7">
      <c r="A4" s="114" t="s">
        <v>1352</v>
      </c>
      <c r="B4" s="62"/>
      <c r="C4" s="62"/>
      <c r="D4" s="62"/>
      <c r="E4" s="62"/>
      <c r="F4" s="62"/>
      <c r="G4" s="62"/>
    </row>
    <row r="5" spans="1:7">
      <c r="A5" s="104"/>
      <c r="B5" s="62"/>
      <c r="C5" s="62"/>
      <c r="D5" s="62"/>
      <c r="E5" s="62"/>
      <c r="F5" s="62"/>
      <c r="G5" s="62"/>
    </row>
    <row r="6" spans="1:7">
      <c r="A6" s="114"/>
      <c r="B6" s="62"/>
      <c r="C6" s="62"/>
      <c r="D6" s="62"/>
      <c r="E6" s="62"/>
      <c r="F6" s="62"/>
      <c r="G6" s="62"/>
    </row>
    <row r="7" spans="1:7">
      <c r="A7" s="104"/>
      <c r="B7" s="62"/>
      <c r="C7" s="62"/>
      <c r="D7" s="62"/>
      <c r="E7" s="62"/>
      <c r="F7" s="62"/>
      <c r="G7" s="62"/>
    </row>
    <row r="8" spans="1:7">
      <c r="A8" s="114"/>
      <c r="B8" s="62"/>
      <c r="C8" s="62"/>
      <c r="D8" s="62"/>
      <c r="E8" s="62"/>
      <c r="F8" s="62"/>
      <c r="G8" s="62"/>
    </row>
    <row r="9" spans="1:7">
      <c r="A9" s="104"/>
      <c r="B9" s="62"/>
      <c r="C9" s="62"/>
      <c r="D9" s="62"/>
      <c r="E9" s="62"/>
      <c r="F9" s="62"/>
      <c r="G9" s="62"/>
    </row>
    <row r="10" spans="1:7">
      <c r="A10" s="104" t="s">
        <v>1353</v>
      </c>
      <c r="B10" s="62"/>
      <c r="C10" s="62"/>
      <c r="D10" s="62"/>
      <c r="E10" s="62"/>
      <c r="F10" s="62"/>
      <c r="G10" s="62"/>
    </row>
    <row r="11" spans="1:7">
      <c r="A11" s="53"/>
      <c r="B11" s="62"/>
      <c r="C11" s="62"/>
      <c r="D11" s="62"/>
      <c r="E11" s="62"/>
      <c r="F11" s="62"/>
      <c r="G11" s="62"/>
    </row>
    <row r="12" spans="1:7">
      <c r="A12" s="109" t="s">
        <v>1357</v>
      </c>
      <c r="B12" s="109"/>
      <c r="C12" s="62"/>
      <c r="D12" s="62"/>
      <c r="E12" s="62"/>
      <c r="F12" s="62"/>
      <c r="G12" s="62"/>
    </row>
    <row r="13" spans="1:7">
      <c r="A13" s="111" t="s">
        <v>114</v>
      </c>
      <c r="B13" s="113" t="s">
        <v>84</v>
      </c>
      <c r="C13" s="62"/>
      <c r="D13" s="62"/>
      <c r="E13" s="62"/>
      <c r="F13" s="62"/>
      <c r="G13" s="62"/>
    </row>
    <row r="14" spans="1:7">
      <c r="A14" s="112" t="s">
        <v>107</v>
      </c>
      <c r="B14" s="113" t="s">
        <v>1358</v>
      </c>
      <c r="C14" s="62"/>
      <c r="D14" s="62"/>
      <c r="E14" s="62"/>
      <c r="F14" s="62"/>
      <c r="G14" s="62"/>
    </row>
    <row r="15" spans="1:7">
      <c r="A15" s="53"/>
      <c r="B15" s="62"/>
      <c r="C15" s="62"/>
      <c r="D15" s="62"/>
      <c r="E15" s="62"/>
      <c r="F15" s="62"/>
      <c r="G15" s="62"/>
    </row>
    <row r="16" spans="1:7">
      <c r="A16" s="109" t="s">
        <v>1319</v>
      </c>
      <c r="B16" s="62"/>
      <c r="C16" s="62"/>
      <c r="D16" s="109" t="s">
        <v>1320</v>
      </c>
      <c r="E16" s="62"/>
      <c r="F16" s="62"/>
      <c r="G16" s="62"/>
    </row>
    <row r="17" spans="1:4">
      <c r="A17" s="110" t="s">
        <v>1144</v>
      </c>
      <c r="B17" s="62"/>
      <c r="C17" s="62"/>
      <c r="D17" s="110"/>
    </row>
    <row r="18" spans="1:4">
      <c r="A18" s="106" t="s">
        <v>1321</v>
      </c>
      <c r="B18" s="62"/>
      <c r="C18" s="62"/>
      <c r="D18" s="106"/>
    </row>
    <row r="19" spans="1:4">
      <c r="A19" s="53"/>
      <c r="B19" s="62"/>
      <c r="C19" s="62"/>
      <c r="D19" s="106" t="s">
        <v>1322</v>
      </c>
    </row>
    <row r="20" spans="1:4">
      <c r="A20" s="109"/>
      <c r="B20" s="62"/>
      <c r="C20" s="62"/>
      <c r="D20" s="62"/>
    </row>
    <row r="21" spans="1:4">
      <c r="A21" s="107"/>
      <c r="B21" s="62"/>
      <c r="C21" s="62"/>
      <c r="D21" s="109" t="s">
        <v>1359</v>
      </c>
    </row>
    <row r="22" spans="1:4">
      <c r="A22" s="53"/>
      <c r="B22" s="62"/>
      <c r="C22" s="62"/>
      <c r="D22" s="110" t="s">
        <v>1323</v>
      </c>
    </row>
    <row r="23" spans="1:4">
      <c r="A23" s="109" t="s">
        <v>1324</v>
      </c>
      <c r="B23" s="62"/>
      <c r="C23" s="62"/>
      <c r="D23" s="106" t="s">
        <v>1282</v>
      </c>
    </row>
    <row r="24" spans="1:4">
      <c r="A24" s="108">
        <v>18264.604166666668</v>
      </c>
      <c r="B24" s="62"/>
      <c r="C24" s="62"/>
      <c r="D24" s="62"/>
    </row>
    <row r="25" spans="1:4">
      <c r="A25" s="53"/>
      <c r="B25" s="62"/>
      <c r="C25" s="62"/>
      <c r="D25" s="109" t="s">
        <v>1326</v>
      </c>
    </row>
    <row r="26" spans="1:4">
      <c r="A26" s="109" t="s">
        <v>1327</v>
      </c>
      <c r="B26" s="62"/>
      <c r="C26" s="62"/>
      <c r="D26" s="110" t="s">
        <v>1282</v>
      </c>
    </row>
    <row r="27" spans="1:4">
      <c r="A27" s="105" t="s">
        <v>1323</v>
      </c>
      <c r="B27" s="62"/>
      <c r="C27" s="62"/>
      <c r="D27" s="106" t="s">
        <v>1145</v>
      </c>
    </row>
    <row r="28" spans="1:4">
      <c r="A28" s="110" t="s">
        <v>1145</v>
      </c>
      <c r="B28" s="62"/>
      <c r="C28" s="62"/>
      <c r="D28" s="62"/>
    </row>
    <row r="29" spans="1:4">
      <c r="A29" s="110" t="s">
        <v>1325</v>
      </c>
      <c r="B29" s="62"/>
      <c r="C29" s="62"/>
      <c r="D29" s="62"/>
    </row>
    <row r="30" spans="1:4">
      <c r="A30" s="106" t="s">
        <v>1282</v>
      </c>
      <c r="B30" s="62"/>
      <c r="C30" s="62"/>
      <c r="D30" s="62"/>
    </row>
    <row r="31" spans="1:4">
      <c r="A31" s="53"/>
      <c r="B31" s="62"/>
      <c r="C31" s="62"/>
      <c r="D31" s="62"/>
    </row>
    <row r="32" spans="1:4" ht="20.399999999999999" thickBot="1">
      <c r="A32" s="102" t="s">
        <v>1360</v>
      </c>
      <c r="B32" s="102"/>
      <c r="C32" s="62"/>
    </row>
    <row r="33" spans="1:8" ht="18" thickBot="1">
      <c r="A33" s="321" t="s">
        <v>1328</v>
      </c>
      <c r="B33" s="322"/>
      <c r="C33" s="62"/>
      <c r="D33" s="83" t="s">
        <v>1071</v>
      </c>
      <c r="E33" s="84"/>
      <c r="F33" s="62"/>
      <c r="G33" s="62"/>
      <c r="H33" s="62"/>
    </row>
    <row r="34" spans="1:8" ht="15" thickTop="1">
      <c r="A34" s="65" t="s">
        <v>194</v>
      </c>
      <c r="B34" s="66"/>
      <c r="C34" s="62"/>
      <c r="D34" s="85" t="s">
        <v>1329</v>
      </c>
      <c r="E34" s="86" t="s">
        <v>1361</v>
      </c>
      <c r="F34" s="62"/>
      <c r="G34" s="62"/>
      <c r="H34" s="62"/>
    </row>
    <row r="35" spans="1:8" ht="39.6">
      <c r="A35" s="65" t="s">
        <v>1354</v>
      </c>
      <c r="B35" s="66" t="s">
        <v>1344</v>
      </c>
      <c r="C35" s="62"/>
      <c r="D35" s="85" t="s">
        <v>1330</v>
      </c>
      <c r="E35" s="86" t="s">
        <v>1331</v>
      </c>
      <c r="F35" s="62"/>
      <c r="G35" s="62"/>
      <c r="H35" s="62"/>
    </row>
    <row r="36" spans="1:8" ht="26.4">
      <c r="A36" s="65" t="s">
        <v>1345</v>
      </c>
      <c r="B36" s="66" t="s">
        <v>1346</v>
      </c>
      <c r="C36" s="62"/>
      <c r="D36" s="85" t="s">
        <v>1332</v>
      </c>
      <c r="E36" s="86" t="s">
        <v>1333</v>
      </c>
      <c r="F36" s="62"/>
      <c r="G36" s="62"/>
      <c r="H36" s="62"/>
    </row>
    <row r="37" spans="1:8" ht="39.6">
      <c r="A37" s="65" t="s">
        <v>1334</v>
      </c>
      <c r="B37" s="66" t="s">
        <v>1335</v>
      </c>
      <c r="C37" s="102"/>
      <c r="D37" s="85" t="s">
        <v>1336</v>
      </c>
      <c r="E37" s="86" t="s">
        <v>1337</v>
      </c>
      <c r="F37" s="62"/>
      <c r="G37" s="62"/>
      <c r="H37" s="62"/>
    </row>
    <row r="38" spans="1:8" ht="27" thickBot="1">
      <c r="A38" s="65" t="s">
        <v>219</v>
      </c>
      <c r="B38" s="66" t="s">
        <v>1378</v>
      </c>
      <c r="C38" s="62"/>
      <c r="D38" s="85" t="s">
        <v>1338</v>
      </c>
      <c r="E38" s="86" t="s">
        <v>1339</v>
      </c>
      <c r="F38" s="102"/>
      <c r="G38" s="320"/>
      <c r="H38" s="320"/>
    </row>
    <row r="39" spans="1:8" ht="66.599999999999994" thickBot="1">
      <c r="A39" s="65" t="s">
        <v>1347</v>
      </c>
      <c r="B39" s="66" t="s">
        <v>1379</v>
      </c>
      <c r="C39" s="62"/>
      <c r="D39" s="85" t="s">
        <v>1340</v>
      </c>
      <c r="E39" s="86" t="s">
        <v>1341</v>
      </c>
      <c r="F39" s="62"/>
      <c r="G39" s="89"/>
      <c r="H39" s="90"/>
    </row>
    <row r="40" spans="1:8" ht="40.799999999999997" thickTop="1" thickBot="1">
      <c r="A40" s="67" t="s">
        <v>1348</v>
      </c>
      <c r="B40" s="68" t="s">
        <v>1349</v>
      </c>
      <c r="C40" s="62"/>
      <c r="D40" s="85" t="s">
        <v>1342</v>
      </c>
      <c r="E40" s="86" t="s">
        <v>1377</v>
      </c>
      <c r="F40" s="62"/>
      <c r="G40" s="91"/>
      <c r="H40" s="92"/>
    </row>
    <row r="41" spans="1:8" ht="40.200000000000003" thickBot="1">
      <c r="A41" s="51"/>
      <c r="B41" s="51"/>
      <c r="C41" s="62"/>
      <c r="D41" s="87" t="s">
        <v>1343</v>
      </c>
      <c r="E41" s="88" t="s">
        <v>1376</v>
      </c>
      <c r="F41" s="62"/>
      <c r="G41" s="93"/>
      <c r="H41" s="92"/>
    </row>
    <row r="42" spans="1:8" ht="15" thickBot="1">
      <c r="A42" s="69" t="s">
        <v>1355</v>
      </c>
      <c r="B42" s="100"/>
      <c r="C42" s="62"/>
      <c r="F42" s="62"/>
      <c r="G42" s="94"/>
      <c r="H42" s="92"/>
    </row>
    <row r="43" spans="1:8" ht="15" thickBot="1">
      <c r="A43" s="49" t="s">
        <v>1356</v>
      </c>
      <c r="B43" s="70"/>
      <c r="C43" s="62"/>
      <c r="D43" s="62"/>
      <c r="E43" s="62"/>
      <c r="F43" s="62"/>
      <c r="G43" s="94"/>
      <c r="H43" s="92"/>
    </row>
    <row r="44" spans="1:8" ht="15" thickBot="1">
      <c r="A44" s="49" t="s">
        <v>223</v>
      </c>
      <c r="B44" s="70"/>
      <c r="C44" s="62"/>
      <c r="D44" s="78" t="s">
        <v>1363</v>
      </c>
      <c r="E44" s="101"/>
      <c r="F44" s="62"/>
      <c r="G44" s="94"/>
      <c r="H44" s="95"/>
    </row>
    <row r="45" spans="1:8" ht="26.4" customHeight="1">
      <c r="A45" s="49" t="s">
        <v>1351</v>
      </c>
      <c r="B45" s="70"/>
      <c r="C45" s="62"/>
      <c r="D45" s="79" t="s">
        <v>1210</v>
      </c>
      <c r="E45" s="80" t="s">
        <v>1211</v>
      </c>
      <c r="F45" s="62"/>
      <c r="G45" s="94"/>
      <c r="H45" s="95"/>
    </row>
    <row r="46" spans="1:8">
      <c r="A46" s="49" t="s">
        <v>1350</v>
      </c>
      <c r="B46" s="70"/>
      <c r="C46" s="62"/>
      <c r="D46" s="79"/>
      <c r="E46" s="80"/>
      <c r="F46" s="62"/>
      <c r="G46" s="94"/>
      <c r="H46" s="95"/>
    </row>
    <row r="47" spans="1:8" ht="16.2" thickBot="1">
      <c r="A47" s="71"/>
      <c r="B47" s="72"/>
      <c r="C47" s="62"/>
      <c r="D47" s="79"/>
      <c r="E47" s="80"/>
      <c r="F47" s="62"/>
      <c r="G47" s="94"/>
      <c r="H47" s="95"/>
    </row>
    <row r="48" spans="1:8" ht="16.2" thickBot="1">
      <c r="A48" s="50"/>
      <c r="B48" s="103"/>
      <c r="C48" s="62"/>
      <c r="D48" s="81"/>
      <c r="E48" s="82"/>
      <c r="F48" s="62"/>
      <c r="G48" s="94"/>
      <c r="H48" s="95"/>
    </row>
    <row r="49" spans="1:8" ht="18" thickBot="1">
      <c r="A49" s="118"/>
      <c r="B49" s="119"/>
      <c r="C49" s="62"/>
      <c r="D49" s="62"/>
      <c r="E49" s="62"/>
      <c r="F49" s="62"/>
      <c r="G49" s="94"/>
      <c r="H49" s="95"/>
    </row>
    <row r="50" spans="1:8" ht="15.6" thickTop="1" thickBot="1">
      <c r="A50" s="120"/>
      <c r="B50" s="116"/>
      <c r="C50" s="62"/>
      <c r="D50" s="62"/>
      <c r="E50" s="62"/>
      <c r="F50" s="62"/>
      <c r="G50" s="94"/>
      <c r="H50" s="95"/>
    </row>
    <row r="51" spans="1:8" ht="18" thickBot="1">
      <c r="A51" s="120"/>
      <c r="B51" s="116"/>
      <c r="C51" s="62"/>
      <c r="D51" s="98"/>
      <c r="E51" s="99"/>
      <c r="F51" s="62"/>
      <c r="G51" s="94"/>
      <c r="H51" s="95"/>
    </row>
    <row r="52" spans="1:8" ht="15" thickTop="1">
      <c r="A52" s="120"/>
      <c r="B52" s="116"/>
      <c r="C52" s="62"/>
      <c r="D52" s="73"/>
      <c r="E52" s="74"/>
      <c r="F52" s="62"/>
      <c r="G52" s="94"/>
      <c r="H52" s="92"/>
    </row>
    <row r="53" spans="1:8">
      <c r="C53" s="62"/>
      <c r="D53" s="73"/>
      <c r="E53" s="75"/>
      <c r="F53" s="62"/>
      <c r="G53" s="94"/>
      <c r="H53" s="95"/>
    </row>
    <row r="54" spans="1:8">
      <c r="A54" s="124" t="s">
        <v>1468</v>
      </c>
      <c r="B54" s="125"/>
      <c r="C54" s="62"/>
      <c r="D54" s="73"/>
      <c r="E54" s="75"/>
      <c r="F54" s="62"/>
      <c r="G54" s="94"/>
      <c r="H54" s="95"/>
    </row>
    <row r="55" spans="1:8">
      <c r="A55" s="126" t="s">
        <v>1469</v>
      </c>
      <c r="B55" s="127" t="s">
        <v>1052</v>
      </c>
      <c r="C55" s="62"/>
      <c r="D55" s="73"/>
      <c r="E55" s="75"/>
      <c r="F55" s="62"/>
      <c r="G55" s="94"/>
      <c r="H55" s="92"/>
    </row>
    <row r="56" spans="1:8" ht="15" thickBot="1">
      <c r="A56" s="128">
        <v>4267</v>
      </c>
      <c r="B56" s="129" t="s">
        <v>1470</v>
      </c>
      <c r="C56" s="62"/>
      <c r="D56" s="76"/>
      <c r="E56" s="77"/>
      <c r="F56" s="62"/>
      <c r="G56" s="94"/>
      <c r="H56" s="95"/>
    </row>
    <row r="57" spans="1:8" ht="15" thickBot="1">
      <c r="A57" s="128">
        <v>4269</v>
      </c>
      <c r="B57" s="129" t="s">
        <v>1471</v>
      </c>
      <c r="C57" s="62"/>
      <c r="D57" s="62"/>
      <c r="E57" s="62"/>
      <c r="F57" s="62"/>
      <c r="G57" s="94"/>
      <c r="H57" s="95"/>
    </row>
    <row r="58" spans="1:8" ht="18" thickBot="1">
      <c r="A58" s="130">
        <v>4326</v>
      </c>
      <c r="B58" s="131" t="s">
        <v>1472</v>
      </c>
      <c r="C58" s="62"/>
      <c r="D58" s="118"/>
      <c r="E58" s="119"/>
      <c r="F58" s="62"/>
      <c r="G58" s="94"/>
      <c r="H58" s="95"/>
    </row>
    <row r="59" spans="1:8" ht="15" thickTop="1">
      <c r="C59" s="62"/>
      <c r="D59" s="120"/>
      <c r="E59" s="116"/>
      <c r="F59" s="62"/>
      <c r="G59" s="94"/>
      <c r="H59" s="95"/>
    </row>
    <row r="60" spans="1:8">
      <c r="C60" s="62"/>
      <c r="D60" s="120"/>
      <c r="E60" s="116"/>
      <c r="F60" s="62"/>
      <c r="G60" s="94"/>
      <c r="H60" s="92"/>
    </row>
    <row r="61" spans="1:8">
      <c r="C61" s="62"/>
      <c r="D61" s="120"/>
      <c r="E61" s="116"/>
      <c r="F61" s="62"/>
      <c r="G61" s="94"/>
      <c r="H61" s="92"/>
    </row>
    <row r="62" spans="1:8">
      <c r="C62" s="62"/>
      <c r="D62" s="115"/>
      <c r="E62" s="116"/>
      <c r="F62" s="62"/>
      <c r="G62" s="94"/>
      <c r="H62" s="95"/>
    </row>
    <row r="63" spans="1:8">
      <c r="C63" s="62"/>
      <c r="D63" s="120"/>
      <c r="E63" s="116"/>
      <c r="F63" s="62"/>
      <c r="G63" s="94"/>
      <c r="H63" s="95"/>
    </row>
    <row r="64" spans="1:8" ht="15.6">
      <c r="A64" s="63"/>
      <c r="B64" s="62"/>
      <c r="C64" s="62"/>
      <c r="D64" s="120"/>
      <c r="E64" s="116"/>
      <c r="F64" s="62"/>
      <c r="G64" s="94"/>
      <c r="H64" s="95"/>
    </row>
    <row r="65" spans="1:8" ht="15" thickBot="1">
      <c r="A65" s="62"/>
      <c r="B65" s="62"/>
      <c r="C65" s="62"/>
      <c r="D65" s="121"/>
      <c r="E65" s="117"/>
      <c r="F65" s="62"/>
      <c r="G65" s="94"/>
      <c r="H65" s="95"/>
    </row>
    <row r="66" spans="1:8">
      <c r="C66" s="62"/>
      <c r="D66" s="62"/>
      <c r="E66" s="62"/>
      <c r="F66" s="62"/>
      <c r="G66" s="94"/>
      <c r="H66" s="95"/>
    </row>
    <row r="67" spans="1:8">
      <c r="C67" s="62"/>
      <c r="D67" s="62"/>
      <c r="E67" s="62"/>
      <c r="F67" s="62"/>
      <c r="G67" s="94"/>
      <c r="H67" s="95"/>
    </row>
    <row r="68" spans="1:8">
      <c r="C68" s="62"/>
      <c r="D68" s="62"/>
      <c r="E68" s="62"/>
      <c r="F68" s="62"/>
      <c r="G68" s="94"/>
      <c r="H68" s="95"/>
    </row>
    <row r="69" spans="1:8" ht="15" thickBot="1">
      <c r="C69" s="62"/>
      <c r="D69" s="62"/>
      <c r="E69" s="62"/>
      <c r="F69" s="62"/>
      <c r="G69" s="96"/>
      <c r="H69" s="97"/>
    </row>
  </sheetData>
  <mergeCells count="3">
    <mergeCell ref="G38:H38"/>
    <mergeCell ref="A33:B33"/>
    <mergeCell ref="A2: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DatasetMetadata</vt:lpstr>
      <vt:lpstr>MineObservationTemplate</vt:lpstr>
      <vt:lpstr>ReviewerComments</vt:lpstr>
      <vt:lpstr>Original</vt:lpstr>
      <vt:lpstr>FieldList</vt:lpstr>
      <vt:lpstr>DataValidTerms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Richardson, Joshua</dc:creator>
  <cp:lastModifiedBy>Stephen Richard</cp:lastModifiedBy>
  <cp:lastPrinted>2013-05-07T13:58:07Z</cp:lastPrinted>
  <dcterms:created xsi:type="dcterms:W3CDTF">2012-11-30T20:53:18Z</dcterms:created>
  <dcterms:modified xsi:type="dcterms:W3CDTF">2013-11-14T18:55:10Z</dcterms:modified>
</cp:coreProperties>
</file>