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ha\Data_Analytics\UNC\Classes\Excel\HW_WD\Kickstarter_Analysis\"/>
    </mc:Choice>
  </mc:AlternateContent>
  <xr:revisionPtr revIDLastSave="0" documentId="13_ncr:1_{541E11F1-0A51-4447-8A66-2DB8C8F1DA3C}" xr6:coauthVersionLast="45" xr6:coauthVersionMax="45" xr10:uidLastSave="{00000000-0000-0000-0000-000000000000}"/>
  <bookViews>
    <workbookView xWindow="-15" yWindow="45" windowWidth="12525" windowHeight="15525" activeTab="4" xr2:uid="{00000000-000D-0000-FFFF-FFFF00000000}"/>
  </bookViews>
  <sheets>
    <sheet name="Sheet1" sheetId="1" r:id="rId1"/>
    <sheet name="PivotTbl&amp;StackedColCht-Category" sheetId="2" r:id="rId2"/>
    <sheet name="PivotTbl&amp;StackedColCht-SubCat" sheetId="4" r:id="rId3"/>
    <sheet name="Pivot Tables and Line Graph" sheetId="5" r:id="rId4"/>
    <sheet name="Statistics" sheetId="6" r:id="rId5"/>
  </sheets>
  <calcPr calcId="191029"/>
  <pivotCaches>
    <pivotCache cacheId="12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H2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D2" i="6"/>
  <c r="C2" i="6"/>
  <c r="B3" i="6"/>
  <c r="B4" i="6"/>
  <c r="B5" i="6"/>
  <c r="B6" i="6"/>
  <c r="B7" i="6"/>
  <c r="B8" i="6"/>
  <c r="B9" i="6"/>
  <c r="B10" i="6"/>
  <c r="B11" i="6"/>
  <c r="B12" i="6"/>
  <c r="B1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<sst xmlns="http://schemas.openxmlformats.org/spreadsheetml/2006/main" count="24821" uniqueCount="8400">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</sst>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97A3"/>
        </patternFill>
      </fill>
    </dxf>
    <dxf>
      <font>
        <color rgb="FF006100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rgb="FFFF9393"/>
        </patternFill>
      </fill>
    </dxf>
    <dxf>
      <font>
        <color rgb="FFC00000"/>
      </font>
      <fill>
        <patternFill>
          <bgColor rgb="FFFF6969"/>
        </patternFill>
      </fill>
    </dxf>
  </dxfs>
  <tableStyles count="0" defaultTableStyle="TableStyleMedium2" defaultPivotStyle="PivotStyleLight16"/>
  <colors>
    <mruColors>
      <color rgb="FF0C3BD2"/>
      <color rgb="FFFF9393"/>
      <color rgb="FFFF6969"/>
      <color rgb="FFFF6161"/>
      <color rgb="FFFF4F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[KickStarter_Data.xlsx]PivotTbl&amp;StackedColCht-Category!PivotTable1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'PivotTbl&amp;StackedColCht-Category'!$B$3:$B$4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'PivotTbl&amp;StackedColCht-Category'!$A$5:$A$14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'PivotTbl&amp;StackedColCht-Category'!$B$5:$B$14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7-477B-9973-EAA4DBF64268}"/>
            </c:ext>
          </c:extLst>
        </c:ser>
        <c:ser>
          <c:idx val="1"/>
          <c:order val="1"/>
          <c:tx>
            <c:strRef>
              <c:f>'PivotTbl&amp;StackedColCht-Category'!$C$3:$C$4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'PivotTbl&amp;StackedColCht-Category'!$A$5:$A$14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'PivotTbl&amp;StackedColCht-Category'!$C$5:$C$14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7-477B-9973-EAA4DBF64268}"/>
            </c:ext>
          </c:extLst>
        </c:ser>
        <c:ser>
          <c:idx val="2"/>
          <c:order val="2"/>
          <c:tx>
            <c:strRef>
              <c:f>'PivotTbl&amp;StackedColCht-Category'!$D$3:$D$4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'PivotTbl&amp;StackedColCht-Category'!$A$5:$A$14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'PivotTbl&amp;StackedColCht-Category'!$D$5:$D$14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E7-477B-9973-EAA4DBF64268}"/>
            </c:ext>
          </c:extLst>
        </c:ser>
        <c:ser>
          <c:idx val="3"/>
          <c:order val="3"/>
          <c:tx>
            <c:strRef>
              <c:f>'PivotTbl&amp;StackedColCht-Category'!$E$3:$E$4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'PivotTbl&amp;StackedColCht-Category'!$A$5:$A$14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'PivotTbl&amp;StackedColCht-Category'!$E$5:$E$14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E7-477B-9973-EAA4DBF64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2491240"/>
        <c:axId val="442494848"/>
      </c:barChart>
      <c:catAx>
        <c:axId val="442491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494848"/>
        <c:crosses val="autoZero"/>
        <c:auto val="1"/>
        <c:lblAlgn val="ctr"/>
        <c:lblOffset val="100"/>
        <c:noMultiLvlLbl val="0"/>
      </c:catAx>
      <c:valAx>
        <c:axId val="44249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49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[KickStarter_Data.xlsx]PivotTbl&amp;StackedColCht-SubCat!PivotTable2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'PivotTbl&amp;StackedColCht-SubCat'!$B$4:$B$5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'PivotTbl&amp;StackedColCht-SubCat'!$A$6:$A$47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'PivotTbl&amp;StackedColCht-SubCat'!$B$6:$B$47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A-4BF0-B3F7-610D193F3DF6}"/>
            </c:ext>
          </c:extLst>
        </c:ser>
        <c:ser>
          <c:idx val="1"/>
          <c:order val="1"/>
          <c:tx>
            <c:strRef>
              <c:f>'PivotTbl&amp;StackedColCht-SubCat'!$C$4:$C$5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'PivotTbl&amp;StackedColCht-SubCat'!$A$6:$A$47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'PivotTbl&amp;StackedColCht-SubCat'!$C$6:$C$47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A-4BF0-B3F7-610D193F3DF6}"/>
            </c:ext>
          </c:extLst>
        </c:ser>
        <c:ser>
          <c:idx val="2"/>
          <c:order val="2"/>
          <c:tx>
            <c:strRef>
              <c:f>'PivotTbl&amp;StackedColCht-SubCat'!$D$4:$D$5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'PivotTbl&amp;StackedColCht-SubCat'!$A$6:$A$47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'PivotTbl&amp;StackedColCht-SubCat'!$D$6:$D$47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A-4BF0-B3F7-610D193F3DF6}"/>
            </c:ext>
          </c:extLst>
        </c:ser>
        <c:ser>
          <c:idx val="3"/>
          <c:order val="3"/>
          <c:tx>
            <c:strRef>
              <c:f>'PivotTbl&amp;StackedColCht-SubCat'!$E$4:$E$5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'PivotTbl&amp;StackedColCht-SubCat'!$A$6:$A$47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'PivotTbl&amp;StackedColCht-SubCat'!$E$6:$E$47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A-4BF0-B3F7-610D193F3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3941264"/>
        <c:axId val="633941592"/>
      </c:barChart>
      <c:catAx>
        <c:axId val="633941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941592"/>
        <c:crosses val="autoZero"/>
        <c:auto val="1"/>
        <c:lblAlgn val="ctr"/>
        <c:lblOffset val="100"/>
        <c:noMultiLvlLbl val="0"/>
      </c:catAx>
      <c:valAx>
        <c:axId val="633941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94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[KickStarter_Data.xlsx]Pivot Tables and Line Graph!PivotTable3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5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</c:pivotFmt>
      <c:pivotFmt>
        <c:idx val="5"/>
        <c:spPr>
          <a:ln w="28575" cap="rnd">
            <a:solidFill>
              <a:schemeClr val="accent5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 and 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'Pivot Tables and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Line Graph'!$B$6:$B$18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F5-49BA-9BD4-4599217051D3}"/>
            </c:ext>
          </c:extLst>
        </c:ser>
        <c:ser>
          <c:idx val="1"/>
          <c:order val="1"/>
          <c:tx>
            <c:strRef>
              <c:f>'Pivot Tables and 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'Pivot Tables and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EF5-49BA-9BD4-4599217051D3}"/>
            </c:ext>
          </c:extLst>
        </c:ser>
        <c:ser>
          <c:idx val="2"/>
          <c:order val="2"/>
          <c:tx>
            <c:strRef>
              <c:f>'Pivot Tables and Line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'Pivot Tables and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Line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EF5-49BA-9BD4-4599217051D3}"/>
            </c:ext>
          </c:extLst>
        </c:ser>
        <c:ser>
          <c:idx val="3"/>
          <c:order val="3"/>
          <c:tx>
            <c:strRef>
              <c:f>'Pivot Tables and Line Graph'!$E$4:$E$5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'Pivot Tables and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Line Graph'!$E$6:$E$18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EF5-49BA-9BD4-459921705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554792"/>
        <c:axId val="578551512"/>
      </c:lineChart>
      <c:catAx>
        <c:axId val="578554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51512"/>
        <c:crosses val="autoZero"/>
        <c:auto val="1"/>
        <c:lblAlgn val="ctr"/>
        <c:lblOffset val="100"/>
        <c:noMultiLvlLbl val="0"/>
      </c:catAx>
      <c:valAx>
        <c:axId val="578551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54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2</xdr:row>
      <xdr:rowOff>14286</xdr:rowOff>
    </xdr:from>
    <xdr:to>
      <xdr:col>20</xdr:col>
      <xdr:colOff>371476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600861-A3D3-4E86-993D-348E971B0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3</xdr:row>
      <xdr:rowOff>9525</xdr:rowOff>
    </xdr:from>
    <xdr:to>
      <xdr:col>23</xdr:col>
      <xdr:colOff>447675</xdr:colOff>
      <xdr:row>31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EC8880-3A8E-4155-9AB8-66D7BE792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3</xdr:row>
      <xdr:rowOff>0</xdr:rowOff>
    </xdr:from>
    <xdr:to>
      <xdr:col>20</xdr:col>
      <xdr:colOff>600075</xdr:colOff>
      <xdr:row>31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922CBC-5298-4CF8-B786-0D8D26B62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iki" refreshedDate="44075.527266550926" createdVersion="6" refreshedVersion="6" minRefreshableVersion="3" recordCount="4115" xr:uid="{05E3F477-BD62-4D3F-9107-2F4C47985F8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iki" refreshedDate="44075.635296990738" createdVersion="6" refreshedVersion="6" minRefreshableVersion="3" recordCount="4115" xr:uid="{EA53B632-3268-4BC2-9C25-23FD3E37250F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80B01-D558-44A7-A229-19C3DCE38E5A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nonAutoSortDefault="1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7B944-6395-43FD-B5F1-33E49B2EE8BA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67940C-C51C-4982-858B-24B23C00B220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927" zoomScaleNormal="100" workbookViewId="0">
      <selection activeCell="F123" sqref="F123:F13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2.28515625" bestFit="1" customWidth="1"/>
    <col min="18" max="18" width="12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 0)</f>
        <v>137</v>
      </c>
      <c r="P2">
        <f>ROUND(E2/L2,2)</f>
        <v>63.92</v>
      </c>
      <c r="Q2" t="str">
        <f>LEFT(N2,FIND("/",N2,1)-1)</f>
        <v>film &amp; video</v>
      </c>
      <c r="R2" t="str">
        <f>RIGHT(N2,(LEN(N2) - FIND("/",N2,1)))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 0)</f>
        <v>143</v>
      </c>
      <c r="P3">
        <f t="shared" ref="P3:P66" si="1">ROUND(E3/L3,2)</f>
        <v>185.48</v>
      </c>
      <c r="Q3" t="str">
        <f t="shared" ref="Q3:Q66" si="2">LEFT(N3,FIND("/",N3,1)-1)</f>
        <v>film &amp; video</v>
      </c>
      <c r="R3" t="str">
        <f t="shared" ref="R3:R66" si="3">RIGHT(N3,(LEN(N3) - FIND("/",N3,1)))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 0)</f>
        <v>108</v>
      </c>
      <c r="P67">
        <f t="shared" ref="P67:P130" si="7">ROUND(E67/L67,2)</f>
        <v>132.05000000000001</v>
      </c>
      <c r="Q67" t="str">
        <f t="shared" ref="Q67:Q130" si="8">LEFT(N67,FIND("/",N67,1)-1)</f>
        <v>film &amp; video</v>
      </c>
      <c r="R67" t="str">
        <f t="shared" ref="R67:R130" si="9">RIGHT(N67,(LEN(N67) - FIND("/",N67,1)))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 0)</f>
        <v>0</v>
      </c>
      <c r="P131" t="e">
        <f t="shared" ref="P131:P194" si="13">ROUND(E131/L131,2)</f>
        <v>#DIV/0!</v>
      </c>
      <c r="Q131" t="str">
        <f t="shared" ref="Q131:Q194" si="14">LEFT(N131,FIND("/",N131,1)-1)</f>
        <v>film &amp; video</v>
      </c>
      <c r="R131" t="str">
        <f t="shared" ref="R131:R194" si="15">RIGHT(N131,(LEN(N131) - FIND("/",N131,1)))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 0)</f>
        <v>0</v>
      </c>
      <c r="P195" t="e">
        <f t="shared" ref="P195:P258" si="19">ROUND(E195/L195,2)</f>
        <v>#DIV/0!</v>
      </c>
      <c r="Q195" t="str">
        <f t="shared" ref="Q195:Q258" si="20">LEFT(N195,FIND("/",N195,1)-1)</f>
        <v>film &amp; video</v>
      </c>
      <c r="R195" t="str">
        <f t="shared" ref="R195:R258" si="21">RIGHT(N195,(LEN(N195) - FIND("/",N195,1)))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 0)</f>
        <v>107</v>
      </c>
      <c r="P259">
        <f t="shared" ref="P259:P322" si="25">ROUND(E259/L259,2)</f>
        <v>66.7</v>
      </c>
      <c r="Q259" t="str">
        <f t="shared" ref="Q259:Q322" si="26">LEFT(N259,FIND("/",N259,1)-1)</f>
        <v>film &amp; video</v>
      </c>
      <c r="R259" t="str">
        <f t="shared" ref="R259:R322" si="27">RIGHT(N259,(LEN(N259) - FIND("/",N259,1)))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 0)</f>
        <v>103</v>
      </c>
      <c r="P323">
        <f t="shared" ref="P323:P386" si="31">ROUND(E323/L323,2)</f>
        <v>106.62</v>
      </c>
      <c r="Q323" t="str">
        <f t="shared" ref="Q323:Q386" si="32">LEFT(N323,FIND("/",N323,1)-1)</f>
        <v>film &amp; video</v>
      </c>
      <c r="R323" t="str">
        <f t="shared" ref="R323:R386" si="33">RIGHT(N323,(LEN(N323) - FIND("/",N323,1)))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 0)</f>
        <v>106</v>
      </c>
      <c r="P387">
        <f t="shared" ref="P387:P450" si="37">ROUND(E387/L387,2)</f>
        <v>111.8</v>
      </c>
      <c r="Q387" t="str">
        <f t="shared" ref="Q387:Q450" si="38">LEFT(N387,FIND("/",N387,1)-1)</f>
        <v>film &amp; video</v>
      </c>
      <c r="R387" t="str">
        <f t="shared" ref="R387:R450" si="39">RIGHT(N387,(LEN(N387) - FIND("/",N387,1)))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 0)</f>
        <v>2</v>
      </c>
      <c r="P451">
        <f t="shared" ref="P451:P514" si="43">ROUND(E451/L451,2)</f>
        <v>9</v>
      </c>
      <c r="Q451" t="str">
        <f t="shared" ref="Q451:Q514" si="44">LEFT(N451,FIND("/",N451,1)-1)</f>
        <v>film &amp; video</v>
      </c>
      <c r="R451" t="str">
        <f t="shared" ref="R451:R514" si="45">RIGHT(N451,(LEN(N451) - FIND("/",N451,1)))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 0)</f>
        <v>14</v>
      </c>
      <c r="P515">
        <f t="shared" ref="P515:P578" si="49">ROUND(E515/L515,2)</f>
        <v>102.38</v>
      </c>
      <c r="Q515" t="str">
        <f t="shared" ref="Q515:Q578" si="50">LEFT(N515,FIND("/",N515,1)-1)</f>
        <v>film &amp; video</v>
      </c>
      <c r="R515" t="str">
        <f t="shared" ref="R515:R578" si="51">RIGHT(N515,(LEN(N515) - FIND("/",N515,1)))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 0)</f>
        <v>0</v>
      </c>
      <c r="P579">
        <f t="shared" ref="P579:P642" si="55">ROUND(E579/L579,2)</f>
        <v>10</v>
      </c>
      <c r="Q579" t="str">
        <f t="shared" ref="Q579:Q642" si="56">LEFT(N579,FIND("/",N579,1)-1)</f>
        <v>technology</v>
      </c>
      <c r="R579" t="str">
        <f t="shared" ref="R579:R642" si="57">RIGHT(N579,(LEN(N579) - FIND("/",N579,1)))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 0)</f>
        <v>119</v>
      </c>
      <c r="P643">
        <f t="shared" ref="P643:P706" si="61">ROUND(E643/L643,2)</f>
        <v>151.32</v>
      </c>
      <c r="Q643" t="str">
        <f t="shared" ref="Q643:Q706" si="62">LEFT(N643,FIND("/",N643,1)-1)</f>
        <v>technology</v>
      </c>
      <c r="R643" t="str">
        <f t="shared" ref="R643:R706" si="63">RIGHT(N643,(LEN(N643) - FIND("/",N643,1)))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 0)</f>
        <v>1</v>
      </c>
      <c r="P707">
        <f t="shared" ref="P707:P770" si="67">ROUND(E707/L707,2)</f>
        <v>195.4</v>
      </c>
      <c r="Q707" t="str">
        <f t="shared" ref="Q707:Q770" si="68">LEFT(N707,FIND("/",N707,1)-1)</f>
        <v>technology</v>
      </c>
      <c r="R707" t="str">
        <f t="shared" ref="R707:R770" si="69">RIGHT(N707,(LEN(N707) - FIND("/",N707,1)))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 0)</f>
        <v>41</v>
      </c>
      <c r="P771">
        <f t="shared" ref="P771:P834" si="73">ROUND(E771/L771,2)</f>
        <v>31.85</v>
      </c>
      <c r="Q771" t="str">
        <f t="shared" ref="Q771:Q834" si="74">LEFT(N771,FIND("/",N771,1)-1)</f>
        <v>publishing</v>
      </c>
      <c r="R771" t="str">
        <f t="shared" ref="R771:R834" si="75">RIGHT(N771,(LEN(N771) - FIND("/",N771,1)))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 0)</f>
        <v>102</v>
      </c>
      <c r="P835">
        <f t="shared" ref="P835:P898" si="79">ROUND(E835/L835,2)</f>
        <v>148.78</v>
      </c>
      <c r="Q835" t="str">
        <f t="shared" ref="Q835:Q898" si="80">LEFT(N835,FIND("/",N835,1)-1)</f>
        <v>music</v>
      </c>
      <c r="R835" t="str">
        <f t="shared" ref="R835:R898" si="81">RIGHT(N835,(LEN(N835) - FIND("/",N835,1)))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 0)</f>
        <v>0</v>
      </c>
      <c r="P899" t="e">
        <f t="shared" ref="P899:P962" si="85">ROUND(E899/L899,2)</f>
        <v>#DIV/0!</v>
      </c>
      <c r="Q899" t="str">
        <f t="shared" ref="Q899:Q962" si="86">LEFT(N899,FIND("/",N899,1)-1)</f>
        <v>music</v>
      </c>
      <c r="R899" t="str">
        <f t="shared" ref="R899:R962" si="87">RIGHT(N899,(LEN(N899) - FIND("/",N899,1)))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 0)</f>
        <v>42</v>
      </c>
      <c r="P963">
        <f t="shared" ref="P963:P1026" si="91">ROUND(E963/L963,2)</f>
        <v>364.35</v>
      </c>
      <c r="Q963" t="str">
        <f t="shared" ref="Q963:Q1026" si="92">LEFT(N963,FIND("/",N963,1)-1)</f>
        <v>technology</v>
      </c>
      <c r="R963" t="str">
        <f t="shared" ref="R963:R1026" si="93">RIGHT(N963,(LEN(N963) - FIND("/",N963,1)))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 0)</f>
        <v>110</v>
      </c>
      <c r="P1027">
        <f t="shared" ref="P1027:P1090" si="97">ROUND(E1027/L1027,2)</f>
        <v>71.849999999999994</v>
      </c>
      <c r="Q1027" t="str">
        <f t="shared" ref="Q1027:Q1090" si="98">LEFT(N1027,FIND("/",N1027,1)-1)</f>
        <v>music</v>
      </c>
      <c r="R1027" t="str">
        <f t="shared" ref="R1027:R1090" si="99">RIGHT(N1027,(LEN(N1027) - FIND("/",N1027,1)))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 0)</f>
        <v>8</v>
      </c>
      <c r="P1091">
        <f t="shared" ref="P1091:P1154" si="103">ROUND(E1091/L1091,2)</f>
        <v>23.96</v>
      </c>
      <c r="Q1091" t="str">
        <f t="shared" ref="Q1091:Q1154" si="104">LEFT(N1091,FIND("/",N1091,1)-1)</f>
        <v>games</v>
      </c>
      <c r="R1091" t="str">
        <f t="shared" ref="R1091:R1154" si="105">RIGHT(N1091,(LEN(N1091) - FIND("/",N1091,1)))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 0)</f>
        <v>1</v>
      </c>
      <c r="P1155">
        <f t="shared" ref="P1155:P1218" si="109">ROUND(E1155/L1155,2)</f>
        <v>50</v>
      </c>
      <c r="Q1155" t="str">
        <f t="shared" ref="Q1155:Q1218" si="110">LEFT(N1155,FIND("/",N1155,1)-1)</f>
        <v>food</v>
      </c>
      <c r="R1155" t="str">
        <f t="shared" ref="R1155:R1218" si="111">RIGHT(N1155,(LEN(N1155) - FIND("/",N1155,1)))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 0)</f>
        <v>103</v>
      </c>
      <c r="P1219">
        <f t="shared" ref="P1219:P1282" si="115">ROUND(E1219/L1219,2)</f>
        <v>148.57</v>
      </c>
      <c r="Q1219" t="str">
        <f t="shared" ref="Q1219:Q1282" si="116">LEFT(N1219,FIND("/",N1219,1)-1)</f>
        <v>photography</v>
      </c>
      <c r="R1219" t="str">
        <f t="shared" ref="R1219:R1282" si="117">RIGHT(N1219,(LEN(N1219) - FIND("/",N1219,1)))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 0)</f>
        <v>111</v>
      </c>
      <c r="P1283">
        <f t="shared" ref="P1283:P1346" si="121">ROUND(E1283/L1283,2)</f>
        <v>104.73</v>
      </c>
      <c r="Q1283" t="str">
        <f t="shared" ref="Q1283:Q1346" si="122">LEFT(N1283,FIND("/",N1283,1)-1)</f>
        <v>music</v>
      </c>
      <c r="R1283" t="str">
        <f t="shared" ref="R1283:R1346" si="123">RIGHT(N1283,(LEN(N1283) - FIND("/",N1283,1)))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 0)</f>
        <v>125</v>
      </c>
      <c r="P1347">
        <f t="shared" ref="P1347:P1410" si="127">ROUND(E1347/L1347,2)</f>
        <v>53.57</v>
      </c>
      <c r="Q1347" t="str">
        <f t="shared" ref="Q1347:Q1410" si="128">LEFT(N1347,FIND("/",N1347,1)-1)</f>
        <v>publishing</v>
      </c>
      <c r="R1347" t="str">
        <f t="shared" ref="R1347:R1410" si="129">RIGHT(N1347,(LEN(N1347) - FIND("/",N1347,1)))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 0)</f>
        <v>0</v>
      </c>
      <c r="P1411" t="e">
        <f t="shared" ref="P1411:P1474" si="133">ROUND(E1411/L1411,2)</f>
        <v>#DIV/0!</v>
      </c>
      <c r="Q1411" t="str">
        <f t="shared" ref="Q1411:Q1474" si="134">LEFT(N1411,FIND("/",N1411,1)-1)</f>
        <v>publishing</v>
      </c>
      <c r="R1411" t="str">
        <f t="shared" ref="R1411:R1474" si="135">RIGHT(N1411,(LEN(N1411) - FIND("/",N1411,1)))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 0)</f>
        <v>121</v>
      </c>
      <c r="P1475">
        <f t="shared" ref="P1475:P1538" si="139">ROUND(E1475/L1475,2)</f>
        <v>38.46</v>
      </c>
      <c r="Q1475" t="str">
        <f t="shared" ref="Q1475:Q1538" si="140">LEFT(N1475,FIND("/",N1475,1)-1)</f>
        <v>publishing</v>
      </c>
      <c r="R1475" t="str">
        <f t="shared" ref="R1475:R1538" si="141">RIGHT(N1475,(LEN(N1475) - FIND("/",N1475,1)))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 0)</f>
        <v>180</v>
      </c>
      <c r="P1539">
        <f t="shared" ref="P1539:P1602" si="145">ROUND(E1539/L1539,2)</f>
        <v>96.38</v>
      </c>
      <c r="Q1539" t="str">
        <f t="shared" ref="Q1539:Q1602" si="146">LEFT(N1539,FIND("/",N1539,1)-1)</f>
        <v>photography</v>
      </c>
      <c r="R1539" t="str">
        <f t="shared" ref="R1539:R1602" si="147">RIGHT(N1539,(LEN(N1539) - FIND("/",N1539,1)))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 0)</f>
        <v>108</v>
      </c>
      <c r="P1603">
        <f t="shared" ref="P1603:P1666" si="151">ROUND(E1603/L1603,2)</f>
        <v>48.33</v>
      </c>
      <c r="Q1603" t="str">
        <f t="shared" ref="Q1603:Q1666" si="152">LEFT(N1603,FIND("/",N1603,1)-1)</f>
        <v>music</v>
      </c>
      <c r="R1603" t="str">
        <f t="shared" ref="R1603:R1666" si="153">RIGHT(N1603,(LEN(N1603) - FIND("/",N1603,1)))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 0)</f>
        <v>119</v>
      </c>
      <c r="P1667">
        <f t="shared" ref="P1667:P1730" si="157">ROUND(E1667/L1667,2)</f>
        <v>44.96</v>
      </c>
      <c r="Q1667" t="str">
        <f t="shared" ref="Q1667:Q1730" si="158">LEFT(N1667,FIND("/",N1667,1)-1)</f>
        <v>music</v>
      </c>
      <c r="R1667" t="str">
        <f t="shared" ref="R1667:R1730" si="159">RIGHT(N1667,(LEN(N1667) - FIND("/",N1667,1)))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 0)</f>
        <v>0</v>
      </c>
      <c r="P1731" t="e">
        <f t="shared" ref="P1731:P1794" si="163">ROUND(E1731/L1731,2)</f>
        <v>#DIV/0!</v>
      </c>
      <c r="Q1731" t="str">
        <f t="shared" ref="Q1731:Q1794" si="164">LEFT(N1731,FIND("/",N1731,1)-1)</f>
        <v>music</v>
      </c>
      <c r="R1731" t="str">
        <f t="shared" ref="R1731:R1794" si="165">RIGHT(N1731,(LEN(N1731) - FIND("/",N1731,1)))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 0)</f>
        <v>1</v>
      </c>
      <c r="P1795">
        <f t="shared" ref="P1795:P1858" si="169">ROUND(E1795/L1795,2)</f>
        <v>20</v>
      </c>
      <c r="Q1795" t="str">
        <f t="shared" ref="Q1795:Q1858" si="170">LEFT(N1795,FIND("/",N1795,1)-1)</f>
        <v>photography</v>
      </c>
      <c r="R1795" t="str">
        <f t="shared" ref="R1795:R1858" si="171">RIGHT(N1795,(LEN(N1795) - FIND("/",N1795,1)))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 0)</f>
        <v>100</v>
      </c>
      <c r="P1859">
        <f t="shared" ref="P1859:P1922" si="175">ROUND(E1859/L1859,2)</f>
        <v>136.36000000000001</v>
      </c>
      <c r="Q1859" t="str">
        <f t="shared" ref="Q1859:Q1922" si="176">LEFT(N1859,FIND("/",N1859,1)-1)</f>
        <v>music</v>
      </c>
      <c r="R1859" t="str">
        <f t="shared" ref="R1859:R1922" si="177">RIGHT(N1859,(LEN(N1859) - FIND("/",N1859,1)))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 0)</f>
        <v>137</v>
      </c>
      <c r="P1923">
        <f t="shared" ref="P1923:P1986" si="181">ROUND(E1923/L1923,2)</f>
        <v>54</v>
      </c>
      <c r="Q1923" t="str">
        <f t="shared" ref="Q1923:Q1986" si="182">LEFT(N1923,FIND("/",N1923,1)-1)</f>
        <v>music</v>
      </c>
      <c r="R1923" t="str">
        <f t="shared" ref="R1923:R1986" si="183">RIGHT(N1923,(LEN(N1923) - FIND("/",N1923,1)))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 0)</f>
        <v>3</v>
      </c>
      <c r="P1987">
        <f t="shared" ref="P1987:P2050" si="187">ROUND(E1987/L1987,2)</f>
        <v>12.75</v>
      </c>
      <c r="Q1987" t="str">
        <f t="shared" ref="Q1987:Q2050" si="188">LEFT(N1987,FIND("/",N1987,1)-1)</f>
        <v>photography</v>
      </c>
      <c r="R1987" t="str">
        <f t="shared" ref="R1987:R2050" si="189">RIGHT(N1987,(LEN(N1987) - FIND("/",N1987,1)))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 0)</f>
        <v>120</v>
      </c>
      <c r="P2051">
        <f t="shared" ref="P2051:P2114" si="193">ROUND(E2051/L2051,2)</f>
        <v>80.989999999999995</v>
      </c>
      <c r="Q2051" t="str">
        <f t="shared" ref="Q2051:Q2114" si="194">LEFT(N2051,FIND("/",N2051,1)-1)</f>
        <v>technology</v>
      </c>
      <c r="R2051" t="str">
        <f t="shared" ref="R2051:R2114" si="195">RIGHT(N2051,(LEN(N2051) - FIND("/",N2051,1)))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 0)</f>
        <v>105</v>
      </c>
      <c r="P2115">
        <f t="shared" ref="P2115:P2178" si="199">ROUND(E2115/L2115,2)</f>
        <v>68.599999999999994</v>
      </c>
      <c r="Q2115" t="str">
        <f t="shared" ref="Q2115:Q2178" si="200">LEFT(N2115,FIND("/",N2115,1)-1)</f>
        <v>music</v>
      </c>
      <c r="R2115" t="str">
        <f t="shared" ref="R2115:R2178" si="201">RIGHT(N2115,(LEN(N2115) - FIND("/",N2115,1)))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 0)</f>
        <v>100</v>
      </c>
      <c r="P2179">
        <f t="shared" ref="P2179:P2242" si="205">ROUND(E2179/L2179,2)</f>
        <v>65.87</v>
      </c>
      <c r="Q2179" t="str">
        <f t="shared" ref="Q2179:Q2242" si="206">LEFT(N2179,FIND("/",N2179,1)-1)</f>
        <v>music</v>
      </c>
      <c r="R2179" t="str">
        <f t="shared" ref="R2179:R2242" si="207">RIGHT(N2179,(LEN(N2179) - FIND("/",N2179,1)))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 0)</f>
        <v>806</v>
      </c>
      <c r="P2243">
        <f t="shared" ref="P2243:P2306" si="211">ROUND(E2243/L2243,2)</f>
        <v>49.47</v>
      </c>
      <c r="Q2243" t="str">
        <f t="shared" ref="Q2243:Q2306" si="212">LEFT(N2243,FIND("/",N2243,1)-1)</f>
        <v>games</v>
      </c>
      <c r="R2243" t="str">
        <f t="shared" ref="R2243:R2306" si="213">RIGHT(N2243,(LEN(N2243) - FIND("/",N2243,1)))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 0)</f>
        <v>101</v>
      </c>
      <c r="P2307">
        <f t="shared" ref="P2307:P2370" si="217">ROUND(E2307/L2307,2)</f>
        <v>109.11</v>
      </c>
      <c r="Q2307" t="str">
        <f t="shared" ref="Q2307:Q2370" si="218">LEFT(N2307,FIND("/",N2307,1)-1)</f>
        <v>music</v>
      </c>
      <c r="R2307" t="str">
        <f t="shared" ref="R2307:R2370" si="219">RIGHT(N2307,(LEN(N2307) - FIND("/",N2307,1)))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 0)</f>
        <v>0</v>
      </c>
      <c r="P2371" t="e">
        <f t="shared" ref="P2371:P2434" si="223">ROUND(E2371/L2371,2)</f>
        <v>#DIV/0!</v>
      </c>
      <c r="Q2371" t="str">
        <f t="shared" ref="Q2371:Q2434" si="224">LEFT(N2371,FIND("/",N2371,1)-1)</f>
        <v>technology</v>
      </c>
      <c r="R2371" t="str">
        <f t="shared" ref="R2371:R2434" si="225">RIGHT(N2371,(LEN(N2371) - FIND("/",N2371,1)))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 0)</f>
        <v>0</v>
      </c>
      <c r="P2435" t="e">
        <f t="shared" ref="P2435:P2498" si="229">ROUND(E2435/L2435,2)</f>
        <v>#DIV/0!</v>
      </c>
      <c r="Q2435" t="str">
        <f t="shared" ref="Q2435:Q2498" si="230">LEFT(N2435,FIND("/",N2435,1)-1)</f>
        <v>food</v>
      </c>
      <c r="R2435" t="str">
        <f t="shared" ref="R2435:R2498" si="231">RIGHT(N2435,(LEN(N2435) - FIND("/",N2435,1)))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 0)</f>
        <v>113</v>
      </c>
      <c r="P2499">
        <f t="shared" ref="P2499:P2562" si="235">ROUND(E2499/L2499,2)</f>
        <v>80.55</v>
      </c>
      <c r="Q2499" t="str">
        <f t="shared" ref="Q2499:Q2562" si="236">LEFT(N2499,FIND("/",N2499,1)-1)</f>
        <v>music</v>
      </c>
      <c r="R2499" t="str">
        <f t="shared" ref="R2499:R2562" si="237">RIGHT(N2499,(LEN(N2499) - FIND("/",N2499,1)))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 0)</f>
        <v>0</v>
      </c>
      <c r="P2563" t="e">
        <f t="shared" ref="P2563:P2626" si="241">ROUND(E2563/L2563,2)</f>
        <v>#DIV/0!</v>
      </c>
      <c r="Q2563" t="str">
        <f t="shared" ref="Q2563:Q2626" si="242">LEFT(N2563,FIND("/",N2563,1)-1)</f>
        <v>food</v>
      </c>
      <c r="R2563" t="str">
        <f t="shared" ref="R2563:R2626" si="243">RIGHT(N2563,(LEN(N2563) - FIND("/",N2563,1)))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 0)</f>
        <v>956</v>
      </c>
      <c r="P2627">
        <f t="shared" ref="P2627:P2690" si="247">ROUND(E2627/L2627,2)</f>
        <v>27.58</v>
      </c>
      <c r="Q2627" t="str">
        <f t="shared" ref="Q2627:Q2690" si="248">LEFT(N2627,FIND("/",N2627,1)-1)</f>
        <v>technology</v>
      </c>
      <c r="R2627" t="str">
        <f t="shared" ref="R2627:R2690" si="249">RIGHT(N2627,(LEN(N2627) - FIND("/",N2627,1)))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 0)</f>
        <v>0</v>
      </c>
      <c r="P2691">
        <f t="shared" ref="P2691:P2754" si="253">ROUND(E2691/L2691,2)</f>
        <v>1</v>
      </c>
      <c r="Q2691" t="str">
        <f t="shared" ref="Q2691:Q2754" si="254">LEFT(N2691,FIND("/",N2691,1)-1)</f>
        <v>food</v>
      </c>
      <c r="R2691" t="str">
        <f t="shared" ref="R2691:R2754" si="255">RIGHT(N2691,(LEN(N2691) - FIND("/",N2691,1)))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 0)</f>
        <v>19</v>
      </c>
      <c r="P2755">
        <f t="shared" ref="P2755:P2818" si="259">ROUND(E2755/L2755,2)</f>
        <v>47.5</v>
      </c>
      <c r="Q2755" t="str">
        <f t="shared" ref="Q2755:Q2818" si="260">LEFT(N2755,FIND("/",N2755,1)-1)</f>
        <v>publishing</v>
      </c>
      <c r="R2755" t="str">
        <f t="shared" ref="R2755:R2818" si="261">RIGHT(N2755,(LEN(N2755) - FIND("/",N2755,1)))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 0)</f>
        <v>130</v>
      </c>
      <c r="P2819">
        <f t="shared" ref="P2819:P2882" si="265">ROUND(E2819/L2819,2)</f>
        <v>23.64</v>
      </c>
      <c r="Q2819" t="str">
        <f t="shared" ref="Q2819:Q2882" si="266">LEFT(N2819,FIND("/",N2819,1)-1)</f>
        <v>theater</v>
      </c>
      <c r="R2819" t="str">
        <f t="shared" ref="R2819:R2882" si="267">RIGHT(N2819,(LEN(N2819) - FIND("/",N2819,1)))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 0)</f>
        <v>0</v>
      </c>
      <c r="P2883" t="e">
        <f t="shared" ref="P2883:P2946" si="271">ROUND(E2883/L2883,2)</f>
        <v>#DIV/0!</v>
      </c>
      <c r="Q2883" t="str">
        <f t="shared" ref="Q2883:Q2946" si="272">LEFT(N2883,FIND("/",N2883,1)-1)</f>
        <v>theater</v>
      </c>
      <c r="R2883" t="str">
        <f t="shared" ref="R2883:R2946" si="273">RIGHT(N2883,(LEN(N2883) - FIND("/",N2883,1)))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 0)</f>
        <v>0</v>
      </c>
      <c r="P2947" t="e">
        <f t="shared" ref="P2947:P3010" si="277">ROUND(E2947/L2947,2)</f>
        <v>#DIV/0!</v>
      </c>
      <c r="Q2947" t="str">
        <f t="shared" ref="Q2947:Q3010" si="278">LEFT(N2947,FIND("/",N2947,1)-1)</f>
        <v>theater</v>
      </c>
      <c r="R2947" t="str">
        <f t="shared" ref="R2947:R3010" si="279">RIGHT(N2947,(LEN(N2947) - FIND("/",N2947,1)))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 0)</f>
        <v>120</v>
      </c>
      <c r="P3011">
        <f t="shared" ref="P3011:P3074" si="283">ROUND(E3011/L3011,2)</f>
        <v>233.9</v>
      </c>
      <c r="Q3011" t="str">
        <f t="shared" ref="Q3011:Q3074" si="284">LEFT(N3011,FIND("/",N3011,1)-1)</f>
        <v>theater</v>
      </c>
      <c r="R3011" t="str">
        <f t="shared" ref="R3011:R3074" si="285">RIGHT(N3011,(LEN(N3011) - FIND("/",N3011,1)))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 0)</f>
        <v>0</v>
      </c>
      <c r="P3075">
        <f t="shared" ref="P3075:P3138" si="289">ROUND(E3075/L3075,2)</f>
        <v>92.14</v>
      </c>
      <c r="Q3075" t="str">
        <f t="shared" ref="Q3075:Q3138" si="290">LEFT(N3075,FIND("/",N3075,1)-1)</f>
        <v>theater</v>
      </c>
      <c r="R3075" t="str">
        <f t="shared" ref="R3075:R3138" si="291">RIGHT(N3075,(LEN(N3075) - FIND("/",N3075,1)))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 0)</f>
        <v>3</v>
      </c>
      <c r="P3139">
        <f t="shared" ref="P3139:P3202" si="295">ROUND(E3139/L3139,2)</f>
        <v>50</v>
      </c>
      <c r="Q3139" t="str">
        <f t="shared" ref="Q3139:Q3202" si="296">LEFT(N3139,FIND("/",N3139,1)-1)</f>
        <v>theater</v>
      </c>
      <c r="R3139" t="str">
        <f t="shared" ref="R3139:R3202" si="297">RIGHT(N3139,(LEN(N3139) - FIND("/",N3139,1)))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 0)</f>
        <v>1</v>
      </c>
      <c r="P3203">
        <f t="shared" ref="P3203:P3266" si="301">ROUND(E3203/L3203,2)</f>
        <v>12.5</v>
      </c>
      <c r="Q3203" t="str">
        <f t="shared" ref="Q3203:Q3266" si="302">LEFT(N3203,FIND("/",N3203,1)-1)</f>
        <v>theater</v>
      </c>
      <c r="R3203" t="str">
        <f t="shared" ref="R3203:R3266" si="303">RIGHT(N3203,(LEN(N3203) - FIND("/",N3203,1)))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 0)</f>
        <v>164</v>
      </c>
      <c r="P3267">
        <f t="shared" ref="P3267:P3330" si="307">ROUND(E3267/L3267,2)</f>
        <v>70.290000000000006</v>
      </c>
      <c r="Q3267" t="str">
        <f t="shared" ref="Q3267:Q3330" si="308">LEFT(N3267,FIND("/",N3267,1)-1)</f>
        <v>theater</v>
      </c>
      <c r="R3267" t="str">
        <f t="shared" ref="R3267:R3330" si="309">RIGHT(N3267,(LEN(N3267) - FIND("/",N3267,1)))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 0)</f>
        <v>117</v>
      </c>
      <c r="P3331">
        <f t="shared" ref="P3331:P3394" si="313">ROUND(E3331/L3331,2)</f>
        <v>44.92</v>
      </c>
      <c r="Q3331" t="str">
        <f t="shared" ref="Q3331:Q3394" si="314">LEFT(N3331,FIND("/",N3331,1)-1)</f>
        <v>theater</v>
      </c>
      <c r="R3331" t="str">
        <f t="shared" ref="R3331:R3394" si="315">RIGHT(N3331,(LEN(N3331) - FIND("/",N3331,1)))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 0)</f>
        <v>106</v>
      </c>
      <c r="P3395">
        <f t="shared" ref="P3395:P3458" si="319">ROUND(E3395/L3395,2)</f>
        <v>36.07</v>
      </c>
      <c r="Q3395" t="str">
        <f t="shared" ref="Q3395:Q3458" si="320">LEFT(N3395,FIND("/",N3395,1)-1)</f>
        <v>theater</v>
      </c>
      <c r="R3395" t="str">
        <f t="shared" ref="R3395:R3458" si="321">RIGHT(N3395,(LEN(N3395) - FIND("/",N3395,1)))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 0)</f>
        <v>140</v>
      </c>
      <c r="P3459">
        <f t="shared" ref="P3459:P3522" si="325">ROUND(E3459/L3459,2)</f>
        <v>50.98</v>
      </c>
      <c r="Q3459" t="str">
        <f t="shared" ref="Q3459:Q3522" si="326">LEFT(N3459,FIND("/",N3459,1)-1)</f>
        <v>theater</v>
      </c>
      <c r="R3459" t="str">
        <f t="shared" ref="R3459:R3522" si="327">RIGHT(N3459,(LEN(N3459) - FIND("/",N3459,1)))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 0)</f>
        <v>169</v>
      </c>
      <c r="P3523">
        <f t="shared" ref="P3523:P3586" si="331">ROUND(E3523/L3523,2)</f>
        <v>45.62</v>
      </c>
      <c r="Q3523" t="str">
        <f t="shared" ref="Q3523:Q3586" si="332">LEFT(N3523,FIND("/",N3523,1)-1)</f>
        <v>theater</v>
      </c>
      <c r="R3523" t="str">
        <f t="shared" ref="R3523:R3586" si="333">RIGHT(N3523,(LEN(N3523) - FIND("/",N3523,1)))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 0)</f>
        <v>119</v>
      </c>
      <c r="P3587">
        <f t="shared" ref="P3587:P3650" si="337">ROUND(E3587/L3587,2)</f>
        <v>176.09</v>
      </c>
      <c r="Q3587" t="str">
        <f t="shared" ref="Q3587:Q3650" si="338">LEFT(N3587,FIND("/",N3587,1)-1)</f>
        <v>theater</v>
      </c>
      <c r="R3587" t="str">
        <f t="shared" ref="R3587:R3650" si="339">RIGHT(N3587,(LEN(N3587) - FIND("/",N3587,1)))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 0)</f>
        <v>104</v>
      </c>
      <c r="P3651">
        <f t="shared" ref="P3651:P3714" si="343">ROUND(E3651/L3651,2)</f>
        <v>97.5</v>
      </c>
      <c r="Q3651" t="str">
        <f t="shared" ref="Q3651:Q3714" si="344">LEFT(N3651,FIND("/",N3651,1)-1)</f>
        <v>theater</v>
      </c>
      <c r="R3651" t="str">
        <f t="shared" ref="R3651:R3714" si="345">RIGHT(N3651,(LEN(N3651) - FIND("/",N3651,1)))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 0)</f>
        <v>102</v>
      </c>
      <c r="P3715">
        <f t="shared" ref="P3715:P3778" si="349">ROUND(E3715/L3715,2)</f>
        <v>106.84</v>
      </c>
      <c r="Q3715" t="str">
        <f t="shared" ref="Q3715:Q3778" si="350">LEFT(N3715,FIND("/",N3715,1)-1)</f>
        <v>theater</v>
      </c>
      <c r="R3715" t="str">
        <f t="shared" ref="R3715:R3778" si="351">RIGHT(N3715,(LEN(N3715) - FIND("/",N3715,1)))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 0)</f>
        <v>143</v>
      </c>
      <c r="P3779">
        <f t="shared" ref="P3779:P3842" si="355">ROUND(E3779/L3779,2)</f>
        <v>48.54</v>
      </c>
      <c r="Q3779" t="str">
        <f t="shared" ref="Q3779:Q3842" si="356">LEFT(N3779,FIND("/",N3779,1)-1)</f>
        <v>theater</v>
      </c>
      <c r="R3779" t="str">
        <f t="shared" ref="R3779:R3842" si="357">RIGHT(N3779,(LEN(N3779) - FIND("/",N3779,1)))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 0)</f>
        <v>9</v>
      </c>
      <c r="P3843">
        <f t="shared" ref="P3843:P3906" si="361">ROUND(E3843/L3843,2)</f>
        <v>25.65</v>
      </c>
      <c r="Q3843" t="str">
        <f t="shared" ref="Q3843:Q3906" si="362">LEFT(N3843,FIND("/",N3843,1)-1)</f>
        <v>theater</v>
      </c>
      <c r="R3843" t="str">
        <f t="shared" ref="R3843:R3906" si="363">RIGHT(N3843,(LEN(N3843) - FIND("/",N3843,1)))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 0)</f>
        <v>12</v>
      </c>
      <c r="P3907">
        <f t="shared" ref="P3907:P3970" si="367">ROUND(E3907/L3907,2)</f>
        <v>24.71</v>
      </c>
      <c r="Q3907" t="str">
        <f t="shared" ref="Q3907:Q3970" si="368">LEFT(N3907,FIND("/",N3907,1)-1)</f>
        <v>theater</v>
      </c>
      <c r="R3907" t="str">
        <f t="shared" ref="R3907:R3970" si="369">RIGHT(N3907,(LEN(N3907) - FIND("/",N3907,1)))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 0)</f>
        <v>7</v>
      </c>
      <c r="P3971">
        <f t="shared" ref="P3971:P4034" si="373">ROUND(E3971/L3971,2)</f>
        <v>35.17</v>
      </c>
      <c r="Q3971" t="str">
        <f t="shared" ref="Q3971:Q4034" si="374">LEFT(N3971,FIND("/",N3971,1)-1)</f>
        <v>theater</v>
      </c>
      <c r="R3971" t="str">
        <f t="shared" ref="R3971:R4034" si="375">RIGHT(N3971,(LEN(N3971) - FIND("/",N3971,1)))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 0)</f>
        <v>26</v>
      </c>
      <c r="P4035">
        <f t="shared" ref="P4035:P4098" si="379">ROUND(E4035/L4035,2)</f>
        <v>65.34</v>
      </c>
      <c r="Q4035" t="str">
        <f t="shared" ref="Q4035:Q4098" si="380">LEFT(N4035,FIND("/",N4035,1)-1)</f>
        <v>theater</v>
      </c>
      <c r="R4035" t="str">
        <f t="shared" ref="R4035:R4098" si="381">RIGHT(N4035,(LEN(N4035) - FIND("/",N4035,1)))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 0)</f>
        <v>0</v>
      </c>
      <c r="P4099" t="e">
        <f t="shared" ref="P4099:P4115" si="385">ROUND(E4099/L4099,2)</f>
        <v>#DIV/0!</v>
      </c>
      <c r="Q4099" t="str">
        <f t="shared" ref="Q4099:Q4115" si="386">LEFT(N4099,FIND("/",N4099,1)-1)</f>
        <v>theater</v>
      </c>
      <c r="R4099" t="str">
        <f t="shared" ref="R4099:R4115" si="387">RIGHT(N4099,(LEN(N4099) - FIND("/",N4099,1)))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1:F1048576">
    <cfRule type="containsText" dxfId="5" priority="7" operator="containsText" text="successful">
      <formula>NOT(ISERROR(SEARCH("successful",F1)))</formula>
    </cfRule>
    <cfRule type="cellIs" dxfId="6" priority="4" operator="equal">
      <formula>"canceled"</formula>
    </cfRule>
    <cfRule type="cellIs" dxfId="7" priority="3" operator="equal">
      <formula>"failed"</formula>
    </cfRule>
    <cfRule type="cellIs" dxfId="4" priority="2" operator="equal">
      <formula>"live"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rgb="FF0C3BD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08DA8-FEA9-4078-AA45-87ABA6FE3A4E}">
  <dimension ref="A1:F14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8223</v>
      </c>
      <c r="B1" t="s">
        <v>8310</v>
      </c>
    </row>
    <row r="3" spans="1:6" x14ac:dyDescent="0.25">
      <c r="A3" s="5" t="s">
        <v>8323</v>
      </c>
      <c r="B3" s="5" t="s">
        <v>8311</v>
      </c>
    </row>
    <row r="4" spans="1:6" x14ac:dyDescent="0.25">
      <c r="A4" s="5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6" t="s">
        <v>8314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6" t="s">
        <v>8315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6" t="s">
        <v>8316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6" t="s">
        <v>8317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8318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6" t="s">
        <v>8319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6" t="s">
        <v>8320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6" t="s">
        <v>8321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6" t="s">
        <v>8322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6" t="s">
        <v>8312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sortState xmlns:xlrd2="http://schemas.microsoft.com/office/spreadsheetml/2017/richdata2" columnSort="1" ref="A3:F14">
    <sortCondition descending="1" ref="C14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03B6B-0199-46FA-849C-E2E0F624DE8E}">
  <dimension ref="A1:F47"/>
  <sheetViews>
    <sheetView workbookViewId="0">
      <selection activeCell="I33" sqref="I3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8223</v>
      </c>
      <c r="B1" t="s">
        <v>8310</v>
      </c>
    </row>
    <row r="2" spans="1:6" x14ac:dyDescent="0.25">
      <c r="A2" s="5" t="s">
        <v>8308</v>
      </c>
      <c r="B2" t="s">
        <v>8310</v>
      </c>
    </row>
    <row r="4" spans="1:6" x14ac:dyDescent="0.25">
      <c r="A4" s="5" t="s">
        <v>8323</v>
      </c>
      <c r="B4" s="5" t="s">
        <v>8311</v>
      </c>
    </row>
    <row r="5" spans="1:6" x14ac:dyDescent="0.25">
      <c r="A5" s="5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8325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8326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8353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8364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8312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9B6A8-C568-402A-8E30-363620EC847F}">
  <dimension ref="A1:F18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8308</v>
      </c>
      <c r="B1" t="s">
        <v>8310</v>
      </c>
    </row>
    <row r="2" spans="1:6" x14ac:dyDescent="0.25">
      <c r="A2" s="5" t="s">
        <v>8379</v>
      </c>
      <c r="B2" t="s">
        <v>8310</v>
      </c>
    </row>
    <row r="4" spans="1:6" x14ac:dyDescent="0.25">
      <c r="A4" s="5" t="s">
        <v>8323</v>
      </c>
      <c r="B4" s="5" t="s">
        <v>8311</v>
      </c>
    </row>
    <row r="5" spans="1:6" x14ac:dyDescent="0.25">
      <c r="A5" s="5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6" t="s">
        <v>8373</v>
      </c>
      <c r="B6" s="7">
        <v>182</v>
      </c>
      <c r="C6" s="7">
        <v>149</v>
      </c>
      <c r="D6" s="7">
        <v>34</v>
      </c>
      <c r="E6" s="7">
        <v>2</v>
      </c>
      <c r="F6" s="7">
        <v>367</v>
      </c>
    </row>
    <row r="7" spans="1:6" x14ac:dyDescent="0.25">
      <c r="A7" s="6" t="s">
        <v>8374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25">
      <c r="A8" s="6" t="s">
        <v>8375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x14ac:dyDescent="0.25">
      <c r="A9" s="6" t="s">
        <v>8376</v>
      </c>
      <c r="B9" s="7">
        <v>192</v>
      </c>
      <c r="C9" s="7">
        <v>102</v>
      </c>
      <c r="D9" s="7">
        <v>27</v>
      </c>
      <c r="E9" s="7"/>
      <c r="F9" s="7">
        <v>321</v>
      </c>
    </row>
    <row r="10" spans="1:6" x14ac:dyDescent="0.25">
      <c r="A10" s="6" t="s">
        <v>8367</v>
      </c>
      <c r="B10" s="7">
        <v>234</v>
      </c>
      <c r="C10" s="7">
        <v>126</v>
      </c>
      <c r="D10" s="7">
        <v>26</v>
      </c>
      <c r="E10" s="7"/>
      <c r="F10" s="7">
        <v>386</v>
      </c>
    </row>
    <row r="11" spans="1:6" x14ac:dyDescent="0.25">
      <c r="A11" s="6" t="s">
        <v>8377</v>
      </c>
      <c r="B11" s="7">
        <v>211</v>
      </c>
      <c r="C11" s="7">
        <v>147</v>
      </c>
      <c r="D11" s="7">
        <v>27</v>
      </c>
      <c r="E11" s="7"/>
      <c r="F11" s="7">
        <v>385</v>
      </c>
    </row>
    <row r="12" spans="1:6" x14ac:dyDescent="0.25">
      <c r="A12" s="6" t="s">
        <v>8368</v>
      </c>
      <c r="B12" s="7">
        <v>194</v>
      </c>
      <c r="C12" s="7">
        <v>150</v>
      </c>
      <c r="D12" s="7">
        <v>43</v>
      </c>
      <c r="E12" s="7"/>
      <c r="F12" s="7">
        <v>387</v>
      </c>
    </row>
    <row r="13" spans="1:6" x14ac:dyDescent="0.25">
      <c r="A13" s="6" t="s">
        <v>8369</v>
      </c>
      <c r="B13" s="7">
        <v>166</v>
      </c>
      <c r="C13" s="7">
        <v>134</v>
      </c>
      <c r="D13" s="7">
        <v>33</v>
      </c>
      <c r="E13" s="7"/>
      <c r="F13" s="7">
        <v>333</v>
      </c>
    </row>
    <row r="14" spans="1:6" x14ac:dyDescent="0.25">
      <c r="A14" s="6" t="s">
        <v>8370</v>
      </c>
      <c r="B14" s="7">
        <v>147</v>
      </c>
      <c r="C14" s="7">
        <v>127</v>
      </c>
      <c r="D14" s="7">
        <v>24</v>
      </c>
      <c r="E14" s="7"/>
      <c r="F14" s="7">
        <v>298</v>
      </c>
    </row>
    <row r="15" spans="1:6" x14ac:dyDescent="0.25">
      <c r="A15" s="6" t="s">
        <v>8371</v>
      </c>
      <c r="B15" s="7">
        <v>183</v>
      </c>
      <c r="C15" s="7">
        <v>149</v>
      </c>
      <c r="D15" s="7">
        <v>20</v>
      </c>
      <c r="E15" s="7"/>
      <c r="F15" s="7">
        <v>352</v>
      </c>
    </row>
    <row r="16" spans="1:6" x14ac:dyDescent="0.25">
      <c r="A16" s="6" t="s">
        <v>8372</v>
      </c>
      <c r="B16" s="7">
        <v>183</v>
      </c>
      <c r="C16" s="7">
        <v>114</v>
      </c>
      <c r="D16" s="7">
        <v>37</v>
      </c>
      <c r="E16" s="7"/>
      <c r="F16" s="7">
        <v>334</v>
      </c>
    </row>
    <row r="17" spans="1:6" x14ac:dyDescent="0.25">
      <c r="A17" s="6" t="s">
        <v>8378</v>
      </c>
      <c r="B17" s="7">
        <v>111</v>
      </c>
      <c r="C17" s="7">
        <v>118</v>
      </c>
      <c r="D17" s="7">
        <v>23</v>
      </c>
      <c r="E17" s="7"/>
      <c r="F17" s="7">
        <v>252</v>
      </c>
    </row>
    <row r="18" spans="1:6" x14ac:dyDescent="0.25">
      <c r="A18" s="6" t="s">
        <v>8312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96326-EBBA-49E0-A224-1A115038D814}">
  <dimension ref="A1:H13"/>
  <sheetViews>
    <sheetView tabSelected="1" topLeftCell="C1" workbookViewId="0">
      <selection activeCell="G13" sqref="G13"/>
    </sheetView>
  </sheetViews>
  <sheetFormatPr defaultRowHeight="15" x14ac:dyDescent="0.25"/>
  <cols>
    <col min="1" max="1" width="28.140625" bestFit="1" customWidth="1"/>
    <col min="2" max="2" width="18.140625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ht="45" x14ac:dyDescent="0.25">
      <c r="A1" s="2" t="s">
        <v>8380</v>
      </c>
      <c r="B1" s="2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2" t="s">
        <v>8386</v>
      </c>
      <c r="H1" s="2" t="s">
        <v>8387</v>
      </c>
    </row>
    <row r="2" spans="1:8" x14ac:dyDescent="0.25">
      <c r="A2" s="3" t="s">
        <v>8388</v>
      </c>
      <c r="B2" s="3">
        <f>COUNTIFS(Sheet1!$F$2:$F$4115,"successful",Sheet1!$D$2:$D$4115,"&lt;=1000")</f>
        <v>438</v>
      </c>
      <c r="C2" s="3">
        <f>COUNTIFS(Sheet1!$F$2:$F$4115,"failed",Sheet1!$D$2:$D$4115,"&lt;=1000")</f>
        <v>176</v>
      </c>
      <c r="D2" s="3">
        <f>COUNTIFS(Sheet1!$F$2:$F$4115,"canceled",Sheet1!$D$2:$D$4115,"&lt;=1000")</f>
        <v>26</v>
      </c>
      <c r="E2">
        <f>SUM(B2:D2)</f>
        <v>640</v>
      </c>
      <c r="F2" s="9">
        <f>B2/E2</f>
        <v>0.68437499999999996</v>
      </c>
      <c r="G2" s="9">
        <f>C2/E2</f>
        <v>0.27500000000000002</v>
      </c>
      <c r="H2" s="9">
        <f>D2/E2</f>
        <v>4.0625000000000001E-2</v>
      </c>
    </row>
    <row r="3" spans="1:8" x14ac:dyDescent="0.25">
      <c r="A3" t="s">
        <v>8389</v>
      </c>
      <c r="B3" s="3">
        <f>COUNTIFS(Sheet1!$F$2:$F$4115,"successful",Sheet1!$D$2:$D$4115,"&gt;1000",Sheet1!$D$2:$D$4115,"&lt;= 4999")</f>
        <v>816</v>
      </c>
      <c r="C3" s="3">
        <f>COUNTIFS(Sheet1!$F$2:$F$4115,"failed",Sheet1!$D$2:$D$4115,"&gt;1000",Sheet1!$D$2:$D$4115,"&lt;= 4999")</f>
        <v>357</v>
      </c>
      <c r="D3" s="3">
        <f>COUNTIFS(Sheet1!$F$2:$F$4115,"canceled",Sheet1!$D$2:$D$4115,"&gt;1000",Sheet1!$D$2:$D$4115,"&lt;= 4999")</f>
        <v>52</v>
      </c>
      <c r="E3">
        <f t="shared" ref="E3:E13" si="0">SUM(B3:D3)</f>
        <v>1225</v>
      </c>
      <c r="F3" s="9">
        <f t="shared" ref="F3:F13" si="1">B3/E3</f>
        <v>0.66612244897959183</v>
      </c>
      <c r="G3" s="9">
        <f t="shared" ref="G3:G13" si="2">C3/E3</f>
        <v>0.29142857142857143</v>
      </c>
      <c r="H3" s="9">
        <f t="shared" ref="H3:H13" si="3">D3/E3</f>
        <v>4.2448979591836737E-2</v>
      </c>
    </row>
    <row r="4" spans="1:8" x14ac:dyDescent="0.25">
      <c r="A4" t="s">
        <v>8390</v>
      </c>
      <c r="B4" s="3">
        <f>COUNTIFS(Sheet1!$F$2:$F$4115,"successful",Sheet1!$D$2:$D$4115,"&gt;=5000",Sheet1!$D$2:$D$4115,"&lt;= 9999")</f>
        <v>381</v>
      </c>
      <c r="C4" s="3">
        <f>COUNTIFS(Sheet1!$F$2:$F$4115,"failed",Sheet1!$D$2:$D$4115,"&gt;=5000",Sheet1!$D$2:$D$4115,"&lt;= 9999")</f>
        <v>283</v>
      </c>
      <c r="D4" s="3">
        <f>COUNTIFS(Sheet1!$F$2:$F$4115,"canceled",Sheet1!$D$2:$D$4115,"&gt;=5000",Sheet1!$D$2:$D$4115,"&lt;= 9999")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 x14ac:dyDescent="0.25">
      <c r="A5" t="s">
        <v>8391</v>
      </c>
      <c r="B5" s="3">
        <f>COUNTIFS(Sheet1!$F$2:$F$4115,"successful",Sheet1!$D$2:$D$4115,"&gt;=10000",Sheet1!$D$2:$D$4115,"&lt;= 14999")</f>
        <v>168</v>
      </c>
      <c r="C5" s="3">
        <f>COUNTIFS(Sheet1!$F$2:$F$4115,"failed",Sheet1!$D$2:$D$4115,"&gt;=10000",Sheet1!$D$2:$D$4115,"&lt;= 14999")</f>
        <v>144</v>
      </c>
      <c r="D5" s="3">
        <f>COUNTIFS(Sheet1!$F$2:$F$4115,"canceled",Sheet1!$D$2:$D$4115,"&gt;=10000",Sheet1!$D$2:$D$4115,"&lt;= 14999")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 x14ac:dyDescent="0.25">
      <c r="A6" t="s">
        <v>8392</v>
      </c>
      <c r="B6" s="3">
        <f>COUNTIFS(Sheet1!$F$2:$F$4115,"successful",Sheet1!$D$2:$D$4115,"&gt;=15000",Sheet1!$D$2:$D$4115,"&lt;= 19999")</f>
        <v>94</v>
      </c>
      <c r="C6" s="3">
        <f>COUNTIFS(Sheet1!$F$2:$F$4115,"failed",Sheet1!$D$2:$D$4115,"&gt;=15000",Sheet1!$D$2:$D$4115,"&lt;= 19999")</f>
        <v>90</v>
      </c>
      <c r="D6" s="3">
        <f>COUNTIFS(Sheet1!$F$2:$F$4115,"canceled",Sheet1!$D$2:$D$4115,"&gt;=15000",Sheet1!$D$2:$D$4115,"&lt;= 19999")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 x14ac:dyDescent="0.25">
      <c r="A7" t="s">
        <v>8393</v>
      </c>
      <c r="B7" s="3">
        <f>COUNTIFS(Sheet1!$F$2:$F$4115,"successful",Sheet1!$D$2:$D$4115,"&gt;=20000",Sheet1!$D$2:$D$4115,"&lt;= 24999")</f>
        <v>62</v>
      </c>
      <c r="C7" s="3">
        <f>COUNTIFS(Sheet1!$F$2:$F$4115,"failed",Sheet1!$D$2:$D$4115,"&gt;=20000",Sheet1!$D$2:$D$4115,"&lt;= 24999")</f>
        <v>72</v>
      </c>
      <c r="D7" s="3">
        <f>COUNTIFS(Sheet1!$F$2:$F$4115,"canceled",Sheet1!$D$2:$D$4115,"&gt;=20000",Sheet1!$D$2:$D$4115,"&lt;= 24999")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 x14ac:dyDescent="0.25">
      <c r="A8" t="s">
        <v>8394</v>
      </c>
      <c r="B8" s="3">
        <f>COUNTIFS(Sheet1!$F$2:$F$4115,"successful",Sheet1!$D$2:$D$4115,"&gt;=25000",Sheet1!$D$2:$D$4115,"&lt;= 29999")</f>
        <v>55</v>
      </c>
      <c r="C8" s="3">
        <f>COUNTIFS(Sheet1!$F$2:$F$4115,"failed",Sheet1!$D$2:$D$4115,"&gt;=25000",Sheet1!$D$2:$D$4115,"&lt;= 29999")</f>
        <v>64</v>
      </c>
      <c r="D8" s="3">
        <f>COUNTIFS(Sheet1!$F$2:$F$4115,"canceled",Sheet1!$D$2:$D$4115,"&gt;=25000",Sheet1!$D$2:$D$4115,"&lt;= 29999")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 x14ac:dyDescent="0.25">
      <c r="A9" t="s">
        <v>8395</v>
      </c>
      <c r="B9" s="3">
        <f>COUNTIFS(Sheet1!$F$2:$F$4115,"successful",Sheet1!$D$2:$D$4115,"&gt;=30000",Sheet1!$D$2:$D$4115,"&lt;= 34999")</f>
        <v>32</v>
      </c>
      <c r="C9" s="3">
        <f>COUNTIFS(Sheet1!$F$2:$F$4115,"failed",Sheet1!$D$2:$D$4115,"&gt;=30000",Sheet1!$D$2:$D$4115,"&lt;= 34999")</f>
        <v>37</v>
      </c>
      <c r="D9" s="3">
        <f>COUNTIFS(Sheet1!$F$2:$F$4115,"canceled",Sheet1!$D$2:$D$4115,"&gt;=30000",Sheet1!$D$2:$D$4115,"&lt;= 34999")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 x14ac:dyDescent="0.25">
      <c r="A10" t="s">
        <v>8396</v>
      </c>
      <c r="B10" s="3">
        <f>COUNTIFS(Sheet1!$F$2:$F$4115,"successful",Sheet1!$D$2:$D$4115,"&gt;=35000",Sheet1!$D$2:$D$4115,"&lt;= 39999")</f>
        <v>26</v>
      </c>
      <c r="C10" s="3">
        <f>COUNTIFS(Sheet1!$F$2:$F$4115,"failed",Sheet1!$D$2:$D$4115,"&gt;=35000",Sheet1!$D$2:$D$4115,"&lt;= 39999")</f>
        <v>22</v>
      </c>
      <c r="D10" s="3">
        <f>COUNTIFS(Sheet1!$F$2:$F$4115,"canceled",Sheet1!$D$2:$D$4115,"&gt;=35000",Sheet1!$D$2:$D$4115,"&lt;= 39999")</f>
        <v>7</v>
      </c>
      <c r="E1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</row>
    <row r="11" spans="1:8" x14ac:dyDescent="0.25">
      <c r="A11" t="s">
        <v>8397</v>
      </c>
      <c r="B11" s="3">
        <f>COUNTIFS(Sheet1!$F$2:$F$4115,"successful",Sheet1!$D$2:$D$4115,"&gt;=40000",Sheet1!$D$2:$D$4115,"&lt;= 44999")</f>
        <v>21</v>
      </c>
      <c r="C11" s="3">
        <f>COUNTIFS(Sheet1!$F$2:$F$4115,"failed",Sheet1!$D$2:$D$4115,"&gt;=40000",Sheet1!$D$2:$D$4115,"&lt;= 44999")</f>
        <v>16</v>
      </c>
      <c r="D11" s="3">
        <f>COUNTIFS(Sheet1!$F$2:$F$4115,"canceled",Sheet1!$D$2:$D$4115,"&gt;=40000",Sheet1!$D$2:$D$4115,"&lt;= 44999")</f>
        <v>6</v>
      </c>
      <c r="E11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</row>
    <row r="12" spans="1:8" x14ac:dyDescent="0.25">
      <c r="A12" t="s">
        <v>8398</v>
      </c>
      <c r="B12" s="3">
        <f>COUNTIFS(Sheet1!$F$2:$F$4115,"successful",Sheet1!$D$2:$D$4115,"&gt;=45000",Sheet1!$D$2:$D$4115,"&lt;= 49999")</f>
        <v>6</v>
      </c>
      <c r="C12" s="3">
        <f>COUNTIFS(Sheet1!$F$2:$F$4115,"failed",Sheet1!$D$2:$D$4115,"&gt;=45000",Sheet1!$D$2:$D$4115,"&lt;= 49999")</f>
        <v>11</v>
      </c>
      <c r="D12" s="3">
        <f>COUNTIFS(Sheet1!$F$2:$F$4115,"canceled",Sheet1!$D$2:$D$4115,"&gt;=45000",Sheet1!$D$2:$D$4115,"&lt;= 49999")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 x14ac:dyDescent="0.25">
      <c r="A13" t="s">
        <v>8399</v>
      </c>
      <c r="B13" s="3">
        <f>COUNTIFS(Sheet1!$F$2:$F$4115,"successful",Sheet1!$D$2:$D$4115,"&gt;=50000")</f>
        <v>86</v>
      </c>
      <c r="C13" s="3">
        <f>COUNTIFS(Sheet1!$F$2:$F$4115,"failed",Sheet1!$D$2:$D$4115,"&gt;=50000")</f>
        <v>258</v>
      </c>
      <c r="D13" s="3">
        <f>COUNTIFS(Sheet1!$F$2:$F$4115,"canceled",Sheet1!$D$2:$D$4115,"&gt;=50000")</f>
        <v>100</v>
      </c>
      <c r="E13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</sheetData>
  <conditionalFormatting sqref="E1">
    <cfRule type="containsText" dxfId="3" priority="1" operator="containsText" text="live">
      <formula>NOT(ISERROR(SEARCH("live",E1)))</formula>
    </cfRule>
    <cfRule type="containsText" dxfId="2" priority="2" operator="containsText" text="failed">
      <formula>NOT(ISERROR(SEARCH("failed",E1)))</formula>
    </cfRule>
    <cfRule type="containsText" dxfId="1" priority="3" operator="containsText" text="canceled">
      <formula>NOT(ISERROR(SEARCH("canceled",E1)))</formula>
    </cfRule>
    <cfRule type="containsText" dxfId="0" priority="4" operator="containsText" text="successful">
      <formula>NOT(ISERROR(SEARCH("successful",E1)))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PivotTbl&amp;StackedColCht-Category</vt:lpstr>
      <vt:lpstr>PivotTbl&amp;StackedColCht-SubCat</vt:lpstr>
      <vt:lpstr>Pivot Tables and Line Graph</vt:lpstr>
      <vt:lpstr>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reiki</cp:lastModifiedBy>
  <dcterms:created xsi:type="dcterms:W3CDTF">2017-04-20T15:17:24Z</dcterms:created>
  <dcterms:modified xsi:type="dcterms:W3CDTF">2020-09-01T22:54:35Z</dcterms:modified>
</cp:coreProperties>
</file>