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PAY ROLL" sheetId="1" r:id="rId1"/>
    <sheet name="GRADE BOOK" sheetId="2" r:id="rId2"/>
    <sheet name="DECESION MAKER" sheetId="3" r:id="rId3"/>
    <sheet name="PIVOT TABLE" sheetId="5" r:id="rId4"/>
    <sheet name="CAR INVENTORY" sheetId="4" r:id="rId5"/>
  </sheet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J12" i="2"/>
  <c r="K8"/>
  <c r="K6"/>
  <c r="K4"/>
  <c r="N5" i="3"/>
  <c r="M28" i="4"/>
  <c r="M21"/>
  <c r="M33"/>
  <c r="M34"/>
  <c r="M26"/>
  <c r="M19"/>
  <c r="M32"/>
  <c r="M24"/>
  <c r="M25"/>
  <c r="M48"/>
  <c r="M39"/>
  <c r="M52"/>
  <c r="M42"/>
  <c r="M47"/>
  <c r="M50"/>
  <c r="M36"/>
  <c r="M13"/>
  <c r="M7"/>
  <c r="M5"/>
  <c r="M4"/>
  <c r="M15"/>
  <c r="M8"/>
  <c r="M20"/>
  <c r="M6"/>
  <c r="M46"/>
  <c r="M27"/>
  <c r="M45"/>
  <c r="M9"/>
  <c r="M17"/>
  <c r="M49"/>
  <c r="M30"/>
  <c r="M31"/>
  <c r="M40"/>
  <c r="M51"/>
  <c r="M12"/>
  <c r="M16"/>
  <c r="M22"/>
  <c r="M18"/>
  <c r="M53"/>
  <c r="M10"/>
  <c r="M29"/>
  <c r="M38"/>
  <c r="M14"/>
  <c r="M11"/>
  <c r="M3"/>
  <c r="M23"/>
  <c r="M35"/>
  <c r="M43"/>
  <c r="M44"/>
  <c r="M41"/>
  <c r="M37"/>
  <c r="D37"/>
  <c r="F28"/>
  <c r="G28" s="1"/>
  <c r="I28" s="1"/>
  <c r="F21"/>
  <c r="G21" s="1"/>
  <c r="I21" s="1"/>
  <c r="F33"/>
  <c r="G33" s="1"/>
  <c r="I33" s="1"/>
  <c r="F34"/>
  <c r="G34" s="1"/>
  <c r="I34" s="1"/>
  <c r="F26"/>
  <c r="G26" s="1"/>
  <c r="I26" s="1"/>
  <c r="F19"/>
  <c r="G19" s="1"/>
  <c r="I19" s="1"/>
  <c r="F32"/>
  <c r="G32" s="1"/>
  <c r="I32" s="1"/>
  <c r="F24"/>
  <c r="G24" s="1"/>
  <c r="I24" s="1"/>
  <c r="F25"/>
  <c r="G25" s="1"/>
  <c r="I25" s="1"/>
  <c r="F48"/>
  <c r="G48" s="1"/>
  <c r="I48" s="1"/>
  <c r="F39"/>
  <c r="G39" s="1"/>
  <c r="I39" s="1"/>
  <c r="F52"/>
  <c r="G52" s="1"/>
  <c r="I52" s="1"/>
  <c r="F42"/>
  <c r="G42" s="1"/>
  <c r="I42" s="1"/>
  <c r="F47"/>
  <c r="G47" s="1"/>
  <c r="I47" s="1"/>
  <c r="F50"/>
  <c r="G50" s="1"/>
  <c r="I50" s="1"/>
  <c r="F36"/>
  <c r="G36" s="1"/>
  <c r="I36" s="1"/>
  <c r="F13"/>
  <c r="G13" s="1"/>
  <c r="I13" s="1"/>
  <c r="F7"/>
  <c r="G7" s="1"/>
  <c r="I7" s="1"/>
  <c r="F2"/>
  <c r="G2" s="1"/>
  <c r="I2" s="1"/>
  <c r="F5"/>
  <c r="G5" s="1"/>
  <c r="I5" s="1"/>
  <c r="F4"/>
  <c r="G4" s="1"/>
  <c r="I4" s="1"/>
  <c r="F15"/>
  <c r="G15" s="1"/>
  <c r="I15" s="1"/>
  <c r="F8"/>
  <c r="G8" s="1"/>
  <c r="I8" s="1"/>
  <c r="F20"/>
  <c r="G20" s="1"/>
  <c r="I20" s="1"/>
  <c r="F6"/>
  <c r="G6" s="1"/>
  <c r="I6" s="1"/>
  <c r="F46"/>
  <c r="G46" s="1"/>
  <c r="I46" s="1"/>
  <c r="F27"/>
  <c r="G27" s="1"/>
  <c r="I27" s="1"/>
  <c r="F45"/>
  <c r="G45" s="1"/>
  <c r="I45" s="1"/>
  <c r="F9"/>
  <c r="G9" s="1"/>
  <c r="I9" s="1"/>
  <c r="F17"/>
  <c r="G17" s="1"/>
  <c r="I17" s="1"/>
  <c r="F49"/>
  <c r="G49" s="1"/>
  <c r="I49" s="1"/>
  <c r="F30"/>
  <c r="G30" s="1"/>
  <c r="I30" s="1"/>
  <c r="F31"/>
  <c r="G31" s="1"/>
  <c r="I31" s="1"/>
  <c r="F40"/>
  <c r="G40" s="1"/>
  <c r="I40" s="1"/>
  <c r="F51"/>
  <c r="G51" s="1"/>
  <c r="I51" s="1"/>
  <c r="F12"/>
  <c r="G12" s="1"/>
  <c r="I12" s="1"/>
  <c r="F16"/>
  <c r="G16" s="1"/>
  <c r="I16" s="1"/>
  <c r="F22"/>
  <c r="G22" s="1"/>
  <c r="I22" s="1"/>
  <c r="F18"/>
  <c r="G18" s="1"/>
  <c r="I18" s="1"/>
  <c r="F53"/>
  <c r="G53" s="1"/>
  <c r="I53" s="1"/>
  <c r="F10"/>
  <c r="G10" s="1"/>
  <c r="I10" s="1"/>
  <c r="F29"/>
  <c r="G29" s="1"/>
  <c r="I29" s="1"/>
  <c r="F38"/>
  <c r="G38" s="1"/>
  <c r="I38" s="1"/>
  <c r="F14"/>
  <c r="G14" s="1"/>
  <c r="I14" s="1"/>
  <c r="F11"/>
  <c r="G11" s="1"/>
  <c r="I11" s="1"/>
  <c r="F3"/>
  <c r="G3" s="1"/>
  <c r="I3" s="1"/>
  <c r="F23"/>
  <c r="G23" s="1"/>
  <c r="I23" s="1"/>
  <c r="F35"/>
  <c r="G35" s="1"/>
  <c r="I35" s="1"/>
  <c r="F43"/>
  <c r="G43" s="1"/>
  <c r="I43" s="1"/>
  <c r="F44"/>
  <c r="G44" s="1"/>
  <c r="I44" s="1"/>
  <c r="F41"/>
  <c r="G41" s="1"/>
  <c r="I41" s="1"/>
  <c r="F37"/>
  <c r="G37" s="1"/>
  <c r="I37" s="1"/>
  <c r="D18"/>
  <c r="E18"/>
  <c r="E37"/>
  <c r="D28"/>
  <c r="E28" s="1"/>
  <c r="D21"/>
  <c r="E21" s="1"/>
  <c r="D33"/>
  <c r="E33" s="1"/>
  <c r="D34"/>
  <c r="E34" s="1"/>
  <c r="D26"/>
  <c r="E26" s="1"/>
  <c r="D19"/>
  <c r="E19" s="1"/>
  <c r="D32"/>
  <c r="E32" s="1"/>
  <c r="D24"/>
  <c r="E24" s="1"/>
  <c r="D25"/>
  <c r="E25" s="1"/>
  <c r="D48"/>
  <c r="E48" s="1"/>
  <c r="D39"/>
  <c r="E39" s="1"/>
  <c r="D52"/>
  <c r="E52" s="1"/>
  <c r="D42"/>
  <c r="E42" s="1"/>
  <c r="D47"/>
  <c r="E47" s="1"/>
  <c r="D50"/>
  <c r="E50" s="1"/>
  <c r="D36"/>
  <c r="E36" s="1"/>
  <c r="D13"/>
  <c r="E13" s="1"/>
  <c r="D7"/>
  <c r="E7" s="1"/>
  <c r="D2"/>
  <c r="E2" s="1"/>
  <c r="D5"/>
  <c r="E5" s="1"/>
  <c r="D4"/>
  <c r="E4" s="1"/>
  <c r="D15"/>
  <c r="E15" s="1"/>
  <c r="D8"/>
  <c r="E8" s="1"/>
  <c r="D20"/>
  <c r="E20" s="1"/>
  <c r="D6"/>
  <c r="E6" s="1"/>
  <c r="D46"/>
  <c r="E46" s="1"/>
  <c r="D27"/>
  <c r="E27" s="1"/>
  <c r="D45"/>
  <c r="E45" s="1"/>
  <c r="D9"/>
  <c r="E9" s="1"/>
  <c r="D17"/>
  <c r="E17" s="1"/>
  <c r="D49"/>
  <c r="E49" s="1"/>
  <c r="D30"/>
  <c r="E30" s="1"/>
  <c r="D31"/>
  <c r="E31" s="1"/>
  <c r="D40"/>
  <c r="E40" s="1"/>
  <c r="D51"/>
  <c r="E51" s="1"/>
  <c r="D12"/>
  <c r="E12" s="1"/>
  <c r="D16"/>
  <c r="E16" s="1"/>
  <c r="D22"/>
  <c r="E22" s="1"/>
  <c r="D53"/>
  <c r="E53" s="1"/>
  <c r="D10"/>
  <c r="E10" s="1"/>
  <c r="D29"/>
  <c r="E29" s="1"/>
  <c r="D38"/>
  <c r="E38" s="1"/>
  <c r="D14"/>
  <c r="E14" s="1"/>
  <c r="D11"/>
  <c r="E11" s="1"/>
  <c r="D3"/>
  <c r="E3" s="1"/>
  <c r="D23"/>
  <c r="E23" s="1"/>
  <c r="D35"/>
  <c r="E35" s="1"/>
  <c r="D43"/>
  <c r="E43" s="1"/>
  <c r="D44"/>
  <c r="E44" s="1"/>
  <c r="D41"/>
  <c r="E41" s="1"/>
  <c r="C34"/>
  <c r="C24"/>
  <c r="C52"/>
  <c r="C36"/>
  <c r="C5"/>
  <c r="C20"/>
  <c r="C45"/>
  <c r="C30"/>
  <c r="C12"/>
  <c r="C53"/>
  <c r="C14"/>
  <c r="C35"/>
  <c r="B28"/>
  <c r="C28" s="1"/>
  <c r="B21"/>
  <c r="C21" s="1"/>
  <c r="B33"/>
  <c r="C33" s="1"/>
  <c r="B34"/>
  <c r="N34" s="1"/>
  <c r="B26"/>
  <c r="C26" s="1"/>
  <c r="B19"/>
  <c r="C19" s="1"/>
  <c r="B32"/>
  <c r="C32" s="1"/>
  <c r="B24"/>
  <c r="N24" s="1"/>
  <c r="B25"/>
  <c r="C25" s="1"/>
  <c r="B48"/>
  <c r="C48" s="1"/>
  <c r="B39"/>
  <c r="C39" s="1"/>
  <c r="B52"/>
  <c r="N52" s="1"/>
  <c r="B42"/>
  <c r="C42" s="1"/>
  <c r="B47"/>
  <c r="C47" s="1"/>
  <c r="B50"/>
  <c r="C50" s="1"/>
  <c r="B36"/>
  <c r="N36" s="1"/>
  <c r="B13"/>
  <c r="C13" s="1"/>
  <c r="B7"/>
  <c r="C7" s="1"/>
  <c r="B2"/>
  <c r="C2" s="1"/>
  <c r="B5"/>
  <c r="N5" s="1"/>
  <c r="B4"/>
  <c r="C4" s="1"/>
  <c r="B15"/>
  <c r="C15" s="1"/>
  <c r="B8"/>
  <c r="C8" s="1"/>
  <c r="B20"/>
  <c r="N20" s="1"/>
  <c r="B6"/>
  <c r="C6" s="1"/>
  <c r="B46"/>
  <c r="C46" s="1"/>
  <c r="B27"/>
  <c r="C27" s="1"/>
  <c r="B45"/>
  <c r="N45" s="1"/>
  <c r="B9"/>
  <c r="C9" s="1"/>
  <c r="B17"/>
  <c r="C17" s="1"/>
  <c r="B49"/>
  <c r="C49" s="1"/>
  <c r="B30"/>
  <c r="N30" s="1"/>
  <c r="B31"/>
  <c r="C31" s="1"/>
  <c r="B40"/>
  <c r="C40" s="1"/>
  <c r="B51"/>
  <c r="C51" s="1"/>
  <c r="B12"/>
  <c r="N12" s="1"/>
  <c r="B16"/>
  <c r="C16" s="1"/>
  <c r="B22"/>
  <c r="C22" s="1"/>
  <c r="B18"/>
  <c r="C18" s="1"/>
  <c r="B53"/>
  <c r="N53" s="1"/>
  <c r="B10"/>
  <c r="C10" s="1"/>
  <c r="B29"/>
  <c r="C29" s="1"/>
  <c r="B38"/>
  <c r="C38" s="1"/>
  <c r="B14"/>
  <c r="N14" s="1"/>
  <c r="B11"/>
  <c r="C11" s="1"/>
  <c r="B3"/>
  <c r="C3" s="1"/>
  <c r="B23"/>
  <c r="C23" s="1"/>
  <c r="B35"/>
  <c r="N35" s="1"/>
  <c r="B43"/>
  <c r="C43" s="1"/>
  <c r="B44"/>
  <c r="C44" s="1"/>
  <c r="B41"/>
  <c r="C41" s="1"/>
  <c r="B37"/>
  <c r="N37" s="1"/>
  <c r="K6" i="3"/>
  <c r="K7"/>
  <c r="K8"/>
  <c r="K5"/>
  <c r="J9"/>
  <c r="J8"/>
  <c r="J7"/>
  <c r="J6"/>
  <c r="J5"/>
  <c r="H9"/>
  <c r="H8"/>
  <c r="H7"/>
  <c r="H6"/>
  <c r="H5"/>
  <c r="F9"/>
  <c r="K9" s="1"/>
  <c r="F8"/>
  <c r="F7"/>
  <c r="F6"/>
  <c r="F5"/>
  <c r="D6"/>
  <c r="D7"/>
  <c r="D8"/>
  <c r="D5"/>
  <c r="M4" i="2"/>
  <c r="M5"/>
  <c r="M6"/>
  <c r="M7"/>
  <c r="M8"/>
  <c r="M9"/>
  <c r="M10"/>
  <c r="M11"/>
  <c r="M12"/>
  <c r="M13"/>
  <c r="K13"/>
  <c r="K12"/>
  <c r="K11"/>
  <c r="K10"/>
  <c r="K9"/>
  <c r="K7"/>
  <c r="K5"/>
  <c r="J13"/>
  <c r="J11"/>
  <c r="J10"/>
  <c r="J9"/>
  <c r="J8"/>
  <c r="J7"/>
  <c r="J6"/>
  <c r="J5"/>
  <c r="J4"/>
  <c r="I13"/>
  <c r="I12"/>
  <c r="I11"/>
  <c r="I10"/>
  <c r="I9"/>
  <c r="I8"/>
  <c r="I7"/>
  <c r="I6"/>
  <c r="I5"/>
  <c r="I4"/>
  <c r="H5"/>
  <c r="H6"/>
  <c r="H7"/>
  <c r="H8"/>
  <c r="H9"/>
  <c r="H10"/>
  <c r="H11"/>
  <c r="H12"/>
  <c r="H13"/>
  <c r="H4"/>
  <c r="AC19" i="1"/>
  <c r="AC18"/>
  <c r="AC17"/>
  <c r="AC16"/>
  <c r="AC5"/>
  <c r="AC6"/>
  <c r="AC7"/>
  <c r="AC8"/>
  <c r="AC9"/>
  <c r="AC10"/>
  <c r="AC11"/>
  <c r="AC12"/>
  <c r="AC13"/>
  <c r="AC4"/>
  <c r="R12"/>
  <c r="R7"/>
  <c r="R4"/>
  <c r="Y16"/>
  <c r="W16"/>
  <c r="W19"/>
  <c r="X4"/>
  <c r="W4"/>
  <c r="AA19"/>
  <c r="Z19"/>
  <c r="Y19"/>
  <c r="X19"/>
  <c r="AA18"/>
  <c r="Z18"/>
  <c r="Y18"/>
  <c r="X18"/>
  <c r="W18"/>
  <c r="AA17"/>
  <c r="Z17"/>
  <c r="Y17"/>
  <c r="X17"/>
  <c r="W17"/>
  <c r="AA16"/>
  <c r="Z16"/>
  <c r="X16"/>
  <c r="Q19"/>
  <c r="P19"/>
  <c r="O19"/>
  <c r="N19"/>
  <c r="Q18"/>
  <c r="P18"/>
  <c r="O18"/>
  <c r="N18"/>
  <c r="Q17"/>
  <c r="P17"/>
  <c r="O17"/>
  <c r="N17"/>
  <c r="Q16"/>
  <c r="P16"/>
  <c r="O16"/>
  <c r="N16"/>
  <c r="G19"/>
  <c r="F19"/>
  <c r="E19"/>
  <c r="D19"/>
  <c r="G18"/>
  <c r="F18"/>
  <c r="E18"/>
  <c r="D18"/>
  <c r="G17"/>
  <c r="F17"/>
  <c r="E17"/>
  <c r="D17"/>
  <c r="G16"/>
  <c r="F16"/>
  <c r="E16"/>
  <c r="D16"/>
  <c r="AA13"/>
  <c r="Z13"/>
  <c r="Y13"/>
  <c r="X13"/>
  <c r="W13"/>
  <c r="AA12"/>
  <c r="Z12"/>
  <c r="Y12"/>
  <c r="X12"/>
  <c r="W12"/>
  <c r="AA11"/>
  <c r="Z11"/>
  <c r="Y11"/>
  <c r="X11"/>
  <c r="W11"/>
  <c r="AA10"/>
  <c r="Z10"/>
  <c r="Y10"/>
  <c r="X10"/>
  <c r="W10"/>
  <c r="AA9"/>
  <c r="Z9"/>
  <c r="Y9"/>
  <c r="X9"/>
  <c r="W9"/>
  <c r="AA8"/>
  <c r="Z8"/>
  <c r="Y8"/>
  <c r="X8"/>
  <c r="W8"/>
  <c r="AA7"/>
  <c r="Z7"/>
  <c r="Y7"/>
  <c r="X7"/>
  <c r="W7"/>
  <c r="AA6"/>
  <c r="Z6"/>
  <c r="Y6"/>
  <c r="X6"/>
  <c r="W6"/>
  <c r="AA5"/>
  <c r="Z5"/>
  <c r="Y5"/>
  <c r="X5"/>
  <c r="W5"/>
  <c r="AA4"/>
  <c r="Z4"/>
  <c r="Y4"/>
  <c r="Y3"/>
  <c r="Z3" s="1"/>
  <c r="AA3" s="1"/>
  <c r="X3"/>
  <c r="V13"/>
  <c r="U13"/>
  <c r="T13"/>
  <c r="S13"/>
  <c r="R13"/>
  <c r="V12"/>
  <c r="U12"/>
  <c r="T12"/>
  <c r="S12"/>
  <c r="V11"/>
  <c r="U11"/>
  <c r="T11"/>
  <c r="S11"/>
  <c r="R11"/>
  <c r="V10"/>
  <c r="U10"/>
  <c r="T10"/>
  <c r="S10"/>
  <c r="R10"/>
  <c r="V9"/>
  <c r="U9"/>
  <c r="T9"/>
  <c r="S9"/>
  <c r="R9"/>
  <c r="V8"/>
  <c r="U8"/>
  <c r="T8"/>
  <c r="S8"/>
  <c r="R8"/>
  <c r="V7"/>
  <c r="U7"/>
  <c r="T7"/>
  <c r="S7"/>
  <c r="V6"/>
  <c r="U6"/>
  <c r="T6"/>
  <c r="S6"/>
  <c r="R6"/>
  <c r="V5"/>
  <c r="U5"/>
  <c r="T5"/>
  <c r="S5"/>
  <c r="R5"/>
  <c r="V4"/>
  <c r="U4"/>
  <c r="T4"/>
  <c r="S4"/>
  <c r="T3"/>
  <c r="U3" s="1"/>
  <c r="V3" s="1"/>
  <c r="S3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O3"/>
  <c r="P3"/>
  <c r="Q3" s="1"/>
  <c r="N3"/>
  <c r="L13"/>
  <c r="K13"/>
  <c r="J13"/>
  <c r="I13"/>
  <c r="H13"/>
  <c r="L12"/>
  <c r="K12"/>
  <c r="J12"/>
  <c r="I12"/>
  <c r="H12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J3"/>
  <c r="K3" s="1"/>
  <c r="L3" s="1"/>
  <c r="I3"/>
  <c r="D3"/>
  <c r="E3" s="1"/>
  <c r="F3" s="1"/>
  <c r="G3" s="1"/>
  <c r="H4"/>
  <c r="B19"/>
  <c r="C19"/>
  <c r="C18"/>
  <c r="C17"/>
  <c r="C16"/>
  <c r="B18"/>
  <c r="B17"/>
  <c r="B16"/>
  <c r="N43" i="4" l="1"/>
  <c r="N11"/>
  <c r="N10"/>
  <c r="N16"/>
  <c r="N31"/>
  <c r="N9"/>
  <c r="N6"/>
  <c r="N4"/>
  <c r="N13"/>
  <c r="N42"/>
  <c r="N25"/>
  <c r="N26"/>
  <c r="N28"/>
  <c r="N44"/>
  <c r="N3"/>
  <c r="N29"/>
  <c r="N22"/>
  <c r="N40"/>
  <c r="N17"/>
  <c r="N46"/>
  <c r="N15"/>
  <c r="N7"/>
  <c r="N47"/>
  <c r="N48"/>
  <c r="N19"/>
  <c r="N21"/>
  <c r="C37"/>
  <c r="N41"/>
  <c r="N23"/>
  <c r="N38"/>
  <c r="N18"/>
  <c r="N51"/>
  <c r="N49"/>
  <c r="N27"/>
  <c r="N8"/>
  <c r="N2"/>
  <c r="N50"/>
  <c r="N39"/>
  <c r="N32"/>
  <c r="N33"/>
  <c r="M19" i="1"/>
  <c r="M18"/>
  <c r="M16"/>
  <c r="M17"/>
</calcChain>
</file>

<file path=xl/sharedStrings.xml><?xml version="1.0" encoding="utf-8"?>
<sst xmlns="http://schemas.openxmlformats.org/spreadsheetml/2006/main" count="284" uniqueCount="169">
  <si>
    <t>employee payroll</t>
  </si>
  <si>
    <t>names</t>
  </si>
  <si>
    <t>hourly wage</t>
  </si>
  <si>
    <t>musa</t>
  </si>
  <si>
    <t>isa</t>
  </si>
  <si>
    <t>bello</t>
  </si>
  <si>
    <t>lami</t>
  </si>
  <si>
    <t>lekon</t>
  </si>
  <si>
    <t>segun</t>
  </si>
  <si>
    <t>shuaibu</t>
  </si>
  <si>
    <t>emeka</t>
  </si>
  <si>
    <t>chika</t>
  </si>
  <si>
    <t>hauwa</t>
  </si>
  <si>
    <t>max</t>
  </si>
  <si>
    <t>min</t>
  </si>
  <si>
    <t>averag</t>
  </si>
  <si>
    <t>total</t>
  </si>
  <si>
    <t>pay</t>
  </si>
  <si>
    <t>overtime</t>
  </si>
  <si>
    <t>overtime bonus</t>
  </si>
  <si>
    <t>total pay</t>
  </si>
  <si>
    <t>hours per week</t>
  </si>
  <si>
    <t>january pay</t>
  </si>
  <si>
    <t>possible points</t>
  </si>
  <si>
    <t>communication test</t>
  </si>
  <si>
    <t>copliance test</t>
  </si>
  <si>
    <t>punctuality test</t>
  </si>
  <si>
    <t>effectiveness test</t>
  </si>
  <si>
    <t>fire employe</t>
  </si>
  <si>
    <t>GRADE BOOK</t>
  </si>
  <si>
    <t>carear decesion maker</t>
  </si>
  <si>
    <t>jobs</t>
  </si>
  <si>
    <t>cook</t>
  </si>
  <si>
    <t xml:space="preserve">mac donalds manager </t>
  </si>
  <si>
    <t>driver</t>
  </si>
  <si>
    <t>nfl</t>
  </si>
  <si>
    <t>engineer</t>
  </si>
  <si>
    <t>job market</t>
  </si>
  <si>
    <t>enjoyment</t>
  </si>
  <si>
    <t>schooling</t>
  </si>
  <si>
    <t>FD06MTG001</t>
  </si>
  <si>
    <t>Black</t>
  </si>
  <si>
    <t>Smith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</si>
  <si>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</si>
  <si>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</si>
  <si>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</si>
  <si>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</si>
  <si>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</si>
  <si>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</si>
  <si>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</si>
  <si>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</si>
  <si>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</si>
  <si>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</si>
  <si>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</si>
  <si>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</si>
  <si>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</si>
  <si>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</si>
  <si>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</si>
  <si>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</si>
  <si>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</si>
  <si>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</si>
  <si>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</si>
  <si>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</si>
  <si>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</si>
  <si>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</si>
  <si>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</si>
  <si>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</si>
  <si>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</si>
  <si>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</si>
  <si>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</si>
  <si>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</si>
  <si>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</si>
  <si>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</si>
  <si>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</si>
  <si>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</si>
  <si>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</si>
  <si>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</si>
  <si>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</si>
  <si>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</si>
  <si>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</si>
  <si>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</si>
  <si>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</si>
  <si>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</si>
  <si>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</si>
  <si>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</si>
  <si>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</si>
  <si>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</si>
  <si>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</si>
  <si>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</si>
  <si>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</si>
  <si>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</si>
  <si>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</si>
  <si>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</si>
  <si>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</si>
  <si>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</si>
  <si>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</si>
  <si>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</si>
  <si>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</si>
  <si>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</si>
  <si>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</si>
  <si>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</si>
  <si>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</si>
  <si>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</si>
  <si>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</si>
  <si>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</si>
  <si>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</si>
  <si>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</si>
  <si>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</si>
  <si>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</si>
  <si>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</si>
  <si>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</si>
  <si>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</si>
  <si>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</si>
  <si>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</si>
  <si>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</si>
  <si>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</si>
  <si>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</si>
  <si>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</si>
  <si>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</si>
  <si>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</si>
  <si>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</si>
  <si>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</si>
  <si>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</si>
  <si>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</si>
  <si>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HO</t>
  </si>
  <si>
    <t>CR</t>
  </si>
  <si>
    <t>HY</t>
  </si>
  <si>
    <t>TY</t>
  </si>
  <si>
    <t>GM</t>
  </si>
  <si>
    <t>FD</t>
  </si>
  <si>
    <t>Chrysler</t>
  </si>
  <si>
    <t>Honda</t>
  </si>
  <si>
    <t>Ford</t>
  </si>
  <si>
    <t>General Motors</t>
  </si>
  <si>
    <t>Hundai</t>
  </si>
  <si>
    <t>Toyota</t>
  </si>
  <si>
    <t>COR</t>
  </si>
  <si>
    <t>ODY</t>
  </si>
  <si>
    <t>PTC</t>
  </si>
  <si>
    <t>ELA</t>
  </si>
  <si>
    <t>CAR</t>
  </si>
  <si>
    <t>SLV</t>
  </si>
  <si>
    <t>MTG</t>
  </si>
  <si>
    <t>CIV</t>
  </si>
  <si>
    <t>FCS</t>
  </si>
  <si>
    <t>CAM</t>
  </si>
  <si>
    <t>Camrey</t>
  </si>
  <si>
    <t>cmr</t>
  </si>
  <si>
    <t>HO01ODY040</t>
  </si>
  <si>
    <t>Civic</t>
  </si>
  <si>
    <t>Caravan</t>
  </si>
  <si>
    <t>Camero</t>
  </si>
  <si>
    <t>Corola</t>
  </si>
  <si>
    <t>Elantra</t>
  </si>
  <si>
    <t>Focus</t>
  </si>
  <si>
    <t>Mustang</t>
  </si>
  <si>
    <t>Oddyssey</t>
  </si>
  <si>
    <t>PT Cruiser</t>
  </si>
  <si>
    <t>Silverdo</t>
  </si>
  <si>
    <t>HO05ODY037</t>
  </si>
  <si>
    <t>GM09CMR014</t>
  </si>
  <si>
    <t>FD06FCS006</t>
  </si>
  <si>
    <t>Row Labels</t>
  </si>
  <si>
    <t>Grand Total</t>
  </si>
  <si>
    <t>Sum of Miles</t>
  </si>
  <si>
    <t>i.d</t>
  </si>
  <si>
    <t>VLOOKUP</t>
  </si>
  <si>
    <t/>
  </si>
  <si>
    <t>compliance test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</si>
</sst>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Fill="1"/>
    <xf numFmtId="16" fontId="0" fillId="7" borderId="0" xfId="0" applyNumberFormat="1" applyFill="1"/>
    <xf numFmtId="44" fontId="0" fillId="7" borderId="0" xfId="0" applyNumberFormat="1" applyFill="1"/>
    <xf numFmtId="16" fontId="0" fillId="10" borderId="0" xfId="0" applyNumberFormat="1" applyFill="1"/>
    <xf numFmtId="44" fontId="0" fillId="10" borderId="0" xfId="0" applyNumberFormat="1" applyFill="1"/>
    <xf numFmtId="44" fontId="0" fillId="0" borderId="0" xfId="1" applyNumberFormat="1" applyFont="1"/>
    <xf numFmtId="0" fontId="0" fillId="0" borderId="0" xfId="0" applyAlignment="1">
      <alignment textRotation="90"/>
    </xf>
    <xf numFmtId="9" fontId="0" fillId="0" borderId="0" xfId="2" applyFont="1"/>
    <xf numFmtId="0" fontId="2" fillId="0" borderId="0" xfId="3" applyAlignment="1" applyProtection="1"/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10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wrapText="1"/>
    </xf>
    <xf numFmtId="0" fontId="0" fillId="0" borderId="0" xfId="0" quotePrefix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'GRADE BOOK'!$A$4:$A$13</c:f>
              <c:strCache>
                <c:ptCount val="10"/>
                <c:pt idx="0">
                  <c:v>musa</c:v>
                </c:pt>
                <c:pt idx="1">
                  <c:v>isa</c:v>
                </c:pt>
                <c:pt idx="2">
                  <c:v>bello</c:v>
                </c:pt>
                <c:pt idx="3">
                  <c:v>lami</c:v>
                </c:pt>
                <c:pt idx="4">
                  <c:v>lekon</c:v>
                </c:pt>
                <c:pt idx="5">
                  <c:v>segun</c:v>
                </c:pt>
                <c:pt idx="6">
                  <c:v>shuaibu</c:v>
                </c:pt>
                <c:pt idx="7">
                  <c:v>emeka</c:v>
                </c:pt>
                <c:pt idx="8">
                  <c:v>chika</c:v>
                </c:pt>
                <c:pt idx="9">
                  <c:v>hauwa</c:v>
                </c:pt>
              </c:strCache>
            </c:strRef>
          </c:cat>
          <c:val>
            <c:numRef>
              <c:f>'GRADE BOOK'!$C$4:$C$13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axId val="86233088"/>
        <c:axId val="86234624"/>
      </c:barChart>
      <c:catAx>
        <c:axId val="86233088"/>
        <c:scaling>
          <c:orientation val="minMax"/>
        </c:scaling>
        <c:axPos val="b"/>
        <c:tickLblPos val="nextTo"/>
        <c:crossAx val="86234624"/>
        <c:crosses val="autoZero"/>
        <c:auto val="1"/>
        <c:lblAlgn val="ctr"/>
        <c:lblOffset val="100"/>
      </c:catAx>
      <c:valAx>
        <c:axId val="86234624"/>
        <c:scaling>
          <c:orientation val="minMax"/>
        </c:scaling>
        <c:axPos val="l"/>
        <c:majorGridlines/>
        <c:numFmt formatCode="General" sourceLinked="1"/>
        <c:tickLblPos val="nextTo"/>
        <c:crossAx val="862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9735345581807"/>
          <c:y val="0.40740833138431976"/>
          <c:w val="0.12858202099737534"/>
          <c:h val="7.9572776175255322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'GRADE BOOK'!$A$4:$A$13</c:f>
              <c:strCache>
                <c:ptCount val="10"/>
                <c:pt idx="0">
                  <c:v>musa</c:v>
                </c:pt>
                <c:pt idx="1">
                  <c:v>isa</c:v>
                </c:pt>
                <c:pt idx="2">
                  <c:v>bello</c:v>
                </c:pt>
                <c:pt idx="3">
                  <c:v>lami</c:v>
                </c:pt>
                <c:pt idx="4">
                  <c:v>lekon</c:v>
                </c:pt>
                <c:pt idx="5">
                  <c:v>segun</c:v>
                </c:pt>
                <c:pt idx="6">
                  <c:v>shuaibu</c:v>
                </c:pt>
                <c:pt idx="7">
                  <c:v>emeka</c:v>
                </c:pt>
                <c:pt idx="8">
                  <c:v>chika</c:v>
                </c:pt>
                <c:pt idx="9">
                  <c:v>hauwa</c:v>
                </c:pt>
              </c:strCache>
            </c:strRef>
          </c:cat>
          <c:val>
            <c:numRef>
              <c:f>'GRADE BOOK'!$D$4:$D$13</c:f>
              <c:numCache>
                <c:formatCode>General</c:formatCode>
                <c:ptCount val="10"/>
                <c:pt idx="0">
                  <c:v>100</c:v>
                </c:pt>
                <c:pt idx="1">
                  <c:v>98</c:v>
                </c:pt>
                <c:pt idx="2">
                  <c:v>90</c:v>
                </c:pt>
                <c:pt idx="3">
                  <c:v>70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70</c:v>
                </c:pt>
                <c:pt idx="8">
                  <c:v>45</c:v>
                </c:pt>
                <c:pt idx="9">
                  <c:v>100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[first project tutorial.xlsx]PIVOT TABLE!PivotTable2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axId val="53263744"/>
        <c:axId val="52429952"/>
      </c:barChart>
      <c:catAx>
        <c:axId val="53263744"/>
        <c:scaling>
          <c:orientation val="minMax"/>
        </c:scaling>
        <c:axPos val="b"/>
        <c:tickLblPos val="nextTo"/>
        <c:crossAx val="52429952"/>
        <c:crosses val="autoZero"/>
        <c:auto val="1"/>
        <c:lblAlgn val="ctr"/>
        <c:lblOffset val="100"/>
      </c:catAx>
      <c:valAx>
        <c:axId val="52429952"/>
        <c:scaling>
          <c:orientation val="minMax"/>
        </c:scaling>
        <c:axPos val="l"/>
        <c:majorGridlines/>
        <c:numFmt formatCode="General" sourceLinked="1"/>
        <c:tickLblPos val="nextTo"/>
        <c:crossAx val="5326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781049</xdr:rowOff>
    </xdr:from>
    <xdr:to>
      <xdr:col>21</xdr:col>
      <xdr:colOff>285750</xdr:colOff>
      <xdr:row>13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13</xdr:row>
      <xdr:rowOff>142875</xdr:rowOff>
    </xdr:from>
    <xdr:to>
      <xdr:col>21</xdr:col>
      <xdr:colOff>295275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161925</xdr:rowOff>
    </xdr:from>
    <xdr:to>
      <xdr:col>15</xdr:col>
      <xdr:colOff>190500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40.961668865741" createdVersion="3" refreshedVersion="3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0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x v="0"/>
    <n v="2372.1647058823532"/>
    <s v="Black"/>
    <x v="0"/>
    <n v="50000"/>
    <s v="Y"/>
    <s v="FD06MTGBLA001"/>
  </r>
  <r>
    <s v="FD06MTG002"/>
    <s v="FD"/>
    <s v="Ford"/>
    <s v="MTG"/>
    <s v="Mustang"/>
    <s v="06"/>
    <n v="17"/>
    <x v="1"/>
    <n v="2645.5764705882357"/>
    <s v="White"/>
    <x v="1"/>
    <n v="50000"/>
    <s v="Y"/>
    <s v="FD06MTGWHI002"/>
  </r>
  <r>
    <s v="FD08MTG003"/>
    <s v="FD"/>
    <s v="Ford"/>
    <s v="MTG"/>
    <s v="Mustang"/>
    <s v="08"/>
    <n v="15"/>
    <x v="2"/>
    <n v="2996.4333333333334"/>
    <s v="Green"/>
    <x v="2"/>
    <n v="50000"/>
    <s v="Y"/>
    <s v="FD08MTGGRE003"/>
  </r>
  <r>
    <s v="FD08MTG004"/>
    <s v="FD"/>
    <s v="Ford"/>
    <s v="MTG"/>
    <s v="Mustang"/>
    <s v="08"/>
    <n v="15"/>
    <x v="3"/>
    <n v="2503.92"/>
    <s v="Black"/>
    <x v="3"/>
    <n v="50000"/>
    <s v="Y"/>
    <s v="FD08MTGBLA004"/>
  </r>
  <r>
    <s v="FD08MTG005"/>
    <s v="FD"/>
    <s v="Ford"/>
    <s v="MTG"/>
    <s v="Mustang"/>
    <s v="08"/>
    <n v="15"/>
    <x v="4"/>
    <n v="2429.2333333333331"/>
    <s v="White"/>
    <x v="0"/>
    <n v="50000"/>
    <s v="Y"/>
    <s v="FD08MTGWHI005"/>
  </r>
  <r>
    <s v="FD06FCS006"/>
    <s v="FD"/>
    <s v="Ford"/>
    <s v="FCS"/>
    <s v="Focus"/>
    <s v="06"/>
    <n v="17"/>
    <x v="5"/>
    <n v="2724.2000000000003"/>
    <s v="Green"/>
    <x v="4"/>
    <n v="75000"/>
    <s v="Y"/>
    <s v="FD06FCSGRE006"/>
  </r>
  <r>
    <s v="FD06FCS007"/>
    <s v="FD"/>
    <s v="Ford"/>
    <s v="FCS"/>
    <s v="Focus"/>
    <s v="06"/>
    <n v="17"/>
    <x v="6"/>
    <n v="3072.3235294117649"/>
    <s v="Green"/>
    <x v="2"/>
    <n v="75000"/>
    <s v="Y"/>
    <s v="FD06FCSGRE007"/>
  </r>
  <r>
    <s v="FD09FCS008"/>
    <s v="FD"/>
    <s v="Ford"/>
    <s v="FCS"/>
    <s v="Focus"/>
    <s v="09"/>
    <n v="14"/>
    <x v="7"/>
    <n v="2509.7857142857142"/>
    <s v="Black"/>
    <x v="5"/>
    <n v="75000"/>
    <s v="Y"/>
    <s v="FD09FCSBLA008"/>
  </r>
  <r>
    <s v="FD13FCS009"/>
    <s v="FD"/>
    <s v="Ford"/>
    <s v="FCS"/>
    <s v="Focus"/>
    <s v="13"/>
    <n v="10"/>
    <x v="8"/>
    <n v="2763.71"/>
    <s v="Black"/>
    <x v="0"/>
    <n v="75000"/>
    <s v="Y"/>
    <s v="FD13FCSBLA009"/>
  </r>
  <r>
    <s v="FD13FCS010"/>
    <s v="FD"/>
    <s v="Ford"/>
    <s v="FCS"/>
    <s v="Focus"/>
    <s v="13"/>
    <n v="10"/>
    <x v="9"/>
    <n v="2753.48"/>
    <s v="White"/>
    <x v="6"/>
    <n v="75000"/>
    <s v="Y"/>
    <s v="FD13FCSWHI010"/>
  </r>
  <r>
    <s v="FD12FCS011"/>
    <s v="FD"/>
    <s v="Ford"/>
    <s v="FCS"/>
    <s v="Focus"/>
    <s v="12"/>
    <n v="11"/>
    <x v="10"/>
    <n v="1758.3363636363638"/>
    <s v="White"/>
    <x v="7"/>
    <n v="75000"/>
    <s v="Y"/>
    <s v="FD12FCSWHI011"/>
  </r>
  <r>
    <s v="FD13FCS012"/>
    <s v="FD"/>
    <s v="Ford"/>
    <s v="FCS"/>
    <s v="Focus"/>
    <s v="13"/>
    <n v="10"/>
    <x v="11"/>
    <n v="2252.16"/>
    <s v="Black"/>
    <x v="8"/>
    <n v="75000"/>
    <s v="Y"/>
    <s v="FD13FCSBLA012"/>
  </r>
  <r>
    <s v="FD13FCS013"/>
    <s v="FD"/>
    <s v="Ford"/>
    <s v="FCS"/>
    <s v="Focus"/>
    <s v="13"/>
    <n v="10"/>
    <x v="12"/>
    <n v="1368.29"/>
    <s v="Black"/>
    <x v="9"/>
    <n v="75000"/>
    <s v="Y"/>
    <s v="FD13FCSBLA013"/>
  </r>
  <r>
    <s v="GM09CMR014"/>
    <s v="GM"/>
    <s v="General Motors"/>
    <s v="CMR"/>
    <s v="Camero"/>
    <s v="09"/>
    <n v="14"/>
    <x v="13"/>
    <n v="2033.2"/>
    <s v="White"/>
    <x v="10"/>
    <n v="100000"/>
    <s v="Y"/>
    <s v="GM09CMRWHI014"/>
  </r>
  <r>
    <s v="GM12CMR015"/>
    <s v="GM"/>
    <s v="General Motors"/>
    <s v="CMR"/>
    <s v="Camero"/>
    <s v="12"/>
    <n v="11"/>
    <x v="14"/>
    <n v="1765.5545454545454"/>
    <s v="Black"/>
    <x v="11"/>
    <n v="100000"/>
    <s v="Y"/>
    <s v="GM12CMRBLA015"/>
  </r>
  <r>
    <s v="GM14CMR016"/>
    <s v="GM"/>
    <s v="General Motors"/>
    <s v="CMR"/>
    <s v="Camero"/>
    <s v="14"/>
    <n v="9"/>
    <x v="15"/>
    <n v="1587.7333333333333"/>
    <s v="White"/>
    <x v="12"/>
    <n v="100000"/>
    <s v="Y"/>
    <s v="GM14CMRWHI016"/>
  </r>
  <r>
    <s v="GM10SLV017"/>
    <s v="GM"/>
    <s v="General Motors"/>
    <s v="SLV"/>
    <s v="Silverdo"/>
    <s v="10"/>
    <n v="13"/>
    <x v="16"/>
    <n v="2395.7230769230769"/>
    <s v="Black"/>
    <x v="13"/>
    <n v="100000"/>
    <s v="Y"/>
    <s v="GM10SLVBLA017"/>
  </r>
  <r>
    <s v="GM98SLV018"/>
    <s v="GM"/>
    <s v="General Motors"/>
    <s v="SLV"/>
    <s v="Silverdo"/>
    <s v="98"/>
    <n v="25"/>
    <x v="17"/>
    <n v="3326.5079999999998"/>
    <s v="Black"/>
    <x v="10"/>
    <n v="100000"/>
    <s v="Y"/>
    <s v="GM98SLVBLA018"/>
  </r>
  <r>
    <s v="GM00SLV019"/>
    <s v="GM"/>
    <s v="General Motors"/>
    <s v="SLV"/>
    <s v="Silverdo"/>
    <s v="00"/>
    <n v="23"/>
    <x v="18"/>
    <n v="3508.0782608695654"/>
    <s v="Blue"/>
    <x v="8"/>
    <n v="100000"/>
    <s v="Y"/>
    <s v="GM00SLVBLU019"/>
  </r>
  <r>
    <s v="TY96CAM020"/>
    <s v="TY"/>
    <s v="Toyota"/>
    <s v="CAM"/>
    <s v="Camrey"/>
    <s v="96"/>
    <n v="27"/>
    <x v="19"/>
    <n v="4246.6888888888889"/>
    <s v="Green"/>
    <x v="14"/>
    <n v="100000"/>
    <s v="NY"/>
    <s v="TY96CAMGRE020"/>
  </r>
  <r>
    <s v="TY98CAM021"/>
    <s v="TY"/>
    <s v="Toyota"/>
    <s v="CAM"/>
    <s v="Camrey"/>
    <s v="98"/>
    <n v="25"/>
    <x v="20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x v="21"/>
    <n v="3736"/>
    <s v="Green"/>
    <x v="4"/>
    <n v="100000"/>
    <s v="Y"/>
    <s v="TY00CAMGRE022"/>
  </r>
  <r>
    <s v="TY02CAM023"/>
    <s v="TY"/>
    <s v="Toyota"/>
    <s v="CAM"/>
    <s v="Camrey"/>
    <s v="02"/>
    <n v="21"/>
    <x v="22"/>
    <n v="3229.957142857143"/>
    <s v="Black"/>
    <x v="0"/>
    <n v="100000"/>
    <s v="Y"/>
    <s v="TY02CAMBLA023"/>
  </r>
  <r>
    <s v="TY09CAM024"/>
    <s v="TY"/>
    <s v="Toyota"/>
    <s v="CAM"/>
    <s v="Camrey"/>
    <s v="09"/>
    <n v="14"/>
    <x v="23"/>
    <n v="3436.7285714285713"/>
    <s v="White"/>
    <x v="5"/>
    <n v="100000"/>
    <s v="Y"/>
    <s v="TY09CAMWHI024"/>
  </r>
  <r>
    <s v="TY02COR025"/>
    <s v="TY"/>
    <s v="Toyota"/>
    <s v="COR"/>
    <s v="Corola"/>
    <s v="02"/>
    <n v="21"/>
    <x v="24"/>
    <n v="3069.8761904761905"/>
    <s v="Red"/>
    <x v="16"/>
    <n v="100000"/>
    <s v="Y"/>
    <s v="TY02CORRED025"/>
  </r>
  <r>
    <s v="TY03COR026"/>
    <s v="TY"/>
    <s v="Toyota"/>
    <s v="COR"/>
    <s v="Corola"/>
    <s v="03"/>
    <n v="20"/>
    <x v="25"/>
    <n v="3672.22"/>
    <s v="Black"/>
    <x v="16"/>
    <n v="100000"/>
    <s v="Y"/>
    <s v="TY03CORBLA026"/>
  </r>
  <r>
    <s v="TY14COR027"/>
    <s v="TY"/>
    <s v="Toyota"/>
    <s v="COR"/>
    <s v="Corola"/>
    <s v="14"/>
    <n v="9"/>
    <x v="26"/>
    <n v="1950.6999999999998"/>
    <s v="Blue"/>
    <x v="6"/>
    <n v="100000"/>
    <s v="Y"/>
    <s v="TY14CORBLU027"/>
  </r>
  <r>
    <s v="TY12COR028"/>
    <s v="TY"/>
    <s v="Toyota"/>
    <s v="COR"/>
    <s v="Corola"/>
    <s v="12"/>
    <n v="11"/>
    <x v="27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x v="28"/>
    <n v="2011.6545454545455"/>
    <s v="Blue"/>
    <x v="14"/>
    <n v="100000"/>
    <s v="Y"/>
    <s v="TY12CAMBLU029"/>
  </r>
  <r>
    <s v="HO99CIV030"/>
    <s v="HO"/>
    <s v="Honda"/>
    <s v="CIV"/>
    <s v="Civic"/>
    <s v="99"/>
    <n v="24"/>
    <x v="29"/>
    <n v="3432.25"/>
    <s v="White"/>
    <x v="9"/>
    <n v="75000"/>
    <s v="NY"/>
    <s v="HO99CIVWHI030"/>
  </r>
  <r>
    <s v="HO01CIV031"/>
    <s v="HO"/>
    <s v="Honda"/>
    <s v="CIV"/>
    <s v="Civic"/>
    <s v="01"/>
    <n v="22"/>
    <x v="30"/>
    <n v="3176.9045454545453"/>
    <s v="Blue"/>
    <x v="3"/>
    <n v="75000"/>
    <s v="Y"/>
    <s v="HO01CIVBLU031"/>
  </r>
  <r>
    <s v="HO10CIV032"/>
    <s v="HO"/>
    <s v="Honda"/>
    <s v="CIV"/>
    <s v="Civic"/>
    <s v="10"/>
    <n v="13"/>
    <x v="31"/>
    <n v="1736.3846153846155"/>
    <s v="Blue"/>
    <x v="12"/>
    <n v="75000"/>
    <s v="Y"/>
    <s v="HO10CIVBLU032"/>
  </r>
  <r>
    <s v="HO10CIV033"/>
    <s v="HO"/>
    <s v="Honda"/>
    <s v="CIV"/>
    <s v="Civic"/>
    <s v="10"/>
    <n v="13"/>
    <x v="32"/>
    <n v="2575.1692307692306"/>
    <s v="Black"/>
    <x v="15"/>
    <n v="75000"/>
    <s v="Y"/>
    <s v="HO10CIVBLA033"/>
  </r>
  <r>
    <s v="HO11CIV034"/>
    <s v="HO"/>
    <s v="Honda"/>
    <s v="CIV"/>
    <s v="Civic"/>
    <s v="11"/>
    <n v="12"/>
    <x v="33"/>
    <n v="2546.2750000000001"/>
    <s v="Black"/>
    <x v="2"/>
    <n v="75000"/>
    <s v="Y"/>
    <s v="HO11CIVBLA034"/>
  </r>
  <r>
    <s v="HO12CIV035"/>
    <s v="HO"/>
    <s v="Honda"/>
    <s v="CIV"/>
    <s v="Civic"/>
    <s v="12"/>
    <n v="11"/>
    <x v="34"/>
    <n v="2228.4727272727273"/>
    <s v="Black"/>
    <x v="13"/>
    <n v="75000"/>
    <s v="Y"/>
    <s v="HO12CIVBLA035"/>
  </r>
  <r>
    <s v="HO13CIV036"/>
    <s v="HO"/>
    <s v="Honda"/>
    <s v="CIV"/>
    <s v="Civic"/>
    <s v="13"/>
    <n v="10"/>
    <x v="35"/>
    <n v="1386.76"/>
    <s v="Black"/>
    <x v="14"/>
    <n v="75000"/>
    <s v="Y"/>
    <s v="HO13CIVBLA036"/>
  </r>
  <r>
    <s v="HO05ODY037"/>
    <s v="HO"/>
    <s v="Honda"/>
    <s v="ODY"/>
    <s v="Oddyssey"/>
    <s v="05"/>
    <n v="18"/>
    <x v="36"/>
    <n v="3354.9722222222222"/>
    <s v="White"/>
    <x v="5"/>
    <n v="100000"/>
    <s v="Y"/>
    <s v="HO05ODYWHI037"/>
  </r>
  <r>
    <s v="HO07ODY038"/>
    <s v="HO"/>
    <s v="Honda"/>
    <s v="ODY"/>
    <s v="Oddyssey"/>
    <s v="07"/>
    <n v="16"/>
    <x v="37"/>
    <n v="3178.3812499999999"/>
    <s v="Black"/>
    <x v="15"/>
    <n v="100000"/>
    <s v="Y"/>
    <s v="HO07ODYBLA038"/>
  </r>
  <r>
    <s v="HO08ODY039"/>
    <s v="HO"/>
    <s v="Honda"/>
    <s v="ODY"/>
    <s v="Oddyssey"/>
    <s v="08"/>
    <n v="15"/>
    <x v="38"/>
    <n v="2833.64"/>
    <s v="White"/>
    <x v="9"/>
    <n v="100000"/>
    <s v="Y"/>
    <s v="HO08ODYWHI039"/>
  </r>
  <r>
    <s v="HO01ODY040"/>
    <s v="HO"/>
    <s v="Honda"/>
    <s v="ODY"/>
    <s v="Oddyssey"/>
    <s v="01"/>
    <n v="22"/>
    <x v="39"/>
    <n v="3120.8590909090908"/>
    <s v="Black"/>
    <x v="0"/>
    <n v="100000"/>
    <s v="Y"/>
    <s v="HO01ODYBLA040"/>
  </r>
  <r>
    <s v="HO14ODY041"/>
    <s v="HO"/>
    <s v="Honda"/>
    <s v="ODY"/>
    <s v="Oddyssey"/>
    <s v="14"/>
    <n v="9"/>
    <x v="40"/>
    <n v="412.01111111111112"/>
    <s v="Black"/>
    <x v="1"/>
    <n v="100000"/>
    <s v="Y"/>
    <s v="HO14ODYBLA041"/>
  </r>
  <r>
    <s v="CR04PTC042"/>
    <s v="CR"/>
    <s v="Chrysler"/>
    <s v="PTC"/>
    <s v="PT Cruiser"/>
    <s v="04"/>
    <n v="19"/>
    <x v="41"/>
    <n v="3396.9473684210525"/>
    <s v="Blue"/>
    <x v="0"/>
    <n v="75000"/>
    <s v="Y"/>
    <s v="CR04PTCBLU042"/>
  </r>
  <r>
    <s v="CR07PTC043"/>
    <s v="CR"/>
    <s v="Chrysler"/>
    <s v="PTC"/>
    <s v="PT Cruiser"/>
    <s v="07"/>
    <n v="16"/>
    <x v="42"/>
    <n v="2629.6374999999998"/>
    <s v="Green"/>
    <x v="16"/>
    <n v="75000"/>
    <s v="Y"/>
    <s v="CR07PTCGRE043"/>
  </r>
  <r>
    <s v="CR11PTC044"/>
    <s v="CR"/>
    <s v="Chrysler"/>
    <s v="PTC"/>
    <s v="PT Cruiser"/>
    <s v="11"/>
    <n v="12"/>
    <x v="43"/>
    <n v="2282.85"/>
    <s v="Black"/>
    <x v="8"/>
    <n v="75000"/>
    <s v="Y"/>
    <s v="CR11PTCBLA044"/>
  </r>
  <r>
    <s v="CR99CAR045"/>
    <s v="CR"/>
    <s v="Chrysler"/>
    <s v="CAR"/>
    <s v="Caravan"/>
    <s v="99"/>
    <n v="24"/>
    <x v="44"/>
    <n v="3309.1916666666671"/>
    <s v="Green"/>
    <x v="13"/>
    <n v="75000"/>
    <s v="NY"/>
    <s v="CR99CARGRE045"/>
  </r>
  <r>
    <s v="CR00CAR046"/>
    <s v="CR"/>
    <s v="Chrysler"/>
    <s v="CAR"/>
    <s v="Caravan"/>
    <s v="00"/>
    <n v="23"/>
    <x v="45"/>
    <n v="3358.3956521739133"/>
    <s v="Black"/>
    <x v="3"/>
    <n v="75000"/>
    <s v="NY"/>
    <s v="CR00CARBLA046"/>
  </r>
  <r>
    <s v="CR04CAR047"/>
    <s v="CR"/>
    <s v="Chrysler"/>
    <s v="CAR"/>
    <s v="Caravan"/>
    <s v="04"/>
    <n v="19"/>
    <x v="46"/>
    <n v="3817.2210526315789"/>
    <s v="White"/>
    <x v="11"/>
    <n v="75000"/>
    <s v="Y"/>
    <s v="CR04CARWHI047"/>
  </r>
  <r>
    <s v="CR04CAR048"/>
    <s v="CR"/>
    <s v="Chrysler"/>
    <s v="CAR"/>
    <s v="Caravan"/>
    <s v="04"/>
    <n v="19"/>
    <x v="47"/>
    <n v="2773.6526315789474"/>
    <s v="Red"/>
    <x v="11"/>
    <n v="75000"/>
    <s v="Y"/>
    <s v="CR04CARRED048"/>
  </r>
  <r>
    <s v="HY11ELA049"/>
    <s v="HY"/>
    <s v="Hundai"/>
    <s v="ELA"/>
    <s v="Elantra"/>
    <s v="11"/>
    <n v="12"/>
    <x v="48"/>
    <n v="2425.1916666666666"/>
    <s v="Black"/>
    <x v="12"/>
    <n v="100000"/>
    <s v="Y"/>
    <s v="HY11ELABLA049"/>
  </r>
  <r>
    <s v="HY12ELA050"/>
    <s v="HY"/>
    <s v="Hundai"/>
    <s v="ELA"/>
    <s v="Elantra"/>
    <s v="12"/>
    <n v="11"/>
    <x v="49"/>
    <n v="2025.6363636363637"/>
    <s v="Blue"/>
    <x v="1"/>
    <n v="100000"/>
    <s v="Y"/>
    <s v="HY12ELABLU050"/>
  </r>
  <r>
    <s v="HY13ELA051"/>
    <s v="HY"/>
    <s v="Hundai"/>
    <s v="ELA"/>
    <s v="Elantra"/>
    <s v="13"/>
    <n v="10"/>
    <x v="50"/>
    <n v="2022.39"/>
    <s v="Black"/>
    <x v="6"/>
    <n v="100000"/>
    <s v="Y"/>
    <s v="HY13ELABLA051"/>
  </r>
  <r>
    <s v="HY13ELA052"/>
    <s v="HY"/>
    <s v="Hundai"/>
    <s v="ELA"/>
    <s v="Elantra"/>
    <s v="13"/>
    <n v="10"/>
    <x v="51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"/>
  <sheetViews>
    <sheetView workbookViewId="0">
      <selection activeCell="G16" sqref="G16"/>
    </sheetView>
  </sheetViews>
  <sheetFormatPr defaultRowHeight="15"/>
  <cols>
    <col min="2" max="2" width="12.42578125" customWidth="1"/>
    <col min="13" max="17" width="11.28515625" customWidth="1"/>
    <col min="18" max="22" width="15" customWidth="1"/>
    <col min="23" max="23" width="13.28515625" customWidth="1"/>
    <col min="24" max="24" width="12" customWidth="1"/>
    <col min="25" max="26" width="11.42578125" customWidth="1"/>
    <col min="27" max="27" width="11.28515625" customWidth="1"/>
    <col min="29" max="29" width="11.5703125" bestFit="1" customWidth="1"/>
  </cols>
  <sheetData>
    <row r="1" spans="1:29">
      <c r="A1" t="s">
        <v>0</v>
      </c>
    </row>
    <row r="2" spans="1:29">
      <c r="C2" t="s">
        <v>21</v>
      </c>
      <c r="H2" s="1" t="s">
        <v>18</v>
      </c>
      <c r="M2" t="s">
        <v>17</v>
      </c>
      <c r="R2" t="s">
        <v>19</v>
      </c>
      <c r="W2" t="s">
        <v>20</v>
      </c>
      <c r="AC2" t="s">
        <v>22</v>
      </c>
    </row>
    <row r="3" spans="1:29">
      <c r="A3" t="s">
        <v>1</v>
      </c>
      <c r="B3" t="s">
        <v>2</v>
      </c>
      <c r="C3" s="8">
        <v>44927</v>
      </c>
      <c r="D3" s="8">
        <f>C3+7</f>
        <v>44934</v>
      </c>
      <c r="E3" s="8">
        <f t="shared" ref="E3:G3" si="0">D3+7</f>
        <v>44941</v>
      </c>
      <c r="F3" s="8">
        <f t="shared" si="0"/>
        <v>44948</v>
      </c>
      <c r="G3" s="8">
        <f t="shared" si="0"/>
        <v>44955</v>
      </c>
      <c r="H3" s="10">
        <v>44927</v>
      </c>
      <c r="I3" s="10">
        <f>H3+7</f>
        <v>44934</v>
      </c>
      <c r="J3" s="10">
        <f t="shared" ref="J3:L3" si="1">I3+7</f>
        <v>44941</v>
      </c>
      <c r="K3" s="10">
        <f t="shared" si="1"/>
        <v>44948</v>
      </c>
      <c r="L3" s="10">
        <f t="shared" si="1"/>
        <v>44955</v>
      </c>
      <c r="M3" s="12">
        <v>44927</v>
      </c>
      <c r="N3" s="12">
        <f>M3+7</f>
        <v>44934</v>
      </c>
      <c r="O3" s="12">
        <f t="shared" ref="O3:Q3" si="2">N3+7</f>
        <v>44941</v>
      </c>
      <c r="P3" s="12">
        <f t="shared" si="2"/>
        <v>44948</v>
      </c>
      <c r="Q3" s="12">
        <f t="shared" si="2"/>
        <v>44955</v>
      </c>
      <c r="R3" s="14">
        <v>44927</v>
      </c>
      <c r="S3" s="14">
        <f>R3+7</f>
        <v>44934</v>
      </c>
      <c r="T3" s="14">
        <f t="shared" ref="T3:V3" si="3">S3+7</f>
        <v>44941</v>
      </c>
      <c r="U3" s="14">
        <f t="shared" si="3"/>
        <v>44948</v>
      </c>
      <c r="V3" s="14">
        <f t="shared" si="3"/>
        <v>44955</v>
      </c>
      <c r="W3" s="1">
        <v>44927</v>
      </c>
      <c r="X3" s="1">
        <f>W3+7</f>
        <v>44934</v>
      </c>
      <c r="Y3" s="1">
        <f t="shared" ref="Y3:AA3" si="4">X3+7</f>
        <v>44941</v>
      </c>
      <c r="Z3" s="1">
        <f t="shared" si="4"/>
        <v>44948</v>
      </c>
      <c r="AA3" s="1">
        <f t="shared" si="4"/>
        <v>44955</v>
      </c>
    </row>
    <row r="4" spans="1:29">
      <c r="A4" t="s">
        <v>3</v>
      </c>
      <c r="B4" s="16">
        <v>20</v>
      </c>
      <c r="C4" s="9">
        <v>43</v>
      </c>
      <c r="D4" s="9">
        <v>46</v>
      </c>
      <c r="E4" s="9">
        <v>30</v>
      </c>
      <c r="F4" s="9">
        <v>42</v>
      </c>
      <c r="G4" s="9">
        <v>46</v>
      </c>
      <c r="H4" s="11">
        <f>IF(C4&gt;40,C4-40,0)</f>
        <v>3</v>
      </c>
      <c r="I4" s="11">
        <f t="shared" ref="I4:I13" si="5">IF(D4&gt;40,D4-40,0)</f>
        <v>6</v>
      </c>
      <c r="J4" s="11">
        <f t="shared" ref="J4:J13" si="6">IF(E4&gt;40,E4-40,0)</f>
        <v>0</v>
      </c>
      <c r="K4" s="11">
        <f t="shared" ref="K4:K13" si="7">IF(F4&gt;40,F4-40,0)</f>
        <v>2</v>
      </c>
      <c r="L4" s="11">
        <f t="shared" ref="L4:L13" si="8">IF(G4&gt;40,G4-40,0)</f>
        <v>6</v>
      </c>
      <c r="M4" s="13">
        <f>$B4*C4</f>
        <v>860</v>
      </c>
      <c r="N4" s="13">
        <f t="shared" ref="N4:N13" si="9">$B4*D4</f>
        <v>920</v>
      </c>
      <c r="O4" s="13">
        <f t="shared" ref="O4:O13" si="10">$B4*E4</f>
        <v>600</v>
      </c>
      <c r="P4" s="13">
        <f t="shared" ref="P4:P13" si="11">$B4*F4</f>
        <v>840</v>
      </c>
      <c r="Q4" s="13">
        <f t="shared" ref="Q4:Q13" si="12">$B4*G4</f>
        <v>920</v>
      </c>
      <c r="R4" s="15">
        <f>0.5*$B4*H4</f>
        <v>30</v>
      </c>
      <c r="S4" s="15">
        <f t="shared" ref="S4:S13" si="13">0.5*$B4*I4</f>
        <v>60</v>
      </c>
      <c r="T4" s="15">
        <f t="shared" ref="T4:T13" si="14">0.5*$B4*J4</f>
        <v>0</v>
      </c>
      <c r="U4" s="15">
        <f t="shared" ref="U4:U13" si="15">0.5*$B4*K4</f>
        <v>20</v>
      </c>
      <c r="V4" s="15">
        <f t="shared" ref="V4:V13" si="16">0.5*$B4*L4</f>
        <v>60</v>
      </c>
      <c r="W4" s="3">
        <f>M4+R4</f>
        <v>890</v>
      </c>
      <c r="X4" s="3">
        <f>N4+S4</f>
        <v>980</v>
      </c>
      <c r="Y4" s="3">
        <f t="shared" ref="Y4:Y13" si="17">O4+T4</f>
        <v>600</v>
      </c>
      <c r="Z4" s="3">
        <f t="shared" ref="Z4:Z13" si="18">P4+U4</f>
        <v>860</v>
      </c>
      <c r="AA4" s="3">
        <f t="shared" ref="AA4:AA13" si="19">Q4+V4</f>
        <v>980</v>
      </c>
      <c r="AC4" s="3">
        <f>SUM(W4:AA4)</f>
        <v>4310</v>
      </c>
    </row>
    <row r="5" spans="1:29">
      <c r="A5" t="s">
        <v>4</v>
      </c>
      <c r="B5" s="2">
        <v>12</v>
      </c>
      <c r="C5" s="9">
        <v>30</v>
      </c>
      <c r="D5" s="9">
        <v>52</v>
      </c>
      <c r="E5" s="9">
        <v>30</v>
      </c>
      <c r="F5" s="9">
        <v>42</v>
      </c>
      <c r="G5" s="9">
        <v>46</v>
      </c>
      <c r="H5" s="11">
        <f t="shared" ref="H5:H13" si="20">IF(C5&gt;40,C5-40,0)</f>
        <v>0</v>
      </c>
      <c r="I5" s="11">
        <f t="shared" si="5"/>
        <v>12</v>
      </c>
      <c r="J5" s="11">
        <f t="shared" si="6"/>
        <v>0</v>
      </c>
      <c r="K5" s="11">
        <f t="shared" si="7"/>
        <v>2</v>
      </c>
      <c r="L5" s="11">
        <f t="shared" si="8"/>
        <v>6</v>
      </c>
      <c r="M5" s="13">
        <f t="shared" ref="M5:M13" si="21">$B5*C5</f>
        <v>360</v>
      </c>
      <c r="N5" s="13">
        <f t="shared" si="9"/>
        <v>624</v>
      </c>
      <c r="O5" s="13">
        <f t="shared" si="10"/>
        <v>360</v>
      </c>
      <c r="P5" s="13">
        <f t="shared" si="11"/>
        <v>504</v>
      </c>
      <c r="Q5" s="13">
        <f t="shared" si="12"/>
        <v>552</v>
      </c>
      <c r="R5" s="15">
        <f t="shared" ref="R5:R13" si="22">0.5*$B5*H5</f>
        <v>0</v>
      </c>
      <c r="S5" s="15">
        <f t="shared" si="13"/>
        <v>72</v>
      </c>
      <c r="T5" s="15">
        <f t="shared" si="14"/>
        <v>0</v>
      </c>
      <c r="U5" s="15">
        <f t="shared" si="15"/>
        <v>12</v>
      </c>
      <c r="V5" s="15">
        <f t="shared" si="16"/>
        <v>36</v>
      </c>
      <c r="W5" s="3">
        <f t="shared" ref="W5:W13" si="23">M5+R5</f>
        <v>360</v>
      </c>
      <c r="X5" s="3">
        <f t="shared" ref="X5:X13" si="24">N5+S5</f>
        <v>696</v>
      </c>
      <c r="Y5" s="3">
        <f t="shared" si="17"/>
        <v>360</v>
      </c>
      <c r="Z5" s="3">
        <f t="shared" si="18"/>
        <v>516</v>
      </c>
      <c r="AA5" s="3">
        <f t="shared" si="19"/>
        <v>588</v>
      </c>
      <c r="AC5" s="3">
        <f t="shared" ref="AC5:AC13" si="25">SUM(W5:AA5)</f>
        <v>2520</v>
      </c>
    </row>
    <row r="6" spans="1:29">
      <c r="A6" t="s">
        <v>5</v>
      </c>
      <c r="B6" s="2">
        <v>13</v>
      </c>
      <c r="C6" s="9">
        <v>23</v>
      </c>
      <c r="D6" s="9">
        <v>23</v>
      </c>
      <c r="E6" s="9">
        <v>30</v>
      </c>
      <c r="F6" s="9">
        <v>42</v>
      </c>
      <c r="G6" s="9">
        <v>46</v>
      </c>
      <c r="H6" s="11">
        <f t="shared" si="20"/>
        <v>0</v>
      </c>
      <c r="I6" s="11">
        <f t="shared" si="5"/>
        <v>0</v>
      </c>
      <c r="J6" s="11">
        <f t="shared" si="6"/>
        <v>0</v>
      </c>
      <c r="K6" s="11">
        <f t="shared" si="7"/>
        <v>2</v>
      </c>
      <c r="L6" s="11">
        <f t="shared" si="8"/>
        <v>6</v>
      </c>
      <c r="M6" s="13">
        <f t="shared" si="21"/>
        <v>299</v>
      </c>
      <c r="N6" s="13">
        <f t="shared" si="9"/>
        <v>299</v>
      </c>
      <c r="O6" s="13">
        <f t="shared" si="10"/>
        <v>390</v>
      </c>
      <c r="P6" s="13">
        <f t="shared" si="11"/>
        <v>546</v>
      </c>
      <c r="Q6" s="13">
        <f t="shared" si="12"/>
        <v>598</v>
      </c>
      <c r="R6" s="15">
        <f t="shared" si="22"/>
        <v>0</v>
      </c>
      <c r="S6" s="15">
        <f t="shared" si="13"/>
        <v>0</v>
      </c>
      <c r="T6" s="15">
        <f t="shared" si="14"/>
        <v>0</v>
      </c>
      <c r="U6" s="15">
        <f t="shared" si="15"/>
        <v>13</v>
      </c>
      <c r="V6" s="15">
        <f t="shared" si="16"/>
        <v>39</v>
      </c>
      <c r="W6" s="3">
        <f t="shared" si="23"/>
        <v>299</v>
      </c>
      <c r="X6" s="3">
        <f t="shared" si="24"/>
        <v>299</v>
      </c>
      <c r="Y6" s="3">
        <f t="shared" si="17"/>
        <v>390</v>
      </c>
      <c r="Z6" s="3">
        <f t="shared" si="18"/>
        <v>559</v>
      </c>
      <c r="AA6" s="3">
        <f t="shared" si="19"/>
        <v>637</v>
      </c>
      <c r="AC6" s="3">
        <f t="shared" si="25"/>
        <v>2184</v>
      </c>
    </row>
    <row r="7" spans="1:29">
      <c r="A7" t="s">
        <v>6</v>
      </c>
      <c r="B7" s="2">
        <v>17</v>
      </c>
      <c r="C7" s="9">
        <v>45</v>
      </c>
      <c r="D7" s="9">
        <v>18</v>
      </c>
      <c r="E7" s="9">
        <v>30</v>
      </c>
      <c r="F7" s="9">
        <v>42</v>
      </c>
      <c r="G7" s="9">
        <v>46</v>
      </c>
      <c r="H7" s="11">
        <f t="shared" si="20"/>
        <v>5</v>
      </c>
      <c r="I7" s="11">
        <f t="shared" si="5"/>
        <v>0</v>
      </c>
      <c r="J7" s="11">
        <f t="shared" si="6"/>
        <v>0</v>
      </c>
      <c r="K7" s="11">
        <f t="shared" si="7"/>
        <v>2</v>
      </c>
      <c r="L7" s="11">
        <f t="shared" si="8"/>
        <v>6</v>
      </c>
      <c r="M7" s="13">
        <f t="shared" si="21"/>
        <v>765</v>
      </c>
      <c r="N7" s="13">
        <f t="shared" si="9"/>
        <v>306</v>
      </c>
      <c r="O7" s="13">
        <f t="shared" si="10"/>
        <v>510</v>
      </c>
      <c r="P7" s="13">
        <f t="shared" si="11"/>
        <v>714</v>
      </c>
      <c r="Q7" s="13">
        <f t="shared" si="12"/>
        <v>782</v>
      </c>
      <c r="R7" s="15">
        <f>0.5*$B7*H7</f>
        <v>42.5</v>
      </c>
      <c r="S7" s="15">
        <f t="shared" si="13"/>
        <v>0</v>
      </c>
      <c r="T7" s="15">
        <f t="shared" si="14"/>
        <v>0</v>
      </c>
      <c r="U7" s="15">
        <f t="shared" si="15"/>
        <v>17</v>
      </c>
      <c r="V7" s="15">
        <f t="shared" si="16"/>
        <v>51</v>
      </c>
      <c r="W7" s="3">
        <f t="shared" si="23"/>
        <v>807.5</v>
      </c>
      <c r="X7" s="3">
        <f t="shared" si="24"/>
        <v>306</v>
      </c>
      <c r="Y7" s="3">
        <f t="shared" si="17"/>
        <v>510</v>
      </c>
      <c r="Z7" s="3">
        <f t="shared" si="18"/>
        <v>731</v>
      </c>
      <c r="AA7" s="3">
        <f t="shared" si="19"/>
        <v>833</v>
      </c>
      <c r="AC7" s="3">
        <f t="shared" si="25"/>
        <v>3187.5</v>
      </c>
    </row>
    <row r="8" spans="1:29">
      <c r="A8" t="s">
        <v>7</v>
      </c>
      <c r="B8" s="2">
        <v>18</v>
      </c>
      <c r="C8" s="9">
        <v>13</v>
      </c>
      <c r="D8" s="9">
        <v>34</v>
      </c>
      <c r="E8" s="9">
        <v>30</v>
      </c>
      <c r="F8" s="9">
        <v>42</v>
      </c>
      <c r="G8" s="9">
        <v>46</v>
      </c>
      <c r="H8" s="11">
        <f t="shared" si="20"/>
        <v>0</v>
      </c>
      <c r="I8" s="11">
        <f t="shared" si="5"/>
        <v>0</v>
      </c>
      <c r="J8" s="11">
        <f t="shared" si="6"/>
        <v>0</v>
      </c>
      <c r="K8" s="11">
        <f t="shared" si="7"/>
        <v>2</v>
      </c>
      <c r="L8" s="11">
        <f t="shared" si="8"/>
        <v>6</v>
      </c>
      <c r="M8" s="13">
        <f t="shared" si="21"/>
        <v>234</v>
      </c>
      <c r="N8" s="13">
        <f t="shared" si="9"/>
        <v>612</v>
      </c>
      <c r="O8" s="13">
        <f t="shared" si="10"/>
        <v>540</v>
      </c>
      <c r="P8" s="13">
        <f t="shared" si="11"/>
        <v>756</v>
      </c>
      <c r="Q8" s="13">
        <f t="shared" si="12"/>
        <v>828</v>
      </c>
      <c r="R8" s="15">
        <f t="shared" si="22"/>
        <v>0</v>
      </c>
      <c r="S8" s="15">
        <f t="shared" si="13"/>
        <v>0</v>
      </c>
      <c r="T8" s="15">
        <f t="shared" si="14"/>
        <v>0</v>
      </c>
      <c r="U8" s="15">
        <f t="shared" si="15"/>
        <v>18</v>
      </c>
      <c r="V8" s="15">
        <f t="shared" si="16"/>
        <v>54</v>
      </c>
      <c r="W8" s="3">
        <f t="shared" si="23"/>
        <v>234</v>
      </c>
      <c r="X8" s="3">
        <f t="shared" si="24"/>
        <v>612</v>
      </c>
      <c r="Y8" s="3">
        <f t="shared" si="17"/>
        <v>540</v>
      </c>
      <c r="Z8" s="3">
        <f t="shared" si="18"/>
        <v>774</v>
      </c>
      <c r="AA8" s="3">
        <f t="shared" si="19"/>
        <v>882</v>
      </c>
      <c r="AC8" s="3">
        <f t="shared" si="25"/>
        <v>3042</v>
      </c>
    </row>
    <row r="9" spans="1:29">
      <c r="A9" t="s">
        <v>8</v>
      </c>
      <c r="B9" s="2">
        <v>40</v>
      </c>
      <c r="C9" s="9">
        <v>11</v>
      </c>
      <c r="D9" s="9">
        <v>51</v>
      </c>
      <c r="E9" s="9">
        <v>30</v>
      </c>
      <c r="F9" s="9">
        <v>42</v>
      </c>
      <c r="G9" s="9">
        <v>46</v>
      </c>
      <c r="H9" s="11">
        <f t="shared" si="20"/>
        <v>0</v>
      </c>
      <c r="I9" s="11">
        <f t="shared" si="5"/>
        <v>11</v>
      </c>
      <c r="J9" s="11">
        <f t="shared" si="6"/>
        <v>0</v>
      </c>
      <c r="K9" s="11">
        <f t="shared" si="7"/>
        <v>2</v>
      </c>
      <c r="L9" s="11">
        <f t="shared" si="8"/>
        <v>6</v>
      </c>
      <c r="M9" s="13">
        <f t="shared" si="21"/>
        <v>440</v>
      </c>
      <c r="N9" s="13">
        <f t="shared" si="9"/>
        <v>2040</v>
      </c>
      <c r="O9" s="13">
        <f t="shared" si="10"/>
        <v>1200</v>
      </c>
      <c r="P9" s="13">
        <f t="shared" si="11"/>
        <v>1680</v>
      </c>
      <c r="Q9" s="13">
        <f t="shared" si="12"/>
        <v>1840</v>
      </c>
      <c r="R9" s="15">
        <f t="shared" si="22"/>
        <v>0</v>
      </c>
      <c r="S9" s="15">
        <f t="shared" si="13"/>
        <v>220</v>
      </c>
      <c r="T9" s="15">
        <f t="shared" si="14"/>
        <v>0</v>
      </c>
      <c r="U9" s="15">
        <f t="shared" si="15"/>
        <v>40</v>
      </c>
      <c r="V9" s="15">
        <f t="shared" si="16"/>
        <v>120</v>
      </c>
      <c r="W9" s="3">
        <f t="shared" si="23"/>
        <v>440</v>
      </c>
      <c r="X9" s="3">
        <f t="shared" si="24"/>
        <v>2260</v>
      </c>
      <c r="Y9" s="3">
        <f t="shared" si="17"/>
        <v>1200</v>
      </c>
      <c r="Z9" s="3">
        <f t="shared" si="18"/>
        <v>1720</v>
      </c>
      <c r="AA9" s="3">
        <f t="shared" si="19"/>
        <v>1960</v>
      </c>
      <c r="AC9" s="3">
        <f t="shared" si="25"/>
        <v>7580</v>
      </c>
    </row>
    <row r="10" spans="1:29">
      <c r="A10" t="s">
        <v>9</v>
      </c>
      <c r="B10" s="2">
        <v>45</v>
      </c>
      <c r="C10" s="9">
        <v>23</v>
      </c>
      <c r="D10" s="9">
        <v>23</v>
      </c>
      <c r="E10" s="9">
        <v>30</v>
      </c>
      <c r="F10" s="9">
        <v>42</v>
      </c>
      <c r="G10" s="9">
        <v>46</v>
      </c>
      <c r="H10" s="11">
        <f t="shared" si="20"/>
        <v>0</v>
      </c>
      <c r="I10" s="11">
        <f t="shared" si="5"/>
        <v>0</v>
      </c>
      <c r="J10" s="11">
        <f t="shared" si="6"/>
        <v>0</v>
      </c>
      <c r="K10" s="11">
        <f t="shared" si="7"/>
        <v>2</v>
      </c>
      <c r="L10" s="11">
        <f t="shared" si="8"/>
        <v>6</v>
      </c>
      <c r="M10" s="13">
        <f t="shared" si="21"/>
        <v>1035</v>
      </c>
      <c r="N10" s="13">
        <f t="shared" si="9"/>
        <v>1035</v>
      </c>
      <c r="O10" s="13">
        <f t="shared" si="10"/>
        <v>1350</v>
      </c>
      <c r="P10" s="13">
        <f t="shared" si="11"/>
        <v>1890</v>
      </c>
      <c r="Q10" s="13">
        <f t="shared" si="12"/>
        <v>2070</v>
      </c>
      <c r="R10" s="15">
        <f t="shared" si="22"/>
        <v>0</v>
      </c>
      <c r="S10" s="15">
        <f t="shared" si="13"/>
        <v>0</v>
      </c>
      <c r="T10" s="15">
        <f t="shared" si="14"/>
        <v>0</v>
      </c>
      <c r="U10" s="15">
        <f t="shared" si="15"/>
        <v>45</v>
      </c>
      <c r="V10" s="15">
        <f t="shared" si="16"/>
        <v>135</v>
      </c>
      <c r="W10" s="3">
        <f t="shared" si="23"/>
        <v>1035</v>
      </c>
      <c r="X10" s="3">
        <f t="shared" si="24"/>
        <v>1035</v>
      </c>
      <c r="Y10" s="3">
        <f t="shared" si="17"/>
        <v>1350</v>
      </c>
      <c r="Z10" s="3">
        <f t="shared" si="18"/>
        <v>1935</v>
      </c>
      <c r="AA10" s="3">
        <f t="shared" si="19"/>
        <v>2205</v>
      </c>
      <c r="AC10" s="3">
        <f t="shared" si="25"/>
        <v>7560</v>
      </c>
    </row>
    <row r="11" spans="1:29">
      <c r="A11" t="s">
        <v>10</v>
      </c>
      <c r="B11" s="2">
        <v>24</v>
      </c>
      <c r="C11" s="9">
        <v>32</v>
      </c>
      <c r="D11" s="9">
        <v>34</v>
      </c>
      <c r="E11" s="9">
        <v>30</v>
      </c>
      <c r="F11" s="9">
        <v>42</v>
      </c>
      <c r="G11" s="9">
        <v>46</v>
      </c>
      <c r="H11" s="11">
        <f t="shared" si="20"/>
        <v>0</v>
      </c>
      <c r="I11" s="11">
        <f t="shared" si="5"/>
        <v>0</v>
      </c>
      <c r="J11" s="11">
        <f t="shared" si="6"/>
        <v>0</v>
      </c>
      <c r="K11" s="11">
        <f t="shared" si="7"/>
        <v>2</v>
      </c>
      <c r="L11" s="11">
        <f t="shared" si="8"/>
        <v>6</v>
      </c>
      <c r="M11" s="13">
        <f t="shared" si="21"/>
        <v>768</v>
      </c>
      <c r="N11" s="13">
        <f t="shared" si="9"/>
        <v>816</v>
      </c>
      <c r="O11" s="13">
        <f t="shared" si="10"/>
        <v>720</v>
      </c>
      <c r="P11" s="13">
        <f t="shared" si="11"/>
        <v>1008</v>
      </c>
      <c r="Q11" s="13">
        <f t="shared" si="12"/>
        <v>1104</v>
      </c>
      <c r="R11" s="15">
        <f t="shared" si="22"/>
        <v>0</v>
      </c>
      <c r="S11" s="15">
        <f t="shared" si="13"/>
        <v>0</v>
      </c>
      <c r="T11" s="15">
        <f t="shared" si="14"/>
        <v>0</v>
      </c>
      <c r="U11" s="15">
        <f t="shared" si="15"/>
        <v>24</v>
      </c>
      <c r="V11" s="15">
        <f t="shared" si="16"/>
        <v>72</v>
      </c>
      <c r="W11" s="3">
        <f t="shared" si="23"/>
        <v>768</v>
      </c>
      <c r="X11" s="3">
        <f t="shared" si="24"/>
        <v>816</v>
      </c>
      <c r="Y11" s="3">
        <f t="shared" si="17"/>
        <v>720</v>
      </c>
      <c r="Z11" s="3">
        <f t="shared" si="18"/>
        <v>1032</v>
      </c>
      <c r="AA11" s="3">
        <f t="shared" si="19"/>
        <v>1176</v>
      </c>
      <c r="AC11" s="3">
        <f t="shared" si="25"/>
        <v>4512</v>
      </c>
    </row>
    <row r="12" spans="1:29">
      <c r="A12" t="s">
        <v>11</v>
      </c>
      <c r="B12" s="2">
        <v>21</v>
      </c>
      <c r="C12" s="9">
        <v>41</v>
      </c>
      <c r="D12" s="9">
        <v>55</v>
      </c>
      <c r="E12" s="9">
        <v>30</v>
      </c>
      <c r="F12" s="9">
        <v>42</v>
      </c>
      <c r="G12" s="9">
        <v>46</v>
      </c>
      <c r="H12" s="11">
        <f t="shared" si="20"/>
        <v>1</v>
      </c>
      <c r="I12" s="11">
        <f t="shared" si="5"/>
        <v>15</v>
      </c>
      <c r="J12" s="11">
        <f t="shared" si="6"/>
        <v>0</v>
      </c>
      <c r="K12" s="11">
        <f t="shared" si="7"/>
        <v>2</v>
      </c>
      <c r="L12" s="11">
        <f t="shared" si="8"/>
        <v>6</v>
      </c>
      <c r="M12" s="13">
        <f t="shared" si="21"/>
        <v>861</v>
      </c>
      <c r="N12" s="13">
        <f t="shared" si="9"/>
        <v>1155</v>
      </c>
      <c r="O12" s="13">
        <f t="shared" si="10"/>
        <v>630</v>
      </c>
      <c r="P12" s="13">
        <f t="shared" si="11"/>
        <v>882</v>
      </c>
      <c r="Q12" s="13">
        <f t="shared" si="12"/>
        <v>966</v>
      </c>
      <c r="R12" s="15">
        <f>0.5*$B12*H12</f>
        <v>10.5</v>
      </c>
      <c r="S12" s="15">
        <f t="shared" si="13"/>
        <v>157.5</v>
      </c>
      <c r="T12" s="15">
        <f t="shared" si="14"/>
        <v>0</v>
      </c>
      <c r="U12" s="15">
        <f t="shared" si="15"/>
        <v>21</v>
      </c>
      <c r="V12" s="15">
        <f t="shared" si="16"/>
        <v>63</v>
      </c>
      <c r="W12" s="3">
        <f t="shared" si="23"/>
        <v>871.5</v>
      </c>
      <c r="X12" s="3">
        <f t="shared" si="24"/>
        <v>1312.5</v>
      </c>
      <c r="Y12" s="3">
        <f t="shared" si="17"/>
        <v>630</v>
      </c>
      <c r="Z12" s="3">
        <f t="shared" si="18"/>
        <v>903</v>
      </c>
      <c r="AA12" s="3">
        <f t="shared" si="19"/>
        <v>1029</v>
      </c>
      <c r="AC12" s="3">
        <f t="shared" si="25"/>
        <v>4746</v>
      </c>
    </row>
    <row r="13" spans="1:29">
      <c r="A13" t="s">
        <v>12</v>
      </c>
      <c r="B13" s="2">
        <v>33</v>
      </c>
      <c r="C13" s="9">
        <v>10</v>
      </c>
      <c r="D13" s="9">
        <v>29</v>
      </c>
      <c r="E13" s="9">
        <v>30</v>
      </c>
      <c r="F13" s="9">
        <v>42</v>
      </c>
      <c r="G13" s="9">
        <v>46</v>
      </c>
      <c r="H13" s="11">
        <f t="shared" si="20"/>
        <v>0</v>
      </c>
      <c r="I13" s="11">
        <f t="shared" si="5"/>
        <v>0</v>
      </c>
      <c r="J13" s="11">
        <f t="shared" si="6"/>
        <v>0</v>
      </c>
      <c r="K13" s="11">
        <f t="shared" si="7"/>
        <v>2</v>
      </c>
      <c r="L13" s="11">
        <f t="shared" si="8"/>
        <v>6</v>
      </c>
      <c r="M13" s="13">
        <f t="shared" si="21"/>
        <v>330</v>
      </c>
      <c r="N13" s="13">
        <f t="shared" si="9"/>
        <v>957</v>
      </c>
      <c r="O13" s="13">
        <f t="shared" si="10"/>
        <v>990</v>
      </c>
      <c r="P13" s="13">
        <f t="shared" si="11"/>
        <v>1386</v>
      </c>
      <c r="Q13" s="13">
        <f t="shared" si="12"/>
        <v>1518</v>
      </c>
      <c r="R13" s="15">
        <f t="shared" si="22"/>
        <v>0</v>
      </c>
      <c r="S13" s="15">
        <f t="shared" si="13"/>
        <v>0</v>
      </c>
      <c r="T13" s="15">
        <f t="shared" si="14"/>
        <v>0</v>
      </c>
      <c r="U13" s="15">
        <f t="shared" si="15"/>
        <v>33</v>
      </c>
      <c r="V13" s="15">
        <f t="shared" si="16"/>
        <v>99</v>
      </c>
      <c r="W13" s="3">
        <f t="shared" si="23"/>
        <v>330</v>
      </c>
      <c r="X13" s="3">
        <f t="shared" si="24"/>
        <v>957</v>
      </c>
      <c r="Y13" s="3">
        <f t="shared" si="17"/>
        <v>990</v>
      </c>
      <c r="Z13" s="3">
        <f t="shared" si="18"/>
        <v>1419</v>
      </c>
      <c r="AA13" s="3">
        <f t="shared" si="19"/>
        <v>1617</v>
      </c>
      <c r="AC13" s="3">
        <f t="shared" si="25"/>
        <v>5313</v>
      </c>
    </row>
    <row r="16" spans="1:29">
      <c r="A16" t="s">
        <v>13</v>
      </c>
      <c r="B16" s="3">
        <f>MAX(B4:B13)</f>
        <v>45</v>
      </c>
      <c r="C16" s="4">
        <f>MAX(C4:C13)</f>
        <v>45</v>
      </c>
      <c r="D16" s="4">
        <f t="shared" ref="D16:I16" si="26">MAX(D4:D13)</f>
        <v>55</v>
      </c>
      <c r="E16" s="4">
        <f t="shared" si="26"/>
        <v>30</v>
      </c>
      <c r="F16" s="4">
        <f t="shared" si="26"/>
        <v>42</v>
      </c>
      <c r="G16" s="4">
        <f t="shared" si="26"/>
        <v>46</v>
      </c>
      <c r="H16" s="4"/>
      <c r="I16" s="4"/>
      <c r="J16" s="4"/>
      <c r="K16" s="4"/>
      <c r="L16" s="4"/>
      <c r="M16" s="3">
        <f>MAX(M4:M13)</f>
        <v>1035</v>
      </c>
      <c r="N16" s="3">
        <f t="shared" ref="N16:Q16" si="27">MAX(N4:N13)</f>
        <v>2040</v>
      </c>
      <c r="O16" s="3">
        <f t="shared" si="27"/>
        <v>1350</v>
      </c>
      <c r="P16" s="3">
        <f t="shared" si="27"/>
        <v>1890</v>
      </c>
      <c r="Q16" s="3">
        <f t="shared" si="27"/>
        <v>2070</v>
      </c>
      <c r="W16" s="3">
        <f>MAX(W4:W13)</f>
        <v>1035</v>
      </c>
      <c r="X16" s="3">
        <f t="shared" ref="X16:AA16" si="28">MAX(X4:X13)</f>
        <v>2260</v>
      </c>
      <c r="Y16" s="3">
        <f>MAX(Y4:Y13)</f>
        <v>1350</v>
      </c>
      <c r="Z16" s="3">
        <f t="shared" si="28"/>
        <v>1935</v>
      </c>
      <c r="AA16" s="3">
        <f t="shared" si="28"/>
        <v>2205</v>
      </c>
      <c r="AC16" s="3">
        <f t="shared" ref="AC16" si="29">MAX(AC4:AC13)</f>
        <v>7580</v>
      </c>
    </row>
    <row r="17" spans="1:29">
      <c r="A17" t="s">
        <v>14</v>
      </c>
      <c r="B17" s="3">
        <f>MIN(B4:B13)</f>
        <v>12</v>
      </c>
      <c r="C17" s="4">
        <f>MIN(C4:C13)</f>
        <v>10</v>
      </c>
      <c r="D17" s="4">
        <f t="shared" ref="D17:G17" si="30">MIN(D4:D13)</f>
        <v>18</v>
      </c>
      <c r="E17" s="4">
        <f t="shared" si="30"/>
        <v>30</v>
      </c>
      <c r="F17" s="4">
        <f t="shared" si="30"/>
        <v>42</v>
      </c>
      <c r="G17" s="4">
        <f t="shared" si="30"/>
        <v>46</v>
      </c>
      <c r="H17" s="4"/>
      <c r="I17" s="4"/>
      <c r="J17" s="4"/>
      <c r="K17" s="4"/>
      <c r="L17" s="4"/>
      <c r="M17" s="3">
        <f>MIN(M4:M13)</f>
        <v>234</v>
      </c>
      <c r="N17" s="3">
        <f t="shared" ref="N17:Q17" si="31">MIN(N4:N13)</f>
        <v>299</v>
      </c>
      <c r="O17" s="3">
        <f t="shared" si="31"/>
        <v>360</v>
      </c>
      <c r="P17" s="3">
        <f t="shared" si="31"/>
        <v>504</v>
      </c>
      <c r="Q17" s="3">
        <f t="shared" si="31"/>
        <v>552</v>
      </c>
      <c r="W17" s="3">
        <f t="shared" ref="W17:AA17" si="32">MIN(W4:W13)</f>
        <v>234</v>
      </c>
      <c r="X17" s="3">
        <f t="shared" si="32"/>
        <v>299</v>
      </c>
      <c r="Y17" s="3">
        <f t="shared" si="32"/>
        <v>360</v>
      </c>
      <c r="Z17" s="3">
        <f t="shared" si="32"/>
        <v>516</v>
      </c>
      <c r="AA17" s="3">
        <f t="shared" si="32"/>
        <v>588</v>
      </c>
      <c r="AC17" s="3">
        <f t="shared" ref="AC17" si="33">MIN(AC4:AC13)</f>
        <v>2184</v>
      </c>
    </row>
    <row r="18" spans="1:29">
      <c r="A18" t="s">
        <v>15</v>
      </c>
      <c r="B18" s="3">
        <f>AVERAGE(B4:B13)</f>
        <v>24.3</v>
      </c>
      <c r="C18" s="4">
        <f>AVERAGE(C4:C13)</f>
        <v>27.1</v>
      </c>
      <c r="D18" s="4">
        <f t="shared" ref="D18:G18" si="34">AVERAGE(D4:D13)</f>
        <v>36.5</v>
      </c>
      <c r="E18" s="4">
        <f t="shared" si="34"/>
        <v>30</v>
      </c>
      <c r="F18" s="4">
        <f t="shared" si="34"/>
        <v>42</v>
      </c>
      <c r="G18" s="4">
        <f t="shared" si="34"/>
        <v>46</v>
      </c>
      <c r="H18" s="4"/>
      <c r="I18" s="4"/>
      <c r="J18" s="4"/>
      <c r="K18" s="4"/>
      <c r="L18" s="4"/>
      <c r="M18" s="3">
        <f>AVERAGE(M4:M13)</f>
        <v>595.20000000000005</v>
      </c>
      <c r="N18" s="3">
        <f t="shared" ref="N18:Q18" si="35">AVERAGE(N4:N13)</f>
        <v>876.4</v>
      </c>
      <c r="O18" s="3">
        <f t="shared" si="35"/>
        <v>729</v>
      </c>
      <c r="P18" s="3">
        <f t="shared" si="35"/>
        <v>1020.6</v>
      </c>
      <c r="Q18" s="3">
        <f t="shared" si="35"/>
        <v>1117.8</v>
      </c>
      <c r="W18" s="3">
        <f t="shared" ref="W18:AA18" si="36">AVERAGE(W4:W13)</f>
        <v>603.5</v>
      </c>
      <c r="X18" s="3">
        <f t="shared" si="36"/>
        <v>927.35</v>
      </c>
      <c r="Y18" s="3">
        <f t="shared" si="36"/>
        <v>729</v>
      </c>
      <c r="Z18" s="3">
        <f t="shared" si="36"/>
        <v>1044.9000000000001</v>
      </c>
      <c r="AA18" s="3">
        <f t="shared" si="36"/>
        <v>1190.7</v>
      </c>
      <c r="AC18" s="3">
        <f t="shared" ref="AC18" si="37">AVERAGE(AC4:AC13)</f>
        <v>4495.45</v>
      </c>
    </row>
    <row r="19" spans="1:29">
      <c r="A19" t="s">
        <v>16</v>
      </c>
      <c r="B19" s="2">
        <f>SUM(B4:B13)</f>
        <v>243</v>
      </c>
      <c r="C19">
        <f>SUM(C4:C13)</f>
        <v>271</v>
      </c>
      <c r="D19">
        <f t="shared" ref="D19:G19" si="38">SUM(D4:D13)</f>
        <v>365</v>
      </c>
      <c r="E19">
        <f t="shared" si="38"/>
        <v>300</v>
      </c>
      <c r="F19">
        <f t="shared" si="38"/>
        <v>420</v>
      </c>
      <c r="G19">
        <f t="shared" si="38"/>
        <v>460</v>
      </c>
      <c r="M19" s="2">
        <f>SUM(M4:M13)</f>
        <v>5952</v>
      </c>
      <c r="N19" s="2">
        <f t="shared" ref="N19:Q19" si="39">SUM(N4:N13)</f>
        <v>8764</v>
      </c>
      <c r="O19" s="2">
        <f t="shared" si="39"/>
        <v>7290</v>
      </c>
      <c r="P19" s="2">
        <f t="shared" si="39"/>
        <v>10206</v>
      </c>
      <c r="Q19" s="2">
        <f t="shared" si="39"/>
        <v>11178</v>
      </c>
      <c r="W19" s="2">
        <f>SUM(W4:W13)</f>
        <v>6035</v>
      </c>
      <c r="X19" s="2">
        <f t="shared" ref="X19:AA19" si="40">SUM(X4:X13)</f>
        <v>9273.5</v>
      </c>
      <c r="Y19" s="2">
        <f t="shared" si="40"/>
        <v>7290</v>
      </c>
      <c r="Z19" s="2">
        <f t="shared" si="40"/>
        <v>10449</v>
      </c>
      <c r="AA19" s="2">
        <f t="shared" si="40"/>
        <v>11907</v>
      </c>
      <c r="AC19" s="2">
        <f t="shared" ref="AC19" si="41">SUM(AC4:AC13)</f>
        <v>44954.5</v>
      </c>
    </row>
  </sheetData>
  <pageMargins left="0" right="0" top="0" bottom="0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E1" sqref="E1"/>
    </sheetView>
  </sheetViews>
  <sheetFormatPr defaultRowHeight="15"/>
  <cols>
    <col min="8" max="8" width="12" bestFit="1" customWidth="1"/>
  </cols>
  <sheetData>
    <row r="1" spans="1:13" ht="99.75">
      <c r="A1" t="s">
        <v>29</v>
      </c>
      <c r="C1" s="17" t="s">
        <v>24</v>
      </c>
      <c r="D1" s="17" t="s">
        <v>168</v>
      </c>
      <c r="E1" s="17" t="s">
        <v>26</v>
      </c>
      <c r="F1" s="17" t="s">
        <v>27</v>
      </c>
      <c r="G1" s="17"/>
      <c r="H1" s="17" t="s">
        <v>24</v>
      </c>
      <c r="I1" s="17" t="s">
        <v>25</v>
      </c>
      <c r="J1" s="17" t="s">
        <v>26</v>
      </c>
      <c r="K1" s="17" t="s">
        <v>27</v>
      </c>
      <c r="M1" s="17" t="s">
        <v>28</v>
      </c>
    </row>
    <row r="2" spans="1:13">
      <c r="A2" t="s">
        <v>23</v>
      </c>
      <c r="C2">
        <v>10</v>
      </c>
      <c r="D2">
        <v>100</v>
      </c>
      <c r="E2">
        <v>50</v>
      </c>
      <c r="F2">
        <v>1</v>
      </c>
    </row>
    <row r="3" spans="1:13">
      <c r="A3" t="s">
        <v>1</v>
      </c>
    </row>
    <row r="4" spans="1:13">
      <c r="A4" t="s">
        <v>3</v>
      </c>
      <c r="C4">
        <v>10</v>
      </c>
      <c r="D4">
        <v>100</v>
      </c>
      <c r="E4">
        <v>40</v>
      </c>
      <c r="F4">
        <v>1</v>
      </c>
      <c r="H4" s="18">
        <f>C4/C$2</f>
        <v>1</v>
      </c>
      <c r="I4" s="18">
        <f>D4/D$2</f>
        <v>1</v>
      </c>
      <c r="J4" s="18">
        <f>E4/E$2</f>
        <v>0.8</v>
      </c>
      <c r="K4" s="18">
        <f>F4/F$2</f>
        <v>1</v>
      </c>
      <c r="M4" s="18" t="b">
        <f>OR(H4&lt;0.5,I4&lt;0.5,J4&lt;0.5,K4&lt;0.5)</f>
        <v>0</v>
      </c>
    </row>
    <row r="5" spans="1:13">
      <c r="A5" t="s">
        <v>4</v>
      </c>
      <c r="C5">
        <v>8</v>
      </c>
      <c r="D5">
        <v>98</v>
      </c>
      <c r="E5">
        <v>50</v>
      </c>
      <c r="F5">
        <v>1</v>
      </c>
      <c r="H5" s="18">
        <f t="shared" ref="H5:K13" si="0">C5/C$2</f>
        <v>0.8</v>
      </c>
      <c r="I5" s="18">
        <f t="shared" si="0"/>
        <v>0.98</v>
      </c>
      <c r="J5" s="18">
        <f t="shared" si="0"/>
        <v>1</v>
      </c>
      <c r="K5" s="18">
        <f t="shared" si="0"/>
        <v>1</v>
      </c>
      <c r="M5" s="18" t="b">
        <f t="shared" ref="M5:M13" si="1">OR(H5&lt;0.5,I5&lt;0.5,J5&lt;0.5,K5&lt;0.5)</f>
        <v>0</v>
      </c>
    </row>
    <row r="6" spans="1:13">
      <c r="A6" t="s">
        <v>5</v>
      </c>
      <c r="C6">
        <v>9</v>
      </c>
      <c r="D6">
        <v>90</v>
      </c>
      <c r="E6">
        <v>50</v>
      </c>
      <c r="F6">
        <v>0</v>
      </c>
      <c r="H6" s="18">
        <f t="shared" si="0"/>
        <v>0.9</v>
      </c>
      <c r="I6" s="18">
        <f t="shared" si="0"/>
        <v>0.9</v>
      </c>
      <c r="J6" s="18">
        <f t="shared" si="0"/>
        <v>1</v>
      </c>
      <c r="K6" s="18">
        <f>F6/F$2</f>
        <v>0</v>
      </c>
      <c r="M6" s="18" t="b">
        <f t="shared" si="1"/>
        <v>1</v>
      </c>
    </row>
    <row r="7" spans="1:13">
      <c r="A7" t="s">
        <v>6</v>
      </c>
      <c r="C7">
        <v>10</v>
      </c>
      <c r="D7">
        <v>70</v>
      </c>
      <c r="E7">
        <v>40</v>
      </c>
      <c r="F7">
        <v>1</v>
      </c>
      <c r="H7" s="18">
        <f t="shared" si="0"/>
        <v>1</v>
      </c>
      <c r="I7" s="18">
        <f t="shared" si="0"/>
        <v>0.7</v>
      </c>
      <c r="J7" s="18">
        <f t="shared" si="0"/>
        <v>0.8</v>
      </c>
      <c r="K7" s="18">
        <f t="shared" si="0"/>
        <v>1</v>
      </c>
      <c r="M7" s="18" t="b">
        <f t="shared" si="1"/>
        <v>0</v>
      </c>
    </row>
    <row r="8" spans="1:13">
      <c r="A8" t="s">
        <v>7</v>
      </c>
      <c r="C8">
        <v>6</v>
      </c>
      <c r="D8">
        <v>100</v>
      </c>
      <c r="E8">
        <v>30</v>
      </c>
      <c r="F8">
        <v>0</v>
      </c>
      <c r="H8" s="18">
        <f t="shared" si="0"/>
        <v>0.6</v>
      </c>
      <c r="I8" s="18">
        <f t="shared" si="0"/>
        <v>1</v>
      </c>
      <c r="J8" s="18">
        <f t="shared" si="0"/>
        <v>0.6</v>
      </c>
      <c r="K8" s="18">
        <f>F8/F$2</f>
        <v>0</v>
      </c>
      <c r="M8" s="18" t="b">
        <f t="shared" si="1"/>
        <v>1</v>
      </c>
    </row>
    <row r="9" spans="1:13">
      <c r="A9" t="s">
        <v>8</v>
      </c>
      <c r="C9">
        <v>11</v>
      </c>
      <c r="D9">
        <v>100</v>
      </c>
      <c r="E9">
        <v>50</v>
      </c>
      <c r="F9">
        <v>1</v>
      </c>
      <c r="H9" s="18">
        <f t="shared" si="0"/>
        <v>1.1000000000000001</v>
      </c>
      <c r="I9" s="18">
        <f t="shared" si="0"/>
        <v>1</v>
      </c>
      <c r="J9" s="18">
        <f t="shared" si="0"/>
        <v>1</v>
      </c>
      <c r="K9" s="18">
        <f t="shared" si="0"/>
        <v>1</v>
      </c>
      <c r="M9" s="18" t="b">
        <f t="shared" si="1"/>
        <v>0</v>
      </c>
    </row>
    <row r="10" spans="1:13">
      <c r="A10" t="s">
        <v>9</v>
      </c>
      <c r="C10">
        <v>9</v>
      </c>
      <c r="D10">
        <v>100</v>
      </c>
      <c r="E10">
        <v>45</v>
      </c>
      <c r="F10">
        <v>1</v>
      </c>
      <c r="H10" s="18">
        <f t="shared" si="0"/>
        <v>0.9</v>
      </c>
      <c r="I10" s="18">
        <f t="shared" si="0"/>
        <v>1</v>
      </c>
      <c r="J10" s="18">
        <f t="shared" si="0"/>
        <v>0.9</v>
      </c>
      <c r="K10" s="18">
        <f t="shared" si="0"/>
        <v>1</v>
      </c>
      <c r="M10" s="18" t="b">
        <f t="shared" si="1"/>
        <v>0</v>
      </c>
    </row>
    <row r="11" spans="1:13">
      <c r="A11" t="s">
        <v>10</v>
      </c>
      <c r="C11">
        <v>8</v>
      </c>
      <c r="D11">
        <v>70</v>
      </c>
      <c r="E11">
        <v>40</v>
      </c>
      <c r="F11">
        <v>0</v>
      </c>
      <c r="H11" s="18">
        <f t="shared" si="0"/>
        <v>0.8</v>
      </c>
      <c r="I11" s="18">
        <f t="shared" si="0"/>
        <v>0.7</v>
      </c>
      <c r="J11" s="18">
        <f t="shared" si="0"/>
        <v>0.8</v>
      </c>
      <c r="K11" s="18">
        <f t="shared" si="0"/>
        <v>0</v>
      </c>
      <c r="M11" s="18" t="b">
        <f t="shared" si="1"/>
        <v>1</v>
      </c>
    </row>
    <row r="12" spans="1:13">
      <c r="A12" t="s">
        <v>11</v>
      </c>
      <c r="C12">
        <v>9</v>
      </c>
      <c r="D12">
        <v>45</v>
      </c>
      <c r="E12">
        <v>30</v>
      </c>
      <c r="F12">
        <v>0</v>
      </c>
      <c r="H12" s="18">
        <f t="shared" si="0"/>
        <v>0.9</v>
      </c>
      <c r="I12" s="18">
        <f t="shared" si="0"/>
        <v>0.45</v>
      </c>
      <c r="J12" s="18">
        <f>E12/E$2</f>
        <v>0.6</v>
      </c>
      <c r="K12" s="18">
        <f t="shared" si="0"/>
        <v>0</v>
      </c>
      <c r="M12" s="18" t="b">
        <f t="shared" si="1"/>
        <v>1</v>
      </c>
    </row>
    <row r="13" spans="1:13">
      <c r="A13" t="s">
        <v>12</v>
      </c>
      <c r="C13">
        <v>10</v>
      </c>
      <c r="D13">
        <v>100</v>
      </c>
      <c r="E13">
        <v>50</v>
      </c>
      <c r="F13">
        <v>0</v>
      </c>
      <c r="H13" s="18">
        <f t="shared" si="0"/>
        <v>1</v>
      </c>
      <c r="I13" s="18">
        <f t="shared" si="0"/>
        <v>1</v>
      </c>
      <c r="J13" s="18">
        <f t="shared" si="0"/>
        <v>1</v>
      </c>
      <c r="K13" s="18">
        <f t="shared" si="0"/>
        <v>0</v>
      </c>
      <c r="M13" s="18" t="b">
        <f t="shared" si="1"/>
        <v>1</v>
      </c>
    </row>
  </sheetData>
  <conditionalFormatting sqref="C4:C13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D4:D13"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E4:E13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F4:F13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H4:K13 M4:M13">
    <cfRule type="cellIs" dxfId="5" priority="2" operator="lessThan">
      <formula>0.5</formula>
    </cfRule>
  </conditionalFormatting>
  <conditionalFormatting sqref="M4:M13">
    <cfRule type="cellIs" dxfId="4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Q15" sqref="Q15"/>
    </sheetView>
  </sheetViews>
  <sheetFormatPr defaultRowHeight="15"/>
  <sheetData>
    <row r="1" spans="1:14">
      <c r="B1" t="s">
        <v>30</v>
      </c>
    </row>
    <row r="3" spans="1:14">
      <c r="N3" t="s">
        <v>166</v>
      </c>
    </row>
    <row r="4" spans="1:14" ht="15.75">
      <c r="A4" s="25" t="s">
        <v>165</v>
      </c>
      <c r="B4" s="24" t="s">
        <v>31</v>
      </c>
      <c r="C4" s="24" t="s">
        <v>37</v>
      </c>
      <c r="D4" s="24">
        <v>3</v>
      </c>
      <c r="E4" s="24" t="s">
        <v>38</v>
      </c>
      <c r="F4" s="24">
        <v>5</v>
      </c>
      <c r="G4" s="24" t="s">
        <v>17</v>
      </c>
      <c r="H4" s="24">
        <v>5</v>
      </c>
      <c r="I4" s="24" t="s">
        <v>39</v>
      </c>
      <c r="J4" s="24">
        <v>1</v>
      </c>
      <c r="K4" s="24" t="s">
        <v>16</v>
      </c>
      <c r="N4">
        <v>1001</v>
      </c>
    </row>
    <row r="5" spans="1:14">
      <c r="A5">
        <v>1001</v>
      </c>
      <c r="B5" t="s">
        <v>33</v>
      </c>
      <c r="C5" s="6">
        <v>1</v>
      </c>
      <c r="D5" s="6">
        <f>D$4*C5</f>
        <v>3</v>
      </c>
      <c r="E5" s="7">
        <v>5</v>
      </c>
      <c r="F5" s="7">
        <f>F$4*E5</f>
        <v>25</v>
      </c>
      <c r="G5" s="20">
        <v>5</v>
      </c>
      <c r="H5" s="20">
        <f>H$4*G5</f>
        <v>25</v>
      </c>
      <c r="I5" s="21">
        <v>1</v>
      </c>
      <c r="J5" s="21">
        <f>J$4*I5</f>
        <v>1</v>
      </c>
      <c r="K5" s="5">
        <f>SUM(D5+F5+H5+J5)</f>
        <v>54</v>
      </c>
      <c r="N5">
        <f>VLOOKUP(N4,A5:K9,6,)</f>
        <v>25</v>
      </c>
    </row>
    <row r="6" spans="1:14">
      <c r="A6">
        <v>1002</v>
      </c>
      <c r="B6" t="s">
        <v>32</v>
      </c>
      <c r="C6" s="6">
        <v>4</v>
      </c>
      <c r="D6" s="6">
        <f t="shared" ref="D6:F9" si="0">D$4*C6</f>
        <v>12</v>
      </c>
      <c r="E6" s="7">
        <v>3</v>
      </c>
      <c r="F6" s="7">
        <f t="shared" si="0"/>
        <v>15</v>
      </c>
      <c r="G6" s="20">
        <v>1</v>
      </c>
      <c r="H6" s="20">
        <f t="shared" ref="H6" si="1">H$4*G6</f>
        <v>5</v>
      </c>
      <c r="I6" s="21">
        <v>3</v>
      </c>
      <c r="J6" s="21">
        <f t="shared" ref="J6" si="2">J$4*I6</f>
        <v>3</v>
      </c>
      <c r="K6" s="5">
        <f t="shared" ref="K6:K9" si="3">SUM(D6+F6+H6+J6)</f>
        <v>35</v>
      </c>
    </row>
    <row r="7" spans="1:14">
      <c r="A7">
        <v>1003</v>
      </c>
      <c r="B7" t="s">
        <v>34</v>
      </c>
      <c r="C7" s="6">
        <v>3</v>
      </c>
      <c r="D7" s="6">
        <f t="shared" si="0"/>
        <v>9</v>
      </c>
      <c r="E7" s="7">
        <v>2</v>
      </c>
      <c r="F7" s="7">
        <f t="shared" si="0"/>
        <v>10</v>
      </c>
      <c r="G7" s="20">
        <v>3</v>
      </c>
      <c r="H7" s="20">
        <f t="shared" ref="H7" si="4">H$4*G7</f>
        <v>15</v>
      </c>
      <c r="I7" s="21">
        <v>5</v>
      </c>
      <c r="J7" s="21">
        <f t="shared" ref="J7" si="5">J$4*I7</f>
        <v>5</v>
      </c>
      <c r="K7" s="5">
        <f t="shared" si="3"/>
        <v>39</v>
      </c>
      <c r="L7" s="19"/>
    </row>
    <row r="8" spans="1:14">
      <c r="A8">
        <v>1004</v>
      </c>
      <c r="B8" t="s">
        <v>35</v>
      </c>
      <c r="C8" s="6">
        <v>3</v>
      </c>
      <c r="D8" s="6">
        <f t="shared" si="0"/>
        <v>9</v>
      </c>
      <c r="E8" s="7">
        <v>2</v>
      </c>
      <c r="F8" s="7">
        <f t="shared" si="0"/>
        <v>10</v>
      </c>
      <c r="G8" s="20">
        <v>1</v>
      </c>
      <c r="H8" s="20">
        <f t="shared" ref="H8" si="6">H$4*G8</f>
        <v>5</v>
      </c>
      <c r="I8" s="21">
        <v>4</v>
      </c>
      <c r="J8" s="21">
        <f t="shared" ref="J8" si="7">J$4*I8</f>
        <v>4</v>
      </c>
      <c r="K8" s="5">
        <f t="shared" si="3"/>
        <v>28</v>
      </c>
    </row>
    <row r="9" spans="1:14">
      <c r="A9">
        <v>1005</v>
      </c>
      <c r="B9" t="s">
        <v>36</v>
      </c>
      <c r="C9" s="6">
        <v>5</v>
      </c>
      <c r="D9" s="6">
        <v>10</v>
      </c>
      <c r="E9" s="7">
        <v>2</v>
      </c>
      <c r="F9" s="7">
        <f t="shared" si="0"/>
        <v>10</v>
      </c>
      <c r="G9" s="20">
        <v>5</v>
      </c>
      <c r="H9" s="20">
        <f t="shared" ref="H9" si="8">H$4*G9</f>
        <v>25</v>
      </c>
      <c r="I9" s="21">
        <v>2</v>
      </c>
      <c r="J9" s="21">
        <f t="shared" ref="J9" si="9">J$4*I9</f>
        <v>2</v>
      </c>
      <c r="K9" s="5">
        <f t="shared" si="3"/>
        <v>47</v>
      </c>
    </row>
    <row r="10" spans="1:14">
      <c r="L10" s="19"/>
    </row>
  </sheetData>
  <conditionalFormatting sqref="K5:K9">
    <cfRule type="top10" dxfId="3" priority="1" percent="1" rank="10"/>
    <cfRule type="top10" dxfId="2" priority="2" percent="1" rank="10"/>
    <cfRule type="top10" dxfId="1" priority="3" percent="1" rank="50"/>
    <cfRule type="top10" dxfId="0" priority="4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B18" sqref="B18"/>
    </sheetView>
  </sheetViews>
  <sheetFormatPr defaultRowHeight="15"/>
  <cols>
    <col min="1" max="1" width="13.140625" customWidth="1"/>
    <col min="2" max="2" width="12.5703125" customWidth="1"/>
    <col min="3" max="11" width="8" customWidth="1"/>
    <col min="12" max="12" width="6" customWidth="1"/>
    <col min="13" max="13" width="8" customWidth="1"/>
    <col min="14" max="14" width="6" customWidth="1"/>
    <col min="15" max="24" width="8" customWidth="1"/>
    <col min="25" max="25" width="6" customWidth="1"/>
    <col min="26" max="39" width="8" customWidth="1"/>
    <col min="40" max="40" width="6" customWidth="1"/>
    <col min="41" max="48" width="8" customWidth="1"/>
    <col min="49" max="49" width="6" customWidth="1"/>
    <col min="50" max="50" width="8" customWidth="1"/>
    <col min="51" max="51" width="6" customWidth="1"/>
    <col min="52" max="52" width="8" customWidth="1"/>
    <col min="53" max="53" width="9" customWidth="1"/>
    <col min="54" max="54" width="11.28515625" bestFit="1" customWidth="1"/>
  </cols>
  <sheetData>
    <row r="3" spans="1:2">
      <c r="A3" s="22" t="s">
        <v>162</v>
      </c>
      <c r="B3" t="s">
        <v>164</v>
      </c>
    </row>
    <row r="4" spans="1:2">
      <c r="A4" s="23" t="s">
        <v>81</v>
      </c>
      <c r="B4" s="4">
        <v>144647.69999999998</v>
      </c>
    </row>
    <row r="5" spans="1:2">
      <c r="A5" s="23" t="s">
        <v>90</v>
      </c>
      <c r="B5" s="4">
        <v>150656.40000000002</v>
      </c>
    </row>
    <row r="6" spans="1:2">
      <c r="A6" s="23" t="s">
        <v>66</v>
      </c>
      <c r="B6" s="4">
        <v>154427.9</v>
      </c>
    </row>
    <row r="7" spans="1:2">
      <c r="A7" s="23" t="s">
        <v>98</v>
      </c>
      <c r="B7" s="4">
        <v>179986</v>
      </c>
    </row>
    <row r="8" spans="1:2">
      <c r="A8" s="23" t="s">
        <v>69</v>
      </c>
      <c r="B8" s="4">
        <v>143640.70000000001</v>
      </c>
    </row>
    <row r="9" spans="1:2">
      <c r="A9" s="23" t="s">
        <v>85</v>
      </c>
      <c r="B9" s="4">
        <v>135078.20000000001</v>
      </c>
    </row>
    <row r="10" spans="1:2">
      <c r="A10" s="23" t="s">
        <v>64</v>
      </c>
      <c r="B10" s="4">
        <v>184693.8</v>
      </c>
    </row>
    <row r="11" spans="1:2">
      <c r="A11" s="23" t="s">
        <v>62</v>
      </c>
      <c r="B11" s="4">
        <v>127731.3</v>
      </c>
    </row>
    <row r="12" spans="1:2">
      <c r="A12" s="23" t="s">
        <v>59</v>
      </c>
      <c r="B12" s="4">
        <v>70964.899999999994</v>
      </c>
    </row>
    <row r="13" spans="1:2">
      <c r="A13" s="23" t="s">
        <v>72</v>
      </c>
      <c r="B13" s="4">
        <v>65315</v>
      </c>
    </row>
    <row r="14" spans="1:2">
      <c r="A14" s="23" t="s">
        <v>78</v>
      </c>
      <c r="B14" s="4">
        <v>138561.5</v>
      </c>
    </row>
    <row r="15" spans="1:2">
      <c r="A15" s="23" t="s">
        <v>79</v>
      </c>
      <c r="B15" s="4">
        <v>141229.4</v>
      </c>
    </row>
    <row r="16" spans="1:2">
      <c r="A16" s="23" t="s">
        <v>42</v>
      </c>
      <c r="B16" s="4">
        <v>305432.40000000002</v>
      </c>
    </row>
    <row r="17" spans="1:2">
      <c r="A17" s="23" t="s">
        <v>92</v>
      </c>
      <c r="B17" s="4">
        <v>177713.9</v>
      </c>
    </row>
    <row r="18" spans="1:2">
      <c r="A18" s="23" t="s">
        <v>83</v>
      </c>
      <c r="B18" s="4">
        <v>65964.899999999994</v>
      </c>
    </row>
    <row r="19" spans="1:2">
      <c r="A19" s="23" t="s">
        <v>76</v>
      </c>
      <c r="B19" s="4">
        <v>130601.59999999999</v>
      </c>
    </row>
    <row r="20" spans="1:2">
      <c r="A20" s="23" t="s">
        <v>74</v>
      </c>
      <c r="B20" s="4">
        <v>19341.7</v>
      </c>
    </row>
    <row r="21" spans="1:2">
      <c r="A21" s="23" t="s">
        <v>163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activeCell="M3" sqref="M3"/>
    </sheetView>
  </sheetViews>
  <sheetFormatPr defaultRowHeight="15"/>
  <cols>
    <col min="1" max="1" width="14.28515625" customWidth="1"/>
    <col min="3" max="3" width="14.85546875" bestFit="1" customWidth="1"/>
    <col min="14" max="14" width="15.7109375" bestFit="1" customWidth="1"/>
  </cols>
  <sheetData>
    <row r="1" spans="1:14" ht="45">
      <c r="A1" s="26" t="s">
        <v>43</v>
      </c>
      <c r="B1" s="26" t="s">
        <v>44</v>
      </c>
      <c r="C1" s="26" t="s">
        <v>45</v>
      </c>
      <c r="D1" s="26" t="s">
        <v>46</v>
      </c>
      <c r="E1" s="26" t="s">
        <v>47</v>
      </c>
      <c r="F1" s="26" t="s">
        <v>48</v>
      </c>
      <c r="G1" s="26" t="s">
        <v>49</v>
      </c>
      <c r="H1" s="26" t="s">
        <v>50</v>
      </c>
      <c r="I1" s="26" t="s">
        <v>51</v>
      </c>
      <c r="J1" s="26" t="s">
        <v>52</v>
      </c>
      <c r="K1" s="26" t="s">
        <v>53</v>
      </c>
      <c r="L1" s="26" t="s">
        <v>54</v>
      </c>
      <c r="M1" s="26" t="s">
        <v>55</v>
      </c>
      <c r="N1" s="26" t="s">
        <v>56</v>
      </c>
    </row>
    <row r="2" spans="1:14">
      <c r="A2" t="s">
        <v>40</v>
      </c>
      <c r="B2" t="str">
        <f t="shared" ref="B2:B33" si="0">LEFT(A2,2)</f>
        <v>FD</v>
      </c>
      <c r="C2" t="str">
        <f t="shared" ref="C2:C33" si="1">VLOOKUP(B2,B$56:C$61,2)</f>
        <v>Ford</v>
      </c>
      <c r="D2" t="str">
        <f t="shared" ref="D2:D33" si="2">MID(A2,5,3)</f>
        <v>MTG</v>
      </c>
      <c r="E2" t="str">
        <f t="shared" ref="E2:E33" si="3">VLOOKUP(D2,D$56:E$66,2)</f>
        <v>Mustang</v>
      </c>
      <c r="F2" t="str">
        <f t="shared" ref="F2:F33" si="4">MID(A2,3,2)</f>
        <v>06</v>
      </c>
      <c r="G2">
        <f t="shared" ref="G2:G33" si="5">IF(23-F2&lt;0,100-F2+23,23-F2)</f>
        <v>17</v>
      </c>
      <c r="H2">
        <v>114660.6</v>
      </c>
      <c r="I2">
        <f t="shared" ref="I2:I33" si="6">H2/G2</f>
        <v>6744.7411764705885</v>
      </c>
      <c r="J2" t="s">
        <v>61</v>
      </c>
      <c r="K2" t="s">
        <v>90</v>
      </c>
      <c r="L2">
        <v>100000</v>
      </c>
      <c r="M2" s="27" t="s">
        <v>167</v>
      </c>
      <c r="N2" t="str">
        <f t="shared" ref="N2:N33" si="7">CONCATENATE(B2,F2,D2,UPPER(LEFT(J2,3)),RIGHT(A2,3))</f>
        <v>FD06MTGGRE001</v>
      </c>
    </row>
    <row r="3" spans="1:14">
      <c r="A3" t="s">
        <v>57</v>
      </c>
      <c r="B3" t="str">
        <f t="shared" si="0"/>
        <v>FD</v>
      </c>
      <c r="C3" t="str">
        <f t="shared" si="1"/>
        <v>Ford</v>
      </c>
      <c r="D3" t="str">
        <f t="shared" si="2"/>
        <v>MTG</v>
      </c>
      <c r="E3" t="str">
        <f t="shared" si="3"/>
        <v>Mustang</v>
      </c>
      <c r="F3" t="str">
        <f t="shared" si="4"/>
        <v>06</v>
      </c>
      <c r="G3">
        <f t="shared" si="5"/>
        <v>17</v>
      </c>
      <c r="H3">
        <v>72527.199999999997</v>
      </c>
      <c r="I3">
        <f t="shared" si="6"/>
        <v>4266.3058823529409</v>
      </c>
      <c r="J3" t="s">
        <v>58</v>
      </c>
      <c r="K3" t="s">
        <v>81</v>
      </c>
      <c r="L3">
        <v>75000</v>
      </c>
      <c r="M3" t="str">
        <f t="shared" ref="M2:M33" si="8">IF(H3&lt;=L3,"Y","NY")</f>
        <v>Y</v>
      </c>
      <c r="N3" t="str">
        <f t="shared" si="7"/>
        <v>FD06MTGWHI002</v>
      </c>
    </row>
    <row r="4" spans="1:14">
      <c r="A4" t="s">
        <v>60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15</v>
      </c>
      <c r="H4">
        <v>85928</v>
      </c>
      <c r="I4">
        <f t="shared" si="6"/>
        <v>5728.5333333333338</v>
      </c>
      <c r="J4" t="s">
        <v>61</v>
      </c>
      <c r="K4" t="s">
        <v>66</v>
      </c>
      <c r="L4">
        <v>100000</v>
      </c>
      <c r="M4" t="str">
        <f t="shared" si="8"/>
        <v>Y</v>
      </c>
      <c r="N4" t="str">
        <f t="shared" si="7"/>
        <v>FD08MTGGRE003</v>
      </c>
    </row>
    <row r="5" spans="1:14">
      <c r="A5" t="s">
        <v>63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15</v>
      </c>
      <c r="H5">
        <v>93382.6</v>
      </c>
      <c r="I5">
        <f t="shared" si="6"/>
        <v>6225.5066666666671</v>
      </c>
      <c r="J5" t="s">
        <v>41</v>
      </c>
      <c r="K5" t="s">
        <v>92</v>
      </c>
      <c r="L5">
        <v>100000</v>
      </c>
      <c r="M5" t="str">
        <f t="shared" si="8"/>
        <v>Y</v>
      </c>
      <c r="N5" t="str">
        <f t="shared" si="7"/>
        <v>FD08MTGBLA004</v>
      </c>
    </row>
    <row r="6" spans="1:14">
      <c r="A6" t="s">
        <v>65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15</v>
      </c>
      <c r="H6">
        <v>73444.399999999994</v>
      </c>
      <c r="I6">
        <f t="shared" si="6"/>
        <v>4896.2933333333331</v>
      </c>
      <c r="J6" t="s">
        <v>41</v>
      </c>
      <c r="K6" t="s">
        <v>98</v>
      </c>
      <c r="L6">
        <v>100000</v>
      </c>
      <c r="M6" t="str">
        <f t="shared" si="8"/>
        <v>Y</v>
      </c>
      <c r="N6" t="str">
        <f t="shared" si="7"/>
        <v>FD08MTGBLA005</v>
      </c>
    </row>
    <row r="7" spans="1:14">
      <c r="A7" t="s">
        <v>161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17</v>
      </c>
      <c r="H7">
        <v>80685.8</v>
      </c>
      <c r="I7">
        <f t="shared" si="6"/>
        <v>4746.2235294117645</v>
      </c>
      <c r="J7" t="s">
        <v>88</v>
      </c>
      <c r="K7" t="s">
        <v>76</v>
      </c>
      <c r="L7">
        <v>100000</v>
      </c>
      <c r="M7" t="str">
        <f t="shared" si="8"/>
        <v>Y</v>
      </c>
      <c r="N7" t="str">
        <f t="shared" si="7"/>
        <v>FD06FCSBLU006</v>
      </c>
    </row>
    <row r="8" spans="1:14">
      <c r="A8" t="s">
        <v>67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17</v>
      </c>
      <c r="H8">
        <v>48114.2</v>
      </c>
      <c r="I8">
        <f t="shared" si="6"/>
        <v>2830.2470588235292</v>
      </c>
      <c r="J8" t="s">
        <v>58</v>
      </c>
      <c r="K8" t="s">
        <v>69</v>
      </c>
      <c r="L8">
        <v>100000</v>
      </c>
      <c r="M8" t="str">
        <f t="shared" si="8"/>
        <v>Y</v>
      </c>
      <c r="N8" t="str">
        <f t="shared" si="7"/>
        <v>FD06FCSWHI007</v>
      </c>
    </row>
    <row r="9" spans="1:14">
      <c r="A9" t="s">
        <v>68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14</v>
      </c>
      <c r="H9">
        <v>82374</v>
      </c>
      <c r="I9">
        <f t="shared" si="6"/>
        <v>5883.8571428571431</v>
      </c>
      <c r="J9" t="s">
        <v>58</v>
      </c>
      <c r="K9" t="s">
        <v>78</v>
      </c>
      <c r="L9">
        <v>75000</v>
      </c>
      <c r="M9" t="str">
        <f t="shared" si="8"/>
        <v>NY</v>
      </c>
      <c r="N9" t="str">
        <f t="shared" si="7"/>
        <v>FD09FCSWHI008</v>
      </c>
    </row>
    <row r="10" spans="1:14">
      <c r="A10" t="s">
        <v>70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10</v>
      </c>
      <c r="H10">
        <v>64542</v>
      </c>
      <c r="I10">
        <f t="shared" si="6"/>
        <v>6454.2</v>
      </c>
      <c r="J10" t="s">
        <v>88</v>
      </c>
      <c r="K10" t="s">
        <v>42</v>
      </c>
      <c r="L10">
        <v>75000</v>
      </c>
      <c r="M10" t="str">
        <f t="shared" si="8"/>
        <v>Y</v>
      </c>
      <c r="N10" t="str">
        <f t="shared" si="7"/>
        <v>FD13FCSBLU009</v>
      </c>
    </row>
    <row r="11" spans="1:14">
      <c r="A11" t="s">
        <v>71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10</v>
      </c>
      <c r="H11">
        <v>77243.100000000006</v>
      </c>
      <c r="I11">
        <f t="shared" si="6"/>
        <v>7724.31</v>
      </c>
      <c r="J11" t="s">
        <v>41</v>
      </c>
      <c r="K11" t="s">
        <v>64</v>
      </c>
      <c r="L11">
        <v>75000</v>
      </c>
      <c r="M11" t="str">
        <f t="shared" si="8"/>
        <v>NY</v>
      </c>
      <c r="N11" t="str">
        <f t="shared" si="7"/>
        <v>FD13FCSBLA010</v>
      </c>
    </row>
    <row r="12" spans="1:14">
      <c r="A12" t="s">
        <v>73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11</v>
      </c>
      <c r="H12">
        <v>60389.5</v>
      </c>
      <c r="I12">
        <f t="shared" si="6"/>
        <v>5489.954545454545</v>
      </c>
      <c r="J12" t="s">
        <v>58</v>
      </c>
      <c r="K12" t="s">
        <v>69</v>
      </c>
      <c r="L12">
        <v>100000</v>
      </c>
      <c r="M12" t="str">
        <f t="shared" si="8"/>
        <v>Y</v>
      </c>
      <c r="N12" t="str">
        <f t="shared" si="7"/>
        <v>FD12FCSWHI011</v>
      </c>
    </row>
    <row r="13" spans="1:14">
      <c r="A13" t="s">
        <v>75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10</v>
      </c>
      <c r="H13">
        <v>83162.7</v>
      </c>
      <c r="I13">
        <f t="shared" si="6"/>
        <v>8316.27</v>
      </c>
      <c r="J13" t="s">
        <v>41</v>
      </c>
      <c r="K13" t="s">
        <v>79</v>
      </c>
      <c r="L13">
        <v>100000</v>
      </c>
      <c r="M13" t="str">
        <f t="shared" si="8"/>
        <v>Y</v>
      </c>
      <c r="N13" t="str">
        <f t="shared" si="7"/>
        <v>FD13FCSBLA012</v>
      </c>
    </row>
    <row r="14" spans="1:14">
      <c r="A14" t="s">
        <v>77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10</v>
      </c>
      <c r="H14">
        <v>79420.600000000006</v>
      </c>
      <c r="I14">
        <f t="shared" si="6"/>
        <v>7942.06</v>
      </c>
      <c r="J14" t="s">
        <v>61</v>
      </c>
      <c r="K14" t="s">
        <v>85</v>
      </c>
      <c r="L14">
        <v>75000</v>
      </c>
      <c r="M14" t="str">
        <f t="shared" si="8"/>
        <v>NY</v>
      </c>
      <c r="N14" t="str">
        <f t="shared" si="7"/>
        <v>FD13FCSGRE013</v>
      </c>
    </row>
    <row r="15" spans="1:14">
      <c r="A15" t="s">
        <v>160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14</v>
      </c>
      <c r="H15">
        <v>67829.100000000006</v>
      </c>
      <c r="I15">
        <f t="shared" si="6"/>
        <v>4844.9357142857143</v>
      </c>
      <c r="J15" t="s">
        <v>41</v>
      </c>
      <c r="K15" t="s">
        <v>42</v>
      </c>
      <c r="L15">
        <v>100000</v>
      </c>
      <c r="M15" t="str">
        <f t="shared" si="8"/>
        <v>Y</v>
      </c>
      <c r="N15" t="str">
        <f t="shared" si="7"/>
        <v>GM09CMRBLA014</v>
      </c>
    </row>
    <row r="16" spans="1:14">
      <c r="A16" t="s">
        <v>80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11</v>
      </c>
      <c r="H16">
        <v>50854.1</v>
      </c>
      <c r="I16">
        <f t="shared" si="6"/>
        <v>4623.0999999999995</v>
      </c>
      <c r="J16" t="s">
        <v>41</v>
      </c>
      <c r="K16" t="s">
        <v>92</v>
      </c>
      <c r="L16">
        <v>100000</v>
      </c>
      <c r="M16" t="str">
        <f t="shared" si="8"/>
        <v>Y</v>
      </c>
      <c r="N16" t="str">
        <f t="shared" si="7"/>
        <v>GM12CMRBLA015</v>
      </c>
    </row>
    <row r="17" spans="1:14">
      <c r="A17" t="s">
        <v>82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9</v>
      </c>
      <c r="H17">
        <v>69891.899999999994</v>
      </c>
      <c r="I17">
        <f t="shared" si="6"/>
        <v>7765.7666666666664</v>
      </c>
      <c r="J17" t="s">
        <v>88</v>
      </c>
      <c r="K17" t="s">
        <v>64</v>
      </c>
      <c r="L17">
        <v>75000</v>
      </c>
      <c r="M17" t="str">
        <f t="shared" si="8"/>
        <v>Y</v>
      </c>
      <c r="N17" t="str">
        <f t="shared" si="7"/>
        <v>GM14CMRBLU016</v>
      </c>
    </row>
    <row r="18" spans="1:14">
      <c r="A18" t="s">
        <v>84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Silverdo</v>
      </c>
      <c r="F18" t="str">
        <f t="shared" si="4"/>
        <v>10</v>
      </c>
      <c r="G18">
        <f t="shared" si="5"/>
        <v>13</v>
      </c>
      <c r="H18">
        <v>68658.899999999994</v>
      </c>
      <c r="I18">
        <f t="shared" si="6"/>
        <v>5281.4538461538459</v>
      </c>
      <c r="J18" t="s">
        <v>41</v>
      </c>
      <c r="K18" t="s">
        <v>42</v>
      </c>
      <c r="L18">
        <v>100000</v>
      </c>
      <c r="M18" t="str">
        <f t="shared" si="8"/>
        <v>Y</v>
      </c>
      <c r="N18" t="str">
        <f t="shared" si="7"/>
        <v>GM10SLVBLA017</v>
      </c>
    </row>
    <row r="19" spans="1:14">
      <c r="A19" t="s">
        <v>86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Silverdo</v>
      </c>
      <c r="F19" t="str">
        <f t="shared" si="4"/>
        <v>98</v>
      </c>
      <c r="G19">
        <f t="shared" si="5"/>
        <v>25</v>
      </c>
      <c r="H19">
        <v>52229.5</v>
      </c>
      <c r="I19">
        <f t="shared" si="6"/>
        <v>2089.1799999999998</v>
      </c>
      <c r="J19" t="s">
        <v>61</v>
      </c>
      <c r="K19" t="s">
        <v>62</v>
      </c>
      <c r="L19">
        <v>75000</v>
      </c>
      <c r="M19" t="str">
        <f t="shared" si="8"/>
        <v>Y</v>
      </c>
      <c r="N19" t="str">
        <f t="shared" si="7"/>
        <v>GM98SLVGRE018</v>
      </c>
    </row>
    <row r="20" spans="1:14">
      <c r="A20" t="s">
        <v>87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Silverdo</v>
      </c>
      <c r="F20" t="str">
        <f t="shared" si="4"/>
        <v>00</v>
      </c>
      <c r="G20">
        <f t="shared" si="5"/>
        <v>23</v>
      </c>
      <c r="H20">
        <v>64467.4</v>
      </c>
      <c r="I20">
        <f t="shared" si="6"/>
        <v>2802.9304347826087</v>
      </c>
      <c r="J20" t="s">
        <v>97</v>
      </c>
      <c r="K20" t="s">
        <v>98</v>
      </c>
      <c r="L20">
        <v>100000</v>
      </c>
      <c r="M20" t="str">
        <f t="shared" si="8"/>
        <v>Y</v>
      </c>
      <c r="N20" t="str">
        <f t="shared" si="7"/>
        <v>GM00SLVRED019</v>
      </c>
    </row>
    <row r="21" spans="1:14">
      <c r="A21" t="s">
        <v>89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27</v>
      </c>
      <c r="H21">
        <v>44946.5</v>
      </c>
      <c r="I21">
        <f t="shared" si="6"/>
        <v>1664.6851851851852</v>
      </c>
      <c r="J21" t="s">
        <v>61</v>
      </c>
      <c r="K21" t="s">
        <v>62</v>
      </c>
      <c r="L21">
        <v>50000</v>
      </c>
      <c r="M21" t="str">
        <f t="shared" si="8"/>
        <v>Y</v>
      </c>
      <c r="N21" t="str">
        <f t="shared" si="7"/>
        <v>TY96CAMGRE020</v>
      </c>
    </row>
    <row r="22" spans="1:14">
      <c r="A22" t="s">
        <v>91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25</v>
      </c>
      <c r="H22">
        <v>42504.6</v>
      </c>
      <c r="I22">
        <f t="shared" si="6"/>
        <v>1700.184</v>
      </c>
      <c r="J22" t="s">
        <v>58</v>
      </c>
      <c r="K22" t="s">
        <v>78</v>
      </c>
      <c r="L22">
        <v>100000</v>
      </c>
      <c r="M22" t="str">
        <f t="shared" si="8"/>
        <v>Y</v>
      </c>
      <c r="N22" t="str">
        <f t="shared" si="7"/>
        <v>TY98CAMWHI021</v>
      </c>
    </row>
    <row r="23" spans="1:14">
      <c r="A23" t="s">
        <v>93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23</v>
      </c>
      <c r="H23">
        <v>52699.4</v>
      </c>
      <c r="I23">
        <f t="shared" si="6"/>
        <v>2291.2782608695652</v>
      </c>
      <c r="J23" t="s">
        <v>97</v>
      </c>
      <c r="K23" t="s">
        <v>81</v>
      </c>
      <c r="L23">
        <v>75000</v>
      </c>
      <c r="M23" t="str">
        <f t="shared" si="8"/>
        <v>Y</v>
      </c>
      <c r="N23" t="str">
        <f t="shared" si="7"/>
        <v>TY00CAMRED022</v>
      </c>
    </row>
    <row r="24" spans="1:14">
      <c r="A24" t="s">
        <v>94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21</v>
      </c>
      <c r="H24">
        <v>27637.1</v>
      </c>
      <c r="I24">
        <f t="shared" si="6"/>
        <v>1316.0523809523809</v>
      </c>
      <c r="J24" t="s">
        <v>41</v>
      </c>
      <c r="K24" t="s">
        <v>42</v>
      </c>
      <c r="L24">
        <v>75000</v>
      </c>
      <c r="M24" t="str">
        <f t="shared" si="8"/>
        <v>Y</v>
      </c>
      <c r="N24" t="str">
        <f t="shared" si="7"/>
        <v>TY02CAMBLA023</v>
      </c>
    </row>
    <row r="25" spans="1:14">
      <c r="A25" t="s">
        <v>95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14</v>
      </c>
      <c r="H25">
        <v>27534.799999999999</v>
      </c>
      <c r="I25">
        <f t="shared" si="6"/>
        <v>1966.7714285714285</v>
      </c>
      <c r="J25" t="s">
        <v>58</v>
      </c>
      <c r="K25" t="s">
        <v>72</v>
      </c>
      <c r="L25">
        <v>75000</v>
      </c>
      <c r="M25" t="str">
        <f t="shared" si="8"/>
        <v>Y</v>
      </c>
      <c r="N25" t="str">
        <f t="shared" si="7"/>
        <v>TY09CAMWHI024</v>
      </c>
    </row>
    <row r="26" spans="1:14">
      <c r="A26" t="s">
        <v>96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21</v>
      </c>
      <c r="H26">
        <v>46311.4</v>
      </c>
      <c r="I26">
        <f t="shared" si="6"/>
        <v>2205.304761904762</v>
      </c>
      <c r="J26" t="s">
        <v>61</v>
      </c>
      <c r="K26" t="s">
        <v>66</v>
      </c>
      <c r="L26">
        <v>75000</v>
      </c>
      <c r="M26" t="str">
        <f t="shared" si="8"/>
        <v>Y</v>
      </c>
      <c r="N26" t="str">
        <f t="shared" si="7"/>
        <v>TY02CORGRE025</v>
      </c>
    </row>
    <row r="27" spans="1:14">
      <c r="A27" t="s">
        <v>99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20</v>
      </c>
      <c r="H27">
        <v>29601.9</v>
      </c>
      <c r="I27">
        <f t="shared" si="6"/>
        <v>1480.095</v>
      </c>
      <c r="J27" t="s">
        <v>41</v>
      </c>
      <c r="K27" t="s">
        <v>79</v>
      </c>
      <c r="L27">
        <v>100000</v>
      </c>
      <c r="M27" t="str">
        <f t="shared" si="8"/>
        <v>Y</v>
      </c>
      <c r="N27" t="str">
        <f t="shared" si="7"/>
        <v>TY03CORBLA026</v>
      </c>
    </row>
    <row r="28" spans="1:14">
      <c r="A28" t="s">
        <v>100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9</v>
      </c>
      <c r="H28">
        <v>44974.8</v>
      </c>
      <c r="I28">
        <f t="shared" si="6"/>
        <v>4997.2000000000007</v>
      </c>
      <c r="J28" t="s">
        <v>58</v>
      </c>
      <c r="K28" t="s">
        <v>59</v>
      </c>
      <c r="L28">
        <v>50000</v>
      </c>
      <c r="M28" t="str">
        <f t="shared" si="8"/>
        <v>Y</v>
      </c>
      <c r="N28" t="str">
        <f t="shared" si="7"/>
        <v>TY14CORWHI027</v>
      </c>
    </row>
    <row r="29" spans="1:14">
      <c r="A29" t="s">
        <v>101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11</v>
      </c>
      <c r="H29">
        <v>42074.2</v>
      </c>
      <c r="I29">
        <f t="shared" si="6"/>
        <v>3824.9272727272723</v>
      </c>
      <c r="J29" t="s">
        <v>61</v>
      </c>
      <c r="K29" t="s">
        <v>98</v>
      </c>
      <c r="L29">
        <v>75000</v>
      </c>
      <c r="M29" t="str">
        <f t="shared" si="8"/>
        <v>Y</v>
      </c>
      <c r="N29" t="str">
        <f t="shared" si="7"/>
        <v>TY12CORGRE028</v>
      </c>
    </row>
    <row r="30" spans="1:14">
      <c r="A30" t="s">
        <v>102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11</v>
      </c>
      <c r="H30">
        <v>33477.199999999997</v>
      </c>
      <c r="I30">
        <f t="shared" si="6"/>
        <v>3043.3818181818178</v>
      </c>
      <c r="J30" t="s">
        <v>41</v>
      </c>
      <c r="K30" t="s">
        <v>92</v>
      </c>
      <c r="L30">
        <v>75000</v>
      </c>
      <c r="M30" t="str">
        <f t="shared" si="8"/>
        <v>Y</v>
      </c>
      <c r="N30" t="str">
        <f t="shared" si="7"/>
        <v>TY12CAMBLA029</v>
      </c>
    </row>
    <row r="31" spans="1:14">
      <c r="A31" t="s">
        <v>103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24</v>
      </c>
      <c r="H31">
        <v>30555.3</v>
      </c>
      <c r="I31">
        <f t="shared" si="6"/>
        <v>1273.1375</v>
      </c>
      <c r="J31" t="s">
        <v>41</v>
      </c>
      <c r="K31" t="s">
        <v>62</v>
      </c>
      <c r="L31">
        <v>75000</v>
      </c>
      <c r="M31" t="str">
        <f t="shared" si="8"/>
        <v>Y</v>
      </c>
      <c r="N31" t="str">
        <f t="shared" si="7"/>
        <v>HO99CIVBLA030</v>
      </c>
    </row>
    <row r="32" spans="1:14">
      <c r="A32" t="s">
        <v>104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22</v>
      </c>
      <c r="H32">
        <v>35137</v>
      </c>
      <c r="I32">
        <f t="shared" si="6"/>
        <v>1597.1363636363637</v>
      </c>
      <c r="J32" t="s">
        <v>41</v>
      </c>
      <c r="K32" t="s">
        <v>69</v>
      </c>
      <c r="L32">
        <v>75000</v>
      </c>
      <c r="M32" t="str">
        <f t="shared" si="8"/>
        <v>Y</v>
      </c>
      <c r="N32" t="str">
        <f t="shared" si="7"/>
        <v>HO01CIVBLA031</v>
      </c>
    </row>
    <row r="33" spans="1:14">
      <c r="A33" t="s">
        <v>105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13</v>
      </c>
      <c r="H33">
        <v>37558.800000000003</v>
      </c>
      <c r="I33">
        <f t="shared" si="6"/>
        <v>2889.1384615384618</v>
      </c>
      <c r="J33" t="s">
        <v>41</v>
      </c>
      <c r="K33" t="s">
        <v>64</v>
      </c>
      <c r="L33">
        <v>50000</v>
      </c>
      <c r="M33" t="str">
        <f t="shared" si="8"/>
        <v>Y</v>
      </c>
      <c r="N33" t="str">
        <f t="shared" si="7"/>
        <v>HO10CIVBLA032</v>
      </c>
    </row>
    <row r="34" spans="1:14">
      <c r="A34" t="s">
        <v>106</v>
      </c>
      <c r="B34" t="str">
        <f t="shared" ref="B34:B53" si="9">LEFT(A34,2)</f>
        <v>HO</v>
      </c>
      <c r="C34" t="str">
        <f t="shared" ref="C34:C53" si="10">VLOOKUP(B34,B$56:C$61,2)</f>
        <v>Honda</v>
      </c>
      <c r="D34" t="str">
        <f t="shared" ref="D34:D53" si="11">MID(A34,5,3)</f>
        <v>CIV</v>
      </c>
      <c r="E34" t="str">
        <f t="shared" ref="E34:E53" si="12">VLOOKUP(D34,D$56:E$66,2)</f>
        <v>Civic</v>
      </c>
      <c r="F34" t="str">
        <f t="shared" ref="F34:F53" si="13">MID(A34,3,2)</f>
        <v>10</v>
      </c>
      <c r="G34">
        <f t="shared" ref="G34:G53" si="14">IF(23-F34&lt;0,100-F34+23,23-F34)</f>
        <v>13</v>
      </c>
      <c r="H34">
        <v>36438.5</v>
      </c>
      <c r="I34">
        <f t="shared" ref="I34:I53" si="15">H34/G34</f>
        <v>2802.9615384615386</v>
      </c>
      <c r="J34" t="s">
        <v>58</v>
      </c>
      <c r="K34" t="s">
        <v>42</v>
      </c>
      <c r="L34">
        <v>50000</v>
      </c>
      <c r="M34" t="str">
        <f t="shared" ref="M34:M53" si="16">IF(H34&lt;=L34,"Y","NY")</f>
        <v>Y</v>
      </c>
      <c r="N34" t="str">
        <f t="shared" ref="N34:N53" si="17">CONCATENATE(B34,F34,D34,UPPER(LEFT(J34,3)),RIGHT(A34,3))</f>
        <v>HO10CIVWHI033</v>
      </c>
    </row>
    <row r="35" spans="1:14">
      <c r="A35" t="s">
        <v>107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t="str">
        <f t="shared" si="13"/>
        <v>11</v>
      </c>
      <c r="G35">
        <f t="shared" si="14"/>
        <v>12</v>
      </c>
      <c r="H35">
        <v>29102.3</v>
      </c>
      <c r="I35">
        <f t="shared" si="15"/>
        <v>2425.1916666666666</v>
      </c>
      <c r="J35" t="s">
        <v>41</v>
      </c>
      <c r="K35" t="s">
        <v>83</v>
      </c>
      <c r="L35">
        <v>100000</v>
      </c>
      <c r="M35" t="str">
        <f t="shared" si="16"/>
        <v>Y</v>
      </c>
      <c r="N35" t="str">
        <f t="shared" si="17"/>
        <v>HO11CIVBLA034</v>
      </c>
    </row>
    <row r="36" spans="1:14">
      <c r="A36" t="s">
        <v>108</v>
      </c>
      <c r="B36" t="str">
        <f t="shared" si="9"/>
        <v>HO</v>
      </c>
      <c r="C36" t="str">
        <f t="shared" si="10"/>
        <v>Honda</v>
      </c>
      <c r="D36" t="str">
        <f t="shared" si="11"/>
        <v>CIV</v>
      </c>
      <c r="E36" t="str">
        <f t="shared" si="12"/>
        <v>Civic</v>
      </c>
      <c r="F36" t="str">
        <f t="shared" si="13"/>
        <v>12</v>
      </c>
      <c r="G36">
        <f t="shared" si="14"/>
        <v>11</v>
      </c>
      <c r="H36">
        <v>31144.400000000001</v>
      </c>
      <c r="I36">
        <f t="shared" si="15"/>
        <v>2831.3090909090911</v>
      </c>
      <c r="J36" t="s">
        <v>41</v>
      </c>
      <c r="K36" t="s">
        <v>85</v>
      </c>
      <c r="L36">
        <v>100000</v>
      </c>
      <c r="M36" t="str">
        <f t="shared" si="16"/>
        <v>Y</v>
      </c>
      <c r="N36" t="str">
        <f t="shared" si="17"/>
        <v>HO12CIVBLA035</v>
      </c>
    </row>
    <row r="37" spans="1:14">
      <c r="A37" t="s">
        <v>109</v>
      </c>
      <c r="B37" t="str">
        <f t="shared" si="9"/>
        <v>HO</v>
      </c>
      <c r="C37" t="str">
        <f t="shared" si="10"/>
        <v>Honda</v>
      </c>
      <c r="D37" t="str">
        <f t="shared" si="11"/>
        <v>CIV</v>
      </c>
      <c r="E37" t="str">
        <f t="shared" si="12"/>
        <v>Civic</v>
      </c>
      <c r="F37" t="str">
        <f t="shared" si="13"/>
        <v>13</v>
      </c>
      <c r="G37">
        <f t="shared" si="14"/>
        <v>10</v>
      </c>
      <c r="H37">
        <v>40326.800000000003</v>
      </c>
      <c r="I37">
        <f t="shared" si="15"/>
        <v>4032.6800000000003</v>
      </c>
      <c r="J37" t="s">
        <v>41</v>
      </c>
      <c r="K37" t="s">
        <v>42</v>
      </c>
      <c r="L37">
        <v>50000</v>
      </c>
      <c r="M37" t="str">
        <f t="shared" si="16"/>
        <v>Y</v>
      </c>
      <c r="N37" t="str">
        <f t="shared" si="17"/>
        <v>HO13CIVBLA036</v>
      </c>
    </row>
    <row r="38" spans="1:14">
      <c r="A38" t="s">
        <v>159</v>
      </c>
      <c r="B38" t="str">
        <f t="shared" si="9"/>
        <v>HO</v>
      </c>
      <c r="C38" t="str">
        <f t="shared" si="10"/>
        <v>Honda</v>
      </c>
      <c r="D38" t="str">
        <f t="shared" si="11"/>
        <v>ODY</v>
      </c>
      <c r="E38" t="str">
        <f t="shared" si="12"/>
        <v>Oddyssey</v>
      </c>
      <c r="F38" t="str">
        <f t="shared" si="13"/>
        <v>05</v>
      </c>
      <c r="G38">
        <f t="shared" si="14"/>
        <v>18</v>
      </c>
      <c r="H38">
        <v>27394.2</v>
      </c>
      <c r="I38">
        <f t="shared" si="15"/>
        <v>1521.9</v>
      </c>
      <c r="J38" t="s">
        <v>41</v>
      </c>
      <c r="K38" t="s">
        <v>76</v>
      </c>
      <c r="L38">
        <v>75000</v>
      </c>
      <c r="M38" t="str">
        <f t="shared" si="16"/>
        <v>Y</v>
      </c>
      <c r="N38" t="str">
        <f t="shared" si="17"/>
        <v>HO05ODYBLA037</v>
      </c>
    </row>
    <row r="39" spans="1:14">
      <c r="A39" t="s">
        <v>110</v>
      </c>
      <c r="B39" t="str">
        <f t="shared" si="9"/>
        <v>HO</v>
      </c>
      <c r="C39" t="str">
        <f t="shared" si="10"/>
        <v>Honda</v>
      </c>
      <c r="D39" t="str">
        <f t="shared" si="11"/>
        <v>ODY</v>
      </c>
      <c r="E39" t="str">
        <f t="shared" si="12"/>
        <v>Oddyssey</v>
      </c>
      <c r="F39" t="str">
        <f t="shared" si="13"/>
        <v>07</v>
      </c>
      <c r="G39">
        <f t="shared" si="14"/>
        <v>16</v>
      </c>
      <c r="H39">
        <v>22521.599999999999</v>
      </c>
      <c r="I39">
        <f t="shared" si="15"/>
        <v>1407.6</v>
      </c>
      <c r="J39" t="s">
        <v>41</v>
      </c>
      <c r="K39" t="s">
        <v>76</v>
      </c>
      <c r="L39">
        <v>75000</v>
      </c>
      <c r="M39" t="str">
        <f t="shared" si="16"/>
        <v>Y</v>
      </c>
      <c r="N39" t="str">
        <f t="shared" si="17"/>
        <v>HO07ODYBLA038</v>
      </c>
    </row>
    <row r="40" spans="1:14">
      <c r="A40" t="s">
        <v>111</v>
      </c>
      <c r="B40" t="str">
        <f t="shared" si="9"/>
        <v>HO</v>
      </c>
      <c r="C40" t="str">
        <f t="shared" si="10"/>
        <v>Honda</v>
      </c>
      <c r="D40" t="str">
        <f t="shared" si="11"/>
        <v>ODY</v>
      </c>
      <c r="E40" t="str">
        <f t="shared" si="12"/>
        <v>Oddyssey</v>
      </c>
      <c r="F40" t="str">
        <f t="shared" si="13"/>
        <v>08</v>
      </c>
      <c r="G40">
        <f t="shared" si="14"/>
        <v>15</v>
      </c>
      <c r="H40">
        <v>24513.200000000001</v>
      </c>
      <c r="I40">
        <f t="shared" si="15"/>
        <v>1634.2133333333334</v>
      </c>
      <c r="J40" t="s">
        <v>41</v>
      </c>
      <c r="K40" t="s">
        <v>85</v>
      </c>
      <c r="L40">
        <v>75000</v>
      </c>
      <c r="M40" t="str">
        <f t="shared" si="16"/>
        <v>Y</v>
      </c>
      <c r="N40" t="str">
        <f t="shared" si="17"/>
        <v>HO08ODYBLA039</v>
      </c>
    </row>
    <row r="41" spans="1:14">
      <c r="A41" t="s">
        <v>148</v>
      </c>
      <c r="B41" t="str">
        <f t="shared" si="9"/>
        <v>HO</v>
      </c>
      <c r="C41" t="str">
        <f t="shared" si="10"/>
        <v>Honda</v>
      </c>
      <c r="D41" t="str">
        <f t="shared" si="11"/>
        <v>ODY</v>
      </c>
      <c r="E41" t="str">
        <f t="shared" si="12"/>
        <v>Oddyssey</v>
      </c>
      <c r="F41" t="str">
        <f t="shared" si="13"/>
        <v>01</v>
      </c>
      <c r="G41">
        <f t="shared" si="14"/>
        <v>22</v>
      </c>
      <c r="H41">
        <v>22188.5</v>
      </c>
      <c r="I41">
        <f t="shared" si="15"/>
        <v>1008.5681818181819</v>
      </c>
      <c r="J41" t="s">
        <v>88</v>
      </c>
      <c r="K41" t="s">
        <v>66</v>
      </c>
      <c r="L41">
        <v>100000</v>
      </c>
      <c r="M41" t="str">
        <f t="shared" si="16"/>
        <v>Y</v>
      </c>
      <c r="N41" t="str">
        <f t="shared" si="17"/>
        <v>HO01ODYBLU040</v>
      </c>
    </row>
    <row r="42" spans="1:14">
      <c r="A42" t="s">
        <v>112</v>
      </c>
      <c r="B42" t="str">
        <f t="shared" si="9"/>
        <v>HO</v>
      </c>
      <c r="C42" t="str">
        <f t="shared" si="10"/>
        <v>Honda</v>
      </c>
      <c r="D42" t="str">
        <f t="shared" si="11"/>
        <v>ODY</v>
      </c>
      <c r="E42" t="str">
        <f t="shared" si="12"/>
        <v>Oddyssey</v>
      </c>
      <c r="F42" t="str">
        <f t="shared" si="13"/>
        <v>14</v>
      </c>
      <c r="G42">
        <f t="shared" si="14"/>
        <v>9</v>
      </c>
      <c r="H42">
        <v>28464.799999999999</v>
      </c>
      <c r="I42">
        <f t="shared" si="15"/>
        <v>3162.7555555555555</v>
      </c>
      <c r="J42" t="s">
        <v>58</v>
      </c>
      <c r="K42" t="s">
        <v>79</v>
      </c>
      <c r="L42">
        <v>100000</v>
      </c>
      <c r="M42" t="str">
        <f t="shared" si="16"/>
        <v>Y</v>
      </c>
      <c r="N42" t="str">
        <f t="shared" si="17"/>
        <v>HO14ODYWHI041</v>
      </c>
    </row>
    <row r="43" spans="1:14">
      <c r="A43" t="s">
        <v>113</v>
      </c>
      <c r="B43" t="str">
        <f t="shared" si="9"/>
        <v>CR</v>
      </c>
      <c r="C43" t="str">
        <f t="shared" si="10"/>
        <v>Chrysler</v>
      </c>
      <c r="D43" t="str">
        <f t="shared" si="11"/>
        <v>PTC</v>
      </c>
      <c r="E43" t="str">
        <f t="shared" si="12"/>
        <v>PT Cruiser</v>
      </c>
      <c r="F43" t="str">
        <f t="shared" si="13"/>
        <v>04</v>
      </c>
      <c r="G43">
        <f t="shared" si="14"/>
        <v>19</v>
      </c>
      <c r="H43">
        <v>22282</v>
      </c>
      <c r="I43">
        <f t="shared" si="15"/>
        <v>1172.7368421052631</v>
      </c>
      <c r="J43" t="s">
        <v>88</v>
      </c>
      <c r="K43" t="s">
        <v>59</v>
      </c>
      <c r="L43">
        <v>100000</v>
      </c>
      <c r="M43" t="str">
        <f t="shared" si="16"/>
        <v>Y</v>
      </c>
      <c r="N43" t="str">
        <f t="shared" si="17"/>
        <v>CR04PTCBLU042</v>
      </c>
    </row>
    <row r="44" spans="1:14">
      <c r="A44" t="s">
        <v>114</v>
      </c>
      <c r="B44" t="str">
        <f t="shared" si="9"/>
        <v>CR</v>
      </c>
      <c r="C44" t="str">
        <f t="shared" si="10"/>
        <v>Chrysler</v>
      </c>
      <c r="D44" t="str">
        <f t="shared" si="11"/>
        <v>PTC</v>
      </c>
      <c r="E44" t="str">
        <f t="shared" si="12"/>
        <v>PT Cruiser</v>
      </c>
      <c r="F44" t="str">
        <f t="shared" si="13"/>
        <v>07</v>
      </c>
      <c r="G44">
        <f t="shared" si="14"/>
        <v>16</v>
      </c>
      <c r="H44">
        <v>20223.900000000001</v>
      </c>
      <c r="I44">
        <f t="shared" si="15"/>
        <v>1263.9937500000001</v>
      </c>
      <c r="J44" t="s">
        <v>41</v>
      </c>
      <c r="K44" t="s">
        <v>72</v>
      </c>
      <c r="L44">
        <v>100000</v>
      </c>
      <c r="M44" t="str">
        <f t="shared" si="16"/>
        <v>Y</v>
      </c>
      <c r="N44" t="str">
        <f t="shared" si="17"/>
        <v>CR07PTCBLA043</v>
      </c>
    </row>
    <row r="45" spans="1:14">
      <c r="A45" t="s">
        <v>115</v>
      </c>
      <c r="B45" t="str">
        <f t="shared" si="9"/>
        <v>CR</v>
      </c>
      <c r="C45" t="str">
        <f t="shared" si="10"/>
        <v>Chrysler</v>
      </c>
      <c r="D45" t="str">
        <f t="shared" si="11"/>
        <v>PTC</v>
      </c>
      <c r="E45" t="str">
        <f t="shared" si="12"/>
        <v>PT Cruiser</v>
      </c>
      <c r="F45" t="str">
        <f t="shared" si="13"/>
        <v>11</v>
      </c>
      <c r="G45">
        <f t="shared" si="14"/>
        <v>12</v>
      </c>
      <c r="H45">
        <v>22128.2</v>
      </c>
      <c r="I45">
        <f t="shared" si="15"/>
        <v>1844.0166666666667</v>
      </c>
      <c r="J45" t="s">
        <v>88</v>
      </c>
      <c r="K45" t="s">
        <v>90</v>
      </c>
      <c r="L45">
        <v>100000</v>
      </c>
      <c r="M45" t="str">
        <f t="shared" si="16"/>
        <v>Y</v>
      </c>
      <c r="N45" t="str">
        <f t="shared" si="17"/>
        <v>CR11PTCBLU044</v>
      </c>
    </row>
    <row r="46" spans="1:14">
      <c r="A46" t="s">
        <v>116</v>
      </c>
      <c r="B46" t="str">
        <f t="shared" si="9"/>
        <v>CR</v>
      </c>
      <c r="C46" t="str">
        <f t="shared" si="10"/>
        <v>Chrysler</v>
      </c>
      <c r="D46" t="str">
        <f t="shared" si="11"/>
        <v>CAR</v>
      </c>
      <c r="E46" t="str">
        <f t="shared" si="12"/>
        <v>Caravan</v>
      </c>
      <c r="F46" t="str">
        <f t="shared" si="13"/>
        <v>99</v>
      </c>
      <c r="G46">
        <f t="shared" si="14"/>
        <v>24</v>
      </c>
      <c r="H46">
        <v>17556.3</v>
      </c>
      <c r="I46">
        <f t="shared" si="15"/>
        <v>731.51249999999993</v>
      </c>
      <c r="J46" t="s">
        <v>88</v>
      </c>
      <c r="K46" t="s">
        <v>72</v>
      </c>
      <c r="L46">
        <v>100000</v>
      </c>
      <c r="M46" t="str">
        <f t="shared" si="16"/>
        <v>Y</v>
      </c>
      <c r="N46" t="str">
        <f t="shared" si="17"/>
        <v>CR99CARBLU045</v>
      </c>
    </row>
    <row r="47" spans="1:14">
      <c r="A47" t="s">
        <v>117</v>
      </c>
      <c r="B47" t="str">
        <f t="shared" si="9"/>
        <v>CR</v>
      </c>
      <c r="C47" t="str">
        <f t="shared" si="10"/>
        <v>Chrysler</v>
      </c>
      <c r="D47" t="str">
        <f t="shared" si="11"/>
        <v>CAR</v>
      </c>
      <c r="E47" t="str">
        <f t="shared" si="12"/>
        <v>Caravan</v>
      </c>
      <c r="F47" t="str">
        <f t="shared" si="13"/>
        <v>00</v>
      </c>
      <c r="G47">
        <f t="shared" si="14"/>
        <v>23</v>
      </c>
      <c r="H47">
        <v>19421.099999999999</v>
      </c>
      <c r="I47">
        <f t="shared" si="15"/>
        <v>844.39565217391294</v>
      </c>
      <c r="J47" t="s">
        <v>41</v>
      </c>
      <c r="K47" t="s">
        <v>81</v>
      </c>
      <c r="L47">
        <v>100000</v>
      </c>
      <c r="M47" t="str">
        <f t="shared" si="16"/>
        <v>Y</v>
      </c>
      <c r="N47" t="str">
        <f t="shared" si="17"/>
        <v>CR00CARBLA046</v>
      </c>
    </row>
    <row r="48" spans="1:14">
      <c r="A48" t="s">
        <v>118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04</v>
      </c>
      <c r="G48">
        <f t="shared" si="14"/>
        <v>19</v>
      </c>
      <c r="H48">
        <v>19341.7</v>
      </c>
      <c r="I48">
        <f t="shared" si="15"/>
        <v>1017.9842105263158</v>
      </c>
      <c r="J48" t="s">
        <v>58</v>
      </c>
      <c r="K48" t="s">
        <v>74</v>
      </c>
      <c r="L48">
        <v>75000</v>
      </c>
      <c r="M48" t="str">
        <f t="shared" si="16"/>
        <v>Y</v>
      </c>
      <c r="N48" t="str">
        <f t="shared" si="17"/>
        <v>CR04CARWHI047</v>
      </c>
    </row>
    <row r="49" spans="1:14">
      <c r="A49" t="s">
        <v>119</v>
      </c>
      <c r="B49" t="str">
        <f t="shared" si="9"/>
        <v>CR</v>
      </c>
      <c r="C49" t="str">
        <f t="shared" si="10"/>
        <v>Chrysler</v>
      </c>
      <c r="D49" t="str">
        <f t="shared" si="11"/>
        <v>CAR</v>
      </c>
      <c r="E49" t="str">
        <f t="shared" si="12"/>
        <v>Caravan</v>
      </c>
      <c r="F49" t="str">
        <f t="shared" si="13"/>
        <v>04</v>
      </c>
      <c r="G49">
        <f t="shared" si="14"/>
        <v>19</v>
      </c>
      <c r="H49">
        <v>22573</v>
      </c>
      <c r="I49">
        <f t="shared" si="15"/>
        <v>1188.0526315789473</v>
      </c>
      <c r="J49" t="s">
        <v>88</v>
      </c>
      <c r="K49" t="s">
        <v>83</v>
      </c>
      <c r="L49">
        <v>75000</v>
      </c>
      <c r="M49" t="str">
        <f t="shared" si="16"/>
        <v>Y</v>
      </c>
      <c r="N49" t="str">
        <f t="shared" si="17"/>
        <v>CR04CARBLU048</v>
      </c>
    </row>
    <row r="50" spans="1:14">
      <c r="A50" t="s">
        <v>120</v>
      </c>
      <c r="B50" t="str">
        <f t="shared" si="9"/>
        <v>HY</v>
      </c>
      <c r="C50" t="str">
        <f t="shared" si="10"/>
        <v>Hundai</v>
      </c>
      <c r="D50" t="str">
        <f t="shared" si="11"/>
        <v>ELA</v>
      </c>
      <c r="E50" t="str">
        <f t="shared" si="12"/>
        <v>Elantra</v>
      </c>
      <c r="F50" t="str">
        <f t="shared" si="13"/>
        <v>11</v>
      </c>
      <c r="G50">
        <f t="shared" si="14"/>
        <v>12</v>
      </c>
      <c r="H50">
        <v>14289.6</v>
      </c>
      <c r="I50">
        <f t="shared" si="15"/>
        <v>1190.8</v>
      </c>
      <c r="J50" t="s">
        <v>58</v>
      </c>
      <c r="K50" t="s">
        <v>83</v>
      </c>
      <c r="L50">
        <v>100000</v>
      </c>
      <c r="M50" t="str">
        <f t="shared" si="16"/>
        <v>Y</v>
      </c>
      <c r="N50" t="str">
        <f t="shared" si="17"/>
        <v>HY11ELAWHI049</v>
      </c>
    </row>
    <row r="51" spans="1:14">
      <c r="A51" t="s">
        <v>121</v>
      </c>
      <c r="B51" t="str">
        <f t="shared" si="9"/>
        <v>HY</v>
      </c>
      <c r="C51" t="str">
        <f t="shared" si="10"/>
        <v>Hundai</v>
      </c>
      <c r="D51" t="str">
        <f t="shared" si="11"/>
        <v>ELA</v>
      </c>
      <c r="E51" t="str">
        <f t="shared" si="12"/>
        <v>Elantra</v>
      </c>
      <c r="F51" t="str">
        <f t="shared" si="13"/>
        <v>12</v>
      </c>
      <c r="G51">
        <f t="shared" si="14"/>
        <v>11</v>
      </c>
      <c r="H51">
        <v>13867.6</v>
      </c>
      <c r="I51">
        <f t="shared" si="15"/>
        <v>1260.6909090909091</v>
      </c>
      <c r="J51" t="s">
        <v>41</v>
      </c>
      <c r="K51" t="s">
        <v>90</v>
      </c>
      <c r="L51">
        <v>75000</v>
      </c>
      <c r="M51" t="str">
        <f t="shared" si="16"/>
        <v>Y</v>
      </c>
      <c r="N51" t="str">
        <f t="shared" si="17"/>
        <v>HY12ELABLA050</v>
      </c>
    </row>
    <row r="52" spans="1:14">
      <c r="A52" t="s">
        <v>122</v>
      </c>
      <c r="B52" t="str">
        <f t="shared" si="9"/>
        <v>HY</v>
      </c>
      <c r="C52" t="str">
        <f t="shared" si="10"/>
        <v>Hundai</v>
      </c>
      <c r="D52" t="str">
        <f t="shared" si="11"/>
        <v>ELA</v>
      </c>
      <c r="E52" t="str">
        <f t="shared" si="12"/>
        <v>Elantra</v>
      </c>
      <c r="F52" t="str">
        <f t="shared" si="13"/>
        <v>13</v>
      </c>
      <c r="G52">
        <f t="shared" si="14"/>
        <v>10</v>
      </c>
      <c r="H52">
        <v>13682.9</v>
      </c>
      <c r="I52">
        <f t="shared" si="15"/>
        <v>1368.29</v>
      </c>
      <c r="J52" t="s">
        <v>41</v>
      </c>
      <c r="K52" t="s">
        <v>78</v>
      </c>
      <c r="L52">
        <v>75000</v>
      </c>
      <c r="M52" t="str">
        <f t="shared" si="16"/>
        <v>Y</v>
      </c>
      <c r="N52" t="str">
        <f t="shared" si="17"/>
        <v>HY13ELABLA051</v>
      </c>
    </row>
    <row r="53" spans="1:14">
      <c r="A53" t="s">
        <v>123</v>
      </c>
      <c r="B53" t="str">
        <f t="shared" si="9"/>
        <v>HY</v>
      </c>
      <c r="C53" t="str">
        <f t="shared" si="10"/>
        <v>Hundai</v>
      </c>
      <c r="D53" t="str">
        <f t="shared" si="11"/>
        <v>ELA</v>
      </c>
      <c r="E53" t="str">
        <f t="shared" si="12"/>
        <v>Elantra</v>
      </c>
      <c r="F53" t="str">
        <f t="shared" si="13"/>
        <v>13</v>
      </c>
      <c r="G53">
        <f t="shared" si="14"/>
        <v>10</v>
      </c>
      <c r="H53">
        <v>3708.1</v>
      </c>
      <c r="I53">
        <f t="shared" si="15"/>
        <v>370.81</v>
      </c>
      <c r="J53" t="s">
        <v>41</v>
      </c>
      <c r="K53" t="s">
        <v>59</v>
      </c>
      <c r="L53">
        <v>100000</v>
      </c>
      <c r="M53" t="str">
        <f t="shared" si="16"/>
        <v>Y</v>
      </c>
      <c r="N53" t="str">
        <f t="shared" si="17"/>
        <v>HY13ELABLA052</v>
      </c>
    </row>
    <row r="56" spans="1:14">
      <c r="B56" t="s">
        <v>125</v>
      </c>
      <c r="C56" t="s">
        <v>130</v>
      </c>
      <c r="D56" t="s">
        <v>145</v>
      </c>
      <c r="E56" t="s">
        <v>146</v>
      </c>
    </row>
    <row r="57" spans="1:14">
      <c r="B57" t="s">
        <v>129</v>
      </c>
      <c r="C57" t="s">
        <v>132</v>
      </c>
      <c r="D57" t="s">
        <v>140</v>
      </c>
      <c r="E57" t="s">
        <v>150</v>
      </c>
    </row>
    <row r="58" spans="1:14">
      <c r="B58" t="s">
        <v>128</v>
      </c>
      <c r="C58" t="s">
        <v>133</v>
      </c>
      <c r="D58" t="s">
        <v>143</v>
      </c>
      <c r="E58" t="s">
        <v>149</v>
      </c>
    </row>
    <row r="59" spans="1:14">
      <c r="B59" t="s">
        <v>124</v>
      </c>
      <c r="C59" t="s">
        <v>131</v>
      </c>
      <c r="D59" t="s">
        <v>147</v>
      </c>
      <c r="E59" t="s">
        <v>151</v>
      </c>
    </row>
    <row r="60" spans="1:14">
      <c r="B60" t="s">
        <v>126</v>
      </c>
      <c r="C60" t="s">
        <v>134</v>
      </c>
      <c r="D60" t="s">
        <v>136</v>
      </c>
      <c r="E60" t="s">
        <v>152</v>
      </c>
    </row>
    <row r="61" spans="1:14">
      <c r="B61" t="s">
        <v>127</v>
      </c>
      <c r="C61" t="s">
        <v>135</v>
      </c>
      <c r="D61" t="s">
        <v>139</v>
      </c>
      <c r="E61" t="s">
        <v>153</v>
      </c>
    </row>
    <row r="62" spans="1:14">
      <c r="D62" t="s">
        <v>144</v>
      </c>
      <c r="E62" t="s">
        <v>154</v>
      </c>
    </row>
    <row r="63" spans="1:14">
      <c r="D63" t="s">
        <v>142</v>
      </c>
      <c r="E63" t="s">
        <v>155</v>
      </c>
    </row>
    <row r="64" spans="1:14">
      <c r="D64" t="s">
        <v>137</v>
      </c>
      <c r="E64" t="s">
        <v>156</v>
      </c>
    </row>
    <row r="65" spans="4:5">
      <c r="D65" t="s">
        <v>138</v>
      </c>
      <c r="E65" t="s">
        <v>157</v>
      </c>
    </row>
    <row r="66" spans="4:5">
      <c r="D66" t="s">
        <v>141</v>
      </c>
      <c r="E66" t="s">
        <v>158</v>
      </c>
    </row>
  </sheetData>
  <sortState ref="B1:N53">
    <sortCondition descending="1" ref="I1:I53"/>
  </sortState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 ROLL</vt:lpstr>
      <vt:lpstr>GRADE BOOK</vt:lpstr>
      <vt:lpstr>DECESION MAKER</vt:lpstr>
      <vt:lpstr>PIVOT TABLE</vt:lpstr>
      <vt:lpstr>CAR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2023-04-21T21:09:13Z</cp:lastPrinted>
  <dcterms:created xsi:type="dcterms:W3CDTF">2023-04-17T20:07:15Z</dcterms:created>
  <dcterms:modified xsi:type="dcterms:W3CDTF">2023-07-09T17:01:57Z</dcterms:modified>
</cp:coreProperties>
</file>