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Ujwala\Desktop\Washu\excel\HOmework\WUSTL201904DATA2-9095e3478363532813c8a7716b427f506b2d4508\02-Homework\01-Excel\Instructions\"/>
    </mc:Choice>
  </mc:AlternateContent>
  <xr:revisionPtr revIDLastSave="0" documentId="13_ncr:1_{1F6633CF-935C-4FA1-BB6F-1133ADB75BD1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Main" sheetId="1" r:id="rId1"/>
    <sheet name="Category Stats" sheetId="3" r:id="rId2"/>
    <sheet name="Sub-Category Stats" sheetId="4" r:id="rId3"/>
    <sheet name="LaunchDateOutcomes" sheetId="5" r:id="rId4"/>
    <sheet name="Bonus pts" sheetId="6" r:id="rId5"/>
  </sheets>
  <definedNames>
    <definedName name="_xlnm._FilterDatabase" localSheetId="0" hidden="1">Main!$K$1:$T$1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6" l="1"/>
  <c r="D6" i="6" l="1"/>
  <c r="C6" i="6"/>
  <c r="B7" i="6"/>
  <c r="B8" i="6"/>
  <c r="B9" i="6"/>
  <c r="B10" i="6"/>
  <c r="B11" i="6"/>
  <c r="B12" i="6"/>
  <c r="B13" i="6"/>
  <c r="B6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B5" i="6"/>
  <c r="B4" i="6"/>
  <c r="D5" i="6"/>
  <c r="C5" i="6"/>
  <c r="D4" i="6"/>
  <c r="C4" i="6"/>
  <c r="D3" i="6"/>
  <c r="C3" i="6"/>
  <c r="B3" i="6"/>
  <c r="D2" i="6"/>
  <c r="B2" i="6"/>
  <c r="E2" i="6" l="1"/>
  <c r="F2" i="6" s="1"/>
  <c r="E10" i="6"/>
  <c r="E6" i="6"/>
  <c r="H6" i="6" s="1"/>
  <c r="E13" i="6"/>
  <c r="F13" i="6" s="1"/>
  <c r="E9" i="6"/>
  <c r="G9" i="6" s="1"/>
  <c r="E5" i="6"/>
  <c r="F5" i="6" s="1"/>
  <c r="E12" i="6"/>
  <c r="H12" i="6" s="1"/>
  <c r="E8" i="6"/>
  <c r="F8" i="6" s="1"/>
  <c r="E4" i="6"/>
  <c r="F4" i="6" s="1"/>
  <c r="E11" i="6"/>
  <c r="G11" i="6" s="1"/>
  <c r="E7" i="6"/>
  <c r="F7" i="6" s="1"/>
  <c r="E3" i="6"/>
  <c r="G3" i="6" s="1"/>
  <c r="G13" i="6" l="1"/>
  <c r="F12" i="6"/>
  <c r="H7" i="6"/>
  <c r="F9" i="6"/>
  <c r="G7" i="6"/>
  <c r="H8" i="6"/>
  <c r="G6" i="6"/>
  <c r="F6" i="6"/>
  <c r="H10" i="6"/>
  <c r="G10" i="6"/>
  <c r="H11" i="6"/>
  <c r="H9" i="6"/>
  <c r="G5" i="6"/>
  <c r="H13" i="6"/>
  <c r="G8" i="6"/>
  <c r="F3" i="6"/>
  <c r="H4" i="6"/>
  <c r="G4" i="6"/>
  <c r="H3" i="6"/>
  <c r="F11" i="6"/>
  <c r="H5" i="6"/>
  <c r="F10" i="6"/>
  <c r="G12" i="6"/>
  <c r="H2" i="6"/>
  <c r="G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<sst xmlns="http://schemas.openxmlformats.org/spreadsheetml/2006/main" count="33012" uniqueCount="8399">
  <si>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</si>
  <si>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</si>
  <si>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</si>
  <si>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</si>
  <si>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</si>
  <si>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</si>
  <si>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</si>
  <si>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</si>
  <si>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</si>
  <si>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</si>
  <si>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</si>
  <si>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</si>
  <si>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</si>
  <si>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</si>
  <si>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</si>
  <si>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</si>
  <si>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</si>
  <si>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</si>
  <si>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</si>
  <si>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</si>
  <si>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</si>
  <si>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</si>
  <si>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</si>
  <si>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</si>
  <si>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</si>
  <si>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</si>
  <si>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</si>
  <si>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</si>
  <si>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</si>
  <si>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</si>
  <si>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</si>
  <si>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</si>
  <si>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</si>
  <si>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</si>
  <si>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</si>
  <si>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</si>
  <si>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</si>
  <si>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</si>
  <si>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</si>
  <si>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</si>
  <si>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</si>
  <si>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</si>
  <si>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</si>
  <si>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</si>
  <si>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</si>
  <si>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</si>
  <si>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</si>
  <si>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</si>
  <si>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</si>
  <si>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</si>
  <si>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</si>
  <si>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</si>
  <si>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</si>
  <si>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</si>
  <si>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</si>
  <si>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</si>
  <si>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</si>
  <si>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</si>
  <si>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</si>
  <si>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</si>
  <si>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</si>
  <si>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</si>
  <si>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</si>
  <si>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</si>
  <si>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</si>
  <si>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</si>
  <si>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</si>
  <si>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</si>
  <si>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</si>
  <si>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</si>
  <si>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</si>
  <si>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</si>
  <si>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</si>
  <si>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</si>
  <si>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</si>
  <si>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</si>
  <si>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</si>
  <si>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</si>
  <si>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</si>
  <si>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</si>
  <si>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</si>
  <si>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</si>
  <si>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</si>
  <si>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</si>
  <si>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</si>
  <si>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</si>
  <si>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</si>
  <si>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</si>
  <si>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</si>
  <si>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</si>
  <si>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</si>
  <si>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</si>
  <si>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</si>
  <si>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</si>
  <si>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</si>
  <si>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</si>
  <si>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</si>
  <si>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</si>
  <si>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</si>
  <si>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</si>
  <si>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</si>
  <si>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</si>
  <si>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</si>
  <si>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</si>
  <si>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</si>
  <si>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</si>
  <si>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</si>
  <si>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</si>
  <si>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</si>
  <si>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</si>
  <si>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</si>
  <si>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</si>
  <si>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</si>
  <si>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</si>
  <si>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</si>
  <si>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</si>
  <si>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</si>
  <si>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</si>
  <si>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</si>
  <si>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</si>
  <si>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</si>
  <si>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</si>
  <si>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</si>
  <si>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</si>
  <si>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</si>
  <si>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</si>
  <si>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</si>
  <si>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</si>
  <si>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</si>
  <si>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</si>
  <si>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</si>
  <si>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</si>
  <si>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</si>
  <si>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</si>
  <si>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</si>
  <si>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</si>
  <si>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</si>
  <si>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</si>
  <si>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</si>
  <si>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</si>
  <si>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</si>
  <si>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</si>
  <si>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</si>
  <si>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</si>
  <si>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</si>
  <si>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</si>
  <si>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</si>
  <si>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</si>
  <si>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</si>
  <si>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</si>
  <si>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</si>
  <si>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</si>
  <si>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</si>
  <si>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</si>
  <si>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</si>
  <si>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</si>
  <si>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</si>
  <si>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</si>
  <si>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</si>
  <si>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</si>
  <si>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</si>
  <si>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</si>
  <si>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</si>
  <si>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</si>
  <si>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</si>
  <si>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</si>
  <si>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</si>
  <si>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</si>
  <si>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</si>
  <si>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</si>
  <si>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</si>
  <si>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</si>
  <si>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</si>
  <si>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</si>
  <si>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</si>
  <si>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</si>
  <si>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</si>
  <si>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</si>
  <si>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</si>
  <si>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</si>
  <si>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</si>
  <si>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</si>
  <si>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</si>
  <si>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</si>
  <si>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</si>
  <si>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</si>
  <si>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</si>
  <si>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</si>
  <si>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</si>
  <si>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</si>
  <si>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</si>
  <si>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</si>
  <si>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</si>
  <si>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</si>
  <si>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</si>
  <si>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</si>
  <si>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</si>
  <si>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</si>
  <si>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</si>
  <si>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</si>
  <si>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</si>
  <si>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</si>
  <si>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</si>
  <si>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</si>
  <si>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</si>
  <si>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</si>
  <si>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</si>
  <si>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</si>
  <si>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</si>
  <si>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</si>
  <si>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</si>
  <si>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</si>
  <si>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</si>
  <si>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</si>
  <si>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</si>
  <si>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</si>
  <si>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</si>
  <si>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</si>
  <si>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</si>
  <si>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</si>
  <si>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</si>
  <si>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</si>
  <si>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</si>
  <si>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</si>
  <si>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</si>
  <si>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</si>
  <si>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</si>
  <si>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</si>
  <si>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</si>
  <si>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</si>
  <si>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</si>
  <si>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</si>
  <si>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</si>
  <si>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</si>
  <si>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</si>
  <si>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</si>
  <si>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</si>
  <si>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</si>
  <si>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</si>
  <si>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</si>
  <si>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</si>
  <si>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</si>
  <si>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</si>
  <si>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</si>
  <si>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</si>
  <si>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</si>
  <si>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</si>
  <si>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</si>
  <si>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</si>
  <si>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</si>
  <si>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</si>
  <si>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</si>
  <si>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</si>
  <si>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</si>
  <si>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</si>
  <si>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</si>
  <si>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</si>
  <si>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</si>
  <si>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</si>
  <si>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</si>
  <si>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</si>
  <si>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</si>
  <si>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</si>
  <si>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</si>
  <si>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</si>
  <si>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</si>
  <si>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</si>
  <si>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</si>
  <si>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</si>
  <si>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</si>
  <si>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</si>
  <si>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</si>
  <si>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</si>
  <si>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</si>
  <si>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</si>
  <si>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</si>
  <si>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</si>
  <si>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</si>
  <si>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</si>
  <si>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</si>
  <si>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</si>
  <si>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</si>
  <si>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</si>
  <si>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</si>
  <si>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</si>
  <si>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</si>
  <si>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</si>
  <si>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</si>
  <si>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</si>
  <si>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</si>
  <si>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</si>
  <si>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</si>
  <si>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</si>
  <si>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</si>
  <si>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</si>
  <si>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</si>
  <si>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</si>
  <si>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</si>
  <si>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</si>
  <si>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</si>
  <si>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</si>
  <si>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</si>
  <si>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</si>
  <si>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</si>
  <si>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</si>
  <si>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</si>
  <si>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</si>
  <si>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</si>
  <si>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</si>
  <si>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</si>
  <si>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</si>
  <si>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</si>
  <si>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</si>
  <si>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</si>
  <si>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</si>
  <si>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</si>
  <si>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</si>
  <si>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</si>
  <si>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</si>
  <si>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</si>
  <si>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</si>
  <si>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</si>
  <si>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</si>
  <si>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</si>
  <si>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</si>
  <si>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</si>
  <si>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</si>
  <si>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</si>
  <si>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</si>
  <si>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</si>
  <si>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</si>
  <si>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</si>
  <si>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</si>
  <si>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</si>
  <si>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</si>
  <si>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</si>
  <si>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</si>
  <si>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</si>
  <si>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</si>
  <si>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</si>
  <si>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</si>
  <si>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</si>
  <si>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</si>
  <si>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</si>
  <si>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</si>
  <si>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</si>
  <si>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</si>
  <si>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</si>
  <si>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</si>
  <si>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</si>
  <si>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</si>
  <si>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</si>
  <si>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</si>
  <si>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</si>
  <si>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</si>
  <si>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</si>
  <si>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</si>
  <si>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</si>
  <si>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</si>
  <si>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</si>
  <si>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</si>
  <si>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</si>
  <si>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</si>
  <si>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</si>
  <si>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</si>
  <si>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</si>
  <si>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</si>
  <si>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</si>
  <si>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</si>
  <si>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</si>
  <si>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</si>
  <si>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</si>
  <si>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</si>
  <si>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</si>
  <si>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</si>
  <si>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</si>
  <si>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</si>
  <si>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</si>
  <si>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</si>
  <si>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</si>
  <si>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</si>
  <si>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</si>
  <si>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</si>
  <si>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</si>
  <si>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</si>
  <si>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</si>
  <si>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</si>
  <si>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</si>
  <si>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</si>
  <si>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</si>
  <si>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</si>
  <si>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</si>
  <si>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</si>
  <si>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</si>
  <si>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</si>
  <si>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</si>
  <si>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</si>
  <si>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</si>
  <si>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</si>
  <si>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</si>
  <si>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</si>
  <si>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</si>
  <si>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</si>
  <si>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</si>
  <si>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</si>
  <si>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</si>
  <si>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</si>
  <si>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</si>
  <si>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</si>
  <si>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</si>
  <si>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</si>
  <si>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</si>
  <si>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</si>
  <si>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</si>
  <si>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</si>
  <si>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</si>
  <si>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</si>
  <si>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</si>
  <si>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</si>
  <si>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</si>
  <si>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</si>
  <si>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</si>
  <si>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</si>
  <si>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</si>
  <si>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</si>
  <si>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</si>
  <si>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</si>
  <si>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</si>
  <si>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</si>
  <si>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</si>
  <si>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</si>
  <si>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</si>
  <si>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</si>
  <si>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</si>
  <si>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</si>
  <si>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</si>
  <si>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</si>
  <si>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</si>
  <si>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</si>
  <si>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</si>
  <si>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</si>
  <si>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</si>
  <si>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</si>
  <si>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</si>
  <si>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</si>
  <si>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</si>
  <si>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</si>
  <si>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</si>
  <si>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</si>
  <si>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</si>
  <si>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</si>
  <si>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</si>
  <si>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</si>
  <si>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</si>
  <si>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</si>
  <si>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</si>
  <si>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</si>
  <si>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</si>
  <si>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</si>
  <si>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</si>
  <si>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</si>
  <si>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</si>
  <si>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</si>
  <si>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</si>
  <si>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</si>
  <si>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</si>
  <si>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</si>
  <si>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</si>
  <si>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</si>
  <si>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</si>
  <si>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</si>
  <si>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</si>
  <si>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</si>
  <si>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</si>
  <si>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</si>
  <si>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</si>
  <si>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</si>
  <si>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</si>
  <si>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</si>
  <si>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</si>
  <si>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</si>
  <si>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</si>
  <si>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</si>
  <si>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</si>
  <si>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</si>
  <si>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</si>
  <si>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</si>
  <si>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</si>
  <si>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</si>
  <si>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</si>
  <si>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</si>
  <si>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</si>
  <si>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</si>
  <si>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</si>
  <si>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</si>
  <si>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</si>
  <si>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</si>
  <si>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</si>
  <si>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</si>
  <si>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</si>
  <si>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</si>
  <si>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</si>
  <si>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</si>
  <si>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</si>
  <si>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</si>
  <si>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</si>
  <si>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</si>
  <si>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</si>
  <si>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</si>
  <si>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</si>
  <si>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</si>
  <si>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</si>
  <si>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</si>
  <si>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</si>
  <si>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</si>
  <si>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</si>
  <si>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</si>
  <si>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</si>
  <si>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</si>
  <si>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</si>
  <si>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</si>
  <si>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</si>
  <si>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</si>
  <si>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</si>
  <si>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</si>
  <si>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</si>
  <si>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</si>
  <si>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</si>
  <si>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</si>
  <si>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</si>
  <si>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</si>
  <si>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</si>
  <si>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</si>
  <si>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</si>
  <si>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</si>
  <si>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</si>
  <si>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</si>
  <si>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</si>
  <si>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</si>
  <si>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</si>
  <si>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</si>
  <si>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</si>
  <si>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</si>
  <si>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</si>
  <si>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</si>
  <si>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</si>
  <si>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</si>
  <si>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</si>
  <si>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</si>
  <si>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</si>
  <si>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</si>
  <si>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</si>
  <si>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</si>
  <si>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</si>
  <si>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</si>
  <si>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</si>
  <si>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</si>
  <si>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</si>
  <si>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</si>
  <si>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</si>
  <si>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</si>
  <si>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</si>
  <si>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</si>
  <si>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</si>
  <si>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</si>
  <si>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</si>
  <si>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</si>
  <si>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</si>
  <si>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</si>
  <si>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</si>
  <si>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</si>
  <si>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</si>
  <si>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</si>
  <si>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</si>
  <si>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</si>
  <si>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</si>
  <si>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</si>
  <si>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</si>
  <si>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</si>
  <si>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</si>
  <si>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</si>
  <si>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</si>
  <si>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</si>
  <si>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</si>
  <si>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</si>
  <si>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</si>
  <si>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</si>
  <si>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</si>
  <si>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</si>
  <si>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</si>
  <si>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</si>
  <si>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</si>
  <si>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</si>
  <si>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</si>
  <si>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</si>
  <si>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</si>
  <si>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</si>
  <si>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</si>
  <si>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</si>
  <si>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</si>
  <si>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</si>
  <si>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</si>
  <si>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</si>
  <si>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</si>
  <si>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</si>
  <si>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</si>
  <si>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</si>
  <si>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</si>
  <si>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</si>
  <si>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</si>
  <si>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</si>
  <si>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</si>
  <si>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</si>
  <si>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</si>
  <si>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</si>
  <si>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</si>
  <si>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</si>
  <si>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</si>
  <si>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</si>
  <si>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</si>
  <si>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</si>
  <si>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</si>
  <si>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</si>
  <si>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</si>
  <si>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</si>
  <si>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</si>
  <si>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</si>
  <si>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</si>
  <si>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</si>
  <si>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</si>
  <si>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</si>
  <si>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</si>
  <si>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</si>
  <si>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</si>
  <si>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</si>
  <si>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</si>
  <si>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</si>
  <si>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</si>
  <si>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</si>
  <si>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</si>
  <si>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</si>
  <si>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</si>
  <si>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</si>
  <si>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</si>
  <si>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</si>
  <si>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</si>
  <si>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</si>
  <si>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</si>
  <si>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</si>
  <si>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</si>
  <si>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</si>
  <si>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</si>
  <si>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</si>
  <si>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</si>
  <si>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</si>
  <si>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</si>
  <si>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</si>
  <si>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</si>
  <si>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</si>
  <si>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</si>
  <si>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</si>
  <si>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</si>
  <si>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</si>
  <si>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</si>
  <si>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</si>
  <si>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</si>
  <si>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</si>
  <si>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</si>
  <si>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</si>
  <si>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</si>
  <si>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</si>
  <si>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</si>
  <si>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</si>
  <si>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</si>
  <si>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</si>
  <si>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</si>
  <si>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</si>
  <si>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</si>
  <si>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</si>
  <si>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</si>
  <si>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</si>
  <si>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</si>
  <si>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</si>
  <si>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</si>
  <si>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</si>
  <si>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</si>
  <si>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</si>
  <si>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</si>
  <si>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</si>
  <si>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</si>
  <si>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</si>
  <si>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</si>
  <si>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</si>
  <si>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</si>
  <si>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</si>
  <si>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</si>
  <si>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</si>
  <si>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</si>
  <si>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</si>
  <si>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</si>
  <si>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</si>
  <si>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</si>
  <si>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</si>
  <si>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</si>
  <si>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</si>
  <si>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</si>
  <si>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</si>
  <si>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</si>
  <si>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</si>
  <si>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</si>
  <si>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</si>
  <si>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</si>
  <si>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</si>
  <si>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</si>
  <si>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</si>
  <si>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</si>
  <si>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</si>
  <si>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</si>
  <si>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</si>
  <si>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</si>
  <si>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</si>
  <si>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</si>
  <si>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</si>
  <si>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</si>
  <si>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</si>
  <si>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</si>
  <si>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</si>
  <si>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</si>
  <si>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</si>
  <si>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</si>
  <si>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</si>
  <si>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</si>
  <si>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</si>
  <si>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</si>
  <si>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</si>
  <si>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</si>
  <si>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</si>
  <si>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</si>
  <si>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</si>
  <si>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</si>
  <si>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</si>
  <si>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</si>
  <si>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</si>
  <si>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</si>
  <si>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</si>
  <si>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</si>
  <si>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</si>
  <si>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</si>
  <si>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</si>
  <si>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</si>
  <si>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</si>
  <si>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</si>
  <si>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</si>
  <si>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</si>
  <si>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</si>
  <si>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</si>
  <si>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</si>
  <si>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</si>
  <si>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</si>
  <si>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</si>
  <si>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</si>
  <si>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</si>
  <si>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</si>
  <si>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</si>
  <si>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</si>
  <si>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</si>
  <si>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</si>
  <si>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</si>
  <si>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</si>
  <si>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</si>
  <si>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</si>
  <si>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</si>
  <si>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</si>
  <si>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</si>
  <si>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</si>
  <si>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</si>
  <si>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</si>
  <si>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</si>
  <si>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</si>
  <si>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</si>
  <si>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</si>
  <si>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</si>
  <si>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</si>
  <si>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</si>
  <si>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</si>
  <si>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</si>
  <si>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</si>
  <si>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</si>
  <si>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</si>
  <si>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</si>
  <si>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</si>
  <si>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</si>
  <si>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</si>
  <si>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</si>
  <si>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</si>
  <si>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</si>
  <si>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</si>
  <si>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</si>
  <si>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</si>
  <si>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</si>
  <si>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</si>
  <si>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</si>
  <si>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</si>
  <si>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</si>
  <si>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</si>
  <si>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</si>
  <si>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</si>
  <si>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</si>
  <si>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</si>
  <si>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</si>
  <si>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</si>
  <si>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</si>
  <si>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</si>
  <si>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</si>
  <si>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</si>
  <si>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</si>
  <si>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</si>
  <si>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</si>
  <si>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</si>
  <si>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</si>
  <si>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</si>
  <si>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</si>
  <si>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</si>
  <si>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</si>
  <si>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</si>
  <si>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</si>
  <si>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</si>
  <si>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</si>
  <si>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</si>
  <si>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</si>
  <si>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</si>
  <si>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</si>
  <si>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</si>
  <si>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</si>
  <si>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</si>
  <si>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</si>
  <si>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</si>
  <si>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</si>
  <si>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</si>
  <si>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</si>
  <si>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</si>
  <si>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</si>
  <si>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</si>
  <si>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</si>
  <si>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</si>
  <si>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</si>
  <si>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</si>
  <si>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</si>
  <si>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</si>
  <si>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</si>
  <si>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</si>
  <si>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</si>
  <si>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</si>
  <si>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</si>
  <si>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</si>
  <si>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</si>
  <si>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</si>
  <si>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</si>
  <si>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</si>
  <si>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</si>
  <si>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</si>
  <si>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</si>
  <si>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</si>
  <si>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</si>
  <si>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</si>
  <si>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</si>
  <si>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</si>
  <si>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</si>
  <si>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</si>
  <si>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</si>
  <si>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</si>
  <si>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</si>
  <si>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</si>
  <si>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</si>
  <si>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</si>
  <si>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</si>
  <si>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</si>
  <si>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</si>
  <si>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</si>
  <si>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</si>
  <si>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</si>
  <si>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</si>
  <si>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</si>
  <si>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</si>
  <si>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</si>
  <si>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</si>
  <si>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</si>
  <si>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</si>
  <si>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</si>
  <si>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</si>
  <si>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</si>
  <si>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</si>
  <si>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</si>
  <si>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</si>
  <si>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</si>
  <si>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</si>
  <si>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</si>
  <si>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</si>
  <si>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</si>
  <si>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</si>
  <si>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</si>
  <si>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</si>
  <si>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</si>
  <si>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</si>
  <si>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</si>
  <si>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</si>
  <si>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</si>
  <si>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</si>
  <si>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</si>
  <si>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</si>
  <si>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</si>
  <si>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</si>
  <si>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</si>
  <si>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</si>
  <si>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</si>
  <si>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</si>
  <si>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</si>
  <si>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</si>
  <si>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</si>
  <si>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</si>
  <si>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</si>
  <si>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</si>
  <si>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</si>
  <si>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</si>
  <si>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</si>
  <si>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</si>
  <si>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</si>
  <si>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</si>
  <si>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</si>
  <si>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</si>
  <si>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</si>
  <si>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</si>
  <si>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</si>
  <si>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</si>
  <si>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</si>
  <si>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</si>
  <si>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</si>
  <si>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</si>
  <si>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</si>
  <si>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</si>
  <si>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</si>
  <si>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</si>
  <si>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</si>
  <si>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</si>
  <si>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</si>
  <si>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</si>
  <si>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</si>
  <si>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</si>
  <si>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</si>
  <si>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</si>
  <si>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</si>
  <si>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</si>
  <si>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</si>
  <si>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</si>
  <si>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</si>
  <si>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</si>
  <si>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</si>
  <si>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</si>
  <si>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</si>
  <si>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</si>
  <si>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</si>
  <si>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</si>
  <si>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</si>
  <si>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</si>
  <si>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</si>
  <si>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</si>
  <si>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</si>
  <si>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</si>
  <si>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</si>
  <si>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</si>
  <si>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</si>
  <si>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</si>
  <si>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</si>
  <si>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</si>
  <si>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</si>
  <si>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</si>
  <si>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</si>
  <si>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</si>
  <si>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</si>
  <si>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</si>
  <si>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</si>
  <si>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</si>
  <si>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</si>
  <si>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</si>
  <si>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</si>
  <si>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</si>
  <si>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</si>
  <si>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</si>
  <si>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</si>
  <si>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</si>
  <si>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</si>
  <si>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</si>
  <si>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</si>
  <si>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</si>
  <si>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</si>
  <si>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</si>
  <si>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</si>
  <si>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</si>
  <si>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</si>
  <si>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</si>
  <si>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</si>
  <si>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</si>
  <si>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</si>
  <si>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</si>
  <si>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</si>
  <si>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</si>
  <si>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</si>
  <si>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</si>
  <si>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</si>
  <si>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</si>
  <si>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</si>
  <si>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</si>
  <si>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</si>
  <si>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</si>
  <si>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</si>
  <si>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</si>
  <si>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</si>
  <si>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</si>
  <si>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</si>
  <si>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</si>
  <si>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</si>
  <si>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</si>
  <si>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</si>
  <si>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</si>
  <si>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</si>
  <si>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</si>
  <si>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</si>
  <si>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</si>
  <si>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</si>
  <si>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</si>
  <si>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</si>
  <si>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</si>
  <si>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</si>
  <si>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</si>
  <si>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</si>
  <si>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</si>
  <si>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</si>
  <si>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</si>
  <si>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</si>
  <si>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</si>
  <si>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</si>
  <si>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</si>
  <si>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</si>
  <si>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</si>
  <si>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</si>
  <si>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</si>
  <si>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</si>
  <si>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</si>
  <si>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</si>
  <si>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</si>
  <si>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</si>
  <si>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</si>
  <si>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</si>
  <si>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</si>
  <si>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</si>
  <si>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</si>
  <si>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</si>
  <si>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</si>
  <si>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</si>
  <si>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</si>
  <si>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</si>
  <si>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</si>
  <si>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</si>
  <si>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</si>
  <si>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</si>
  <si>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</si>
  <si>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</si>
  <si>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</si>
  <si>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</si>
  <si>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</si>
  <si>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</si>
  <si>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</si>
  <si>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</si>
  <si>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</si>
  <si>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</si>
  <si>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</si>
  <si>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</si>
  <si>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</si>
  <si>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</si>
  <si>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</si>
  <si>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</si>
  <si>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</si>
  <si>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</si>
  <si>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</si>
  <si>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</si>
  <si>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</si>
  <si>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</si>
  <si>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</si>
  <si>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</si>
  <si>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</si>
  <si>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</si>
  <si>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</si>
  <si>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</si>
  <si>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</si>
  <si>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</si>
  <si>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</si>
  <si>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</si>
  <si>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</si>
  <si>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</si>
  <si>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</si>
  <si>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</si>
  <si>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</si>
  <si>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</si>
  <si>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</si>
  <si>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</si>
  <si>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</si>
  <si>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</si>
  <si>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</si>
  <si>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</si>
  <si>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</si>
  <si>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</si>
  <si>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</si>
  <si>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</si>
  <si>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</si>
  <si>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</si>
  <si>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</si>
  <si>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</si>
  <si>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</si>
  <si>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</si>
  <si>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</si>
  <si>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</si>
  <si>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</si>
  <si>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</si>
  <si>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</si>
  <si>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</si>
  <si>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</si>
  <si>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</si>
  <si>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</si>
  <si>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</si>
  <si>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</si>
  <si>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</si>
  <si>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</si>
  <si>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</si>
  <si>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</si>
  <si>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</si>
  <si>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</si>
  <si>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</si>
  <si>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</si>
  <si>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</si>
  <si>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</si>
  <si>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</si>
  <si>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</si>
  <si>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</si>
  <si>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</si>
  <si>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</si>
  <si>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</si>
  <si>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</si>
  <si>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</si>
  <si>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</si>
  <si>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</si>
  <si>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</si>
  <si>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</si>
  <si>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</si>
  <si>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</si>
  <si>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</si>
  <si>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</si>
  <si>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</si>
  <si>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</si>
  <si>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</si>
  <si>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</si>
  <si>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</si>
  <si>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</si>
  <si>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</si>
  <si>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</si>
  <si>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</si>
  <si>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</si>
  <si>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</si>
  <si>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</si>
  <si>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</si>
  <si>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</si>
  <si>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</si>
  <si>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</si>
  <si>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</si>
  <si>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</si>
  <si>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</si>
  <si>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</si>
  <si>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</si>
  <si>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</si>
  <si>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</si>
  <si>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</si>
  <si>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</si>
  <si>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</si>
  <si>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</si>
  <si>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</si>
  <si>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</si>
  <si>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</si>
  <si>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</si>
  <si>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</si>
  <si>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</si>
  <si>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</si>
  <si>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</si>
  <si>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</si>
  <si>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</si>
  <si>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</si>
  <si>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</si>
  <si>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</si>
  <si>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</si>
  <si>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</si>
  <si>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</si>
  <si>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</si>
  <si>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</si>
  <si>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</si>
  <si>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</si>
  <si>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</si>
  <si>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</si>
  <si>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</si>
  <si>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</si>
  <si>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</si>
  <si>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</si>
  <si>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</si>
  <si>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</si>
  <si>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</si>
  <si>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</si>
  <si>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</si>
  <si>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</si>
  <si>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</si>
  <si>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</si>
  <si>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</si>
  <si>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</si>
  <si>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</si>
  <si>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</si>
  <si>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</si>
  <si>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</si>
  <si>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</si>
  <si>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</si>
  <si>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</si>
  <si>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</si>
  <si>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</si>
  <si>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</si>
  <si>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</si>
  <si>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</si>
  <si>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</si>
  <si>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</si>
  <si>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</si>
  <si>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</si>
  <si>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</si>
  <si>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</si>
  <si>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</si>
  <si>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</si>
  <si>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</si>
  <si>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</si>
  <si>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</si>
  <si>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</si>
  <si>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</si>
  <si>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</si>
  <si>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</si>
  <si>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</si>
  <si>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</si>
  <si>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</si>
  <si>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</si>
  <si>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</si>
  <si>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</si>
  <si>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</si>
  <si>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</si>
  <si>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</si>
  <si>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</si>
  <si>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</si>
  <si>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</si>
  <si>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</si>
  <si>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</si>
  <si>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</si>
  <si>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</si>
  <si>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</si>
  <si>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</si>
  <si>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</si>
  <si>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</si>
  <si>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</si>
  <si>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</si>
  <si>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</si>
  <si>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</si>
  <si>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</si>
  <si>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</si>
  <si>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</si>
  <si>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</si>
  <si>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</si>
  <si>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</si>
  <si>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</si>
  <si>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</si>
  <si>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</si>
  <si>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</si>
  <si>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</si>
  <si>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</si>
  <si>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</si>
  <si>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</si>
  <si>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</si>
  <si>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</si>
  <si>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</si>
  <si>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</si>
  <si>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</si>
  <si>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</si>
  <si>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</si>
  <si>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</si>
  <si>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</si>
  <si>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</si>
  <si>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</si>
  <si>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</si>
  <si>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</si>
  <si>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</si>
  <si>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</si>
  <si>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</si>
  <si>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</si>
  <si>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</si>
  <si>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</si>
  <si>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</si>
  <si>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</si>
  <si>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</si>
  <si>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</si>
  <si>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</si>
  <si>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</si>
  <si>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</si>
  <si>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</si>
  <si>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</si>
  <si>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</si>
  <si>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</si>
  <si>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</si>
  <si>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</si>
  <si>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</si>
  <si>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</si>
  <si>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</si>
  <si>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</si>
  <si>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</si>
  <si>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</si>
  <si>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</si>
  <si>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</si>
  <si>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</si>
  <si>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</si>
  <si>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</si>
  <si>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</si>
  <si>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</si>
  <si>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</si>
  <si>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</si>
  <si>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</si>
  <si>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</si>
  <si>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</si>
  <si>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</si>
  <si>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</si>
  <si>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</si>
  <si>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</si>
  <si>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</si>
  <si>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</si>
  <si>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</si>
  <si>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</si>
  <si>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</si>
  <si>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</si>
  <si>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</si>
  <si>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</si>
  <si>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</si>
  <si>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</si>
  <si>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</si>
  <si>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</si>
  <si>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</si>
  <si>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</si>
  <si>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</si>
  <si>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</si>
  <si>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</si>
  <si>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</si>
  <si>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</si>
  <si>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</si>
  <si>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</si>
  <si>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</si>
  <si>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</si>
  <si>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</si>
  <si>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</si>
  <si>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</si>
  <si>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</si>
  <si>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</si>
  <si>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</si>
  <si>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</si>
  <si>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</si>
  <si>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</si>
  <si>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</si>
  <si>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</si>
  <si>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</si>
  <si>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</si>
  <si>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</si>
  <si>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</si>
  <si>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</si>
  <si>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</si>
  <si>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</si>
  <si>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</si>
  <si>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</si>
  <si>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</si>
  <si>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</si>
  <si>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</si>
  <si>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</si>
  <si>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</si>
  <si>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</si>
  <si>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</si>
  <si>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</si>
  <si>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</si>
  <si>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</si>
  <si>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</si>
  <si>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</si>
  <si>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</si>
  <si>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</si>
  <si>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</si>
  <si>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</si>
  <si>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</si>
  <si>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</si>
  <si>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</si>
  <si>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</si>
  <si>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</si>
  <si>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</si>
  <si>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</si>
  <si>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</si>
  <si>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</si>
  <si>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</si>
  <si>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</si>
  <si>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</si>
  <si>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</si>
  <si>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</si>
  <si>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</si>
  <si>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</si>
  <si>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</si>
  <si>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</si>
  <si>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</si>
  <si>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</si>
  <si>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</si>
  <si>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</si>
  <si>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</si>
  <si>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</si>
  <si>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</si>
  <si>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</si>
  <si>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</si>
  <si>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</si>
  <si>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</si>
  <si>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</si>
  <si>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</si>
  <si>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</si>
  <si>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</si>
  <si>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</si>
  <si>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</si>
  <si>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</si>
  <si>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</si>
  <si>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</si>
  <si>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</si>
  <si>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</si>
  <si>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</si>
  <si>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</si>
  <si>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</si>
  <si>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</si>
  <si>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</si>
  <si>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</si>
  <si>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</si>
  <si>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</si>
  <si>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</si>
  <si>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</si>
  <si>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</si>
  <si>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</si>
  <si>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</si>
  <si>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</si>
  <si>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</si>
  <si>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</si>
  <si>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</si>
  <si>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</si>
  <si>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</si>
  <si>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</si>
  <si>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</si>
  <si>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</si>
  <si>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</si>
  <si>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</si>
  <si>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</si>
  <si>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</si>
  <si>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</si>
  <si>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</si>
  <si>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</si>
  <si>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</si>
  <si>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</si>
  <si>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</si>
  <si>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</si>
  <si>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</si>
  <si>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</si>
  <si>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</si>
  <si>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</si>
  <si>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</si>
  <si>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</si>
  <si>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</si>
  <si>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</si>
  <si>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</si>
  <si>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</si>
  <si>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</si>
  <si>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</si>
  <si>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</si>
  <si>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</si>
  <si>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</si>
  <si>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</si>
  <si>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</si>
  <si>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</si>
  <si>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</si>
  <si>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</si>
  <si>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</si>
  <si>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</si>
  <si>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</si>
  <si>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</si>
  <si>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</si>
  <si>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</si>
  <si>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</si>
  <si>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</si>
  <si>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</si>
  <si>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</si>
  <si>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</si>
  <si>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</si>
  <si>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</si>
  <si>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</si>
  <si>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</si>
  <si>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</si>
  <si>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</si>
  <si>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</si>
  <si>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</si>
  <si>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</si>
  <si>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</si>
  <si>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</si>
  <si>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</si>
  <si>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</si>
  <si>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</si>
  <si>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</si>
  <si>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</si>
  <si>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</si>
  <si>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</si>
  <si>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</si>
  <si>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</si>
  <si>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</si>
  <si>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</si>
  <si>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</si>
  <si>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</si>
  <si>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</si>
  <si>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</si>
  <si>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</si>
  <si>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</si>
  <si>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</si>
  <si>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</si>
  <si>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</si>
  <si>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</si>
  <si>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</si>
  <si>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</si>
  <si>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</si>
  <si>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</si>
  <si>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</si>
  <si>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</si>
  <si>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</si>
  <si>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</si>
  <si>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</si>
  <si>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</si>
  <si>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</si>
  <si>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</si>
  <si>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</si>
  <si>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</si>
  <si>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</si>
  <si>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</si>
  <si>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</si>
  <si>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</si>
  <si>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</si>
  <si>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</si>
  <si>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</si>
  <si>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</si>
  <si>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</si>
  <si>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</si>
  <si>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</si>
  <si>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</si>
  <si>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</si>
  <si>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</si>
  <si>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</si>
  <si>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</si>
  <si>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</si>
  <si>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</si>
  <si>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</si>
  <si>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</si>
  <si>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</si>
  <si>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</si>
  <si>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</si>
  <si>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</si>
  <si>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</si>
  <si>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</si>
  <si>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</si>
  <si>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</si>
  <si>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</si>
  <si>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</si>
  <si>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</si>
  <si>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</si>
  <si>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</si>
  <si>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</si>
  <si>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</si>
  <si>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</si>
  <si>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</si>
  <si>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</si>
  <si>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</si>
  <si>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</si>
  <si>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</si>
  <si>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</si>
  <si>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</si>
  <si>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</si>
  <si>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</si>
  <si>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</si>
  <si>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</si>
  <si>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</si>
  <si>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</si>
  <si>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</si>
  <si>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</si>
  <si>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</si>
  <si>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</si>
  <si>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</si>
  <si>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</si>
  <si>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</si>
  <si>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</si>
  <si>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</si>
  <si>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</si>
  <si>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</si>
  <si>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</si>
  <si>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</si>
  <si>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</si>
  <si>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</si>
  <si>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</si>
  <si>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</si>
  <si>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</si>
  <si>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</si>
  <si>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</si>
  <si>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</si>
  <si>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</si>
  <si>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</si>
  <si>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</si>
  <si>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</si>
  <si>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</si>
  <si>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</si>
  <si>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</si>
  <si>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</si>
  <si>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</si>
  <si>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</si>
  <si>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</si>
  <si>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</si>
  <si>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</si>
  <si>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</si>
  <si>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</si>
  <si>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</si>
  <si>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</si>
  <si>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</si>
  <si>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</si>
  <si>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</si>
  <si>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</si>
  <si>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</si>
  <si>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</si>
  <si>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</si>
  <si>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</si>
  <si>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</si>
  <si>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</si>
  <si>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</si>
  <si>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</si>
  <si>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</si>
  <si>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</si>
  <si>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</si>
  <si>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</si>
  <si>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</si>
  <si>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</si>
  <si>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</si>
  <si>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</si>
  <si>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</si>
  <si>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</si>
  <si>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</si>
  <si>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</si>
  <si>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</si>
  <si>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</si>
  <si>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</si>
  <si>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</si>
  <si>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</si>
  <si>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</si>
  <si>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</si>
  <si>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</si>
  <si>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</si>
  <si>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</si>
  <si>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</si>
  <si>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</si>
  <si>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</si>
  <si>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</si>
  <si>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</si>
  <si>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</si>
  <si>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</si>
  <si>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</si>
  <si>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</si>
  <si>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</si>
  <si>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</si>
  <si>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</si>
  <si>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</si>
  <si>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</si>
  <si>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</si>
  <si>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</si>
  <si>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</si>
  <si>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</si>
  <si>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</si>
  <si>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</si>
  <si>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</si>
  <si>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</si>
  <si>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</si>
  <si>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</si>
  <si>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</si>
  <si>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</si>
  <si>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</si>
  <si>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</si>
  <si>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</si>
  <si>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</si>
  <si>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</si>
  <si>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</si>
  <si>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</si>
  <si>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</si>
  <si>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</si>
  <si>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</si>
  <si>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</si>
  <si>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</si>
  <si>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</si>
  <si>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</si>
  <si>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</si>
  <si>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</si>
  <si>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</si>
  <si>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</si>
  <si>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</si>
  <si>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</si>
  <si>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</si>
  <si>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</si>
  <si>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</si>
  <si>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</si>
  <si>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</si>
  <si>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</si>
  <si>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</si>
  <si>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</si>
  <si>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</si>
  <si>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</si>
  <si>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</si>
  <si>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</si>
  <si>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</si>
  <si>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</si>
  <si>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</si>
  <si>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</si>
  <si>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</si>
  <si>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</si>
  <si>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</si>
  <si>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</si>
  <si>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</si>
  <si>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</si>
  <si>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</si>
  <si>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</si>
  <si>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</si>
  <si>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</si>
  <si>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</si>
  <si>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</si>
  <si>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</si>
  <si>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</si>
  <si>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</si>
  <si>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</si>
  <si>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</si>
  <si>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</si>
  <si>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</si>
  <si>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</si>
  <si>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</si>
  <si>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</si>
  <si>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</si>
  <si>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</si>
  <si>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</si>
  <si>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</si>
  <si>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</si>
  <si>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</si>
  <si>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</si>
  <si>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</si>
  <si>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</si>
  <si>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</si>
  <si>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</si>
  <si>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</si>
  <si>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</si>
  <si>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</si>
  <si>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</si>
  <si>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</si>
  <si>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</si>
  <si>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</si>
  <si>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</si>
  <si>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</si>
  <si>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</si>
  <si>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</si>
  <si>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</si>
  <si>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</si>
  <si>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</si>
  <si>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</si>
  <si>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</si>
  <si>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</si>
  <si>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</si>
  <si>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</si>
  <si>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</si>
  <si>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</si>
  <si>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</si>
  <si>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</si>
  <si>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</si>
  <si>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</si>
  <si>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</si>
  <si>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</si>
  <si>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</si>
  <si>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</si>
  <si>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</si>
  <si>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</si>
  <si>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</si>
  <si>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</si>
  <si>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</si>
  <si>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</si>
  <si>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</si>
  <si>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</si>
  <si>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</si>
  <si>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</si>
  <si>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</si>
  <si>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</si>
  <si>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</si>
  <si>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</si>
  <si>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</si>
  <si>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</si>
  <si>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</si>
  <si>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</si>
  <si>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</si>
  <si>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</si>
  <si>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</si>
  <si>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</si>
  <si>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</si>
  <si>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</si>
  <si>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</si>
  <si>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</si>
  <si>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</si>
  <si>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</si>
  <si>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</si>
  <si>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</si>
  <si>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</si>
  <si>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</si>
  <si>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</si>
  <si>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</si>
  <si>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</si>
  <si>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</si>
  <si>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</si>
  <si>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</si>
  <si>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</si>
  <si>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</si>
  <si>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</si>
  <si>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</si>
  <si>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</si>
  <si>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</si>
  <si>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</si>
  <si>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</si>
  <si>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</si>
  <si>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</si>
  <si>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</si>
  <si>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</si>
  <si>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</si>
  <si>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</si>
  <si>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</si>
  <si>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</si>
  <si>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</si>
  <si>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</si>
  <si>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</si>
  <si>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</si>
  <si>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</si>
  <si>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</si>
  <si>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</si>
  <si>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</si>
  <si>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</si>
  <si>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</si>
  <si>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</si>
  <si>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</si>
  <si>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</si>
  <si>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</si>
  <si>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</si>
  <si>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</si>
  <si>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</si>
  <si>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</si>
  <si>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</si>
  <si>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</si>
  <si>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</si>
  <si>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</si>
  <si>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</si>
  <si>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</si>
  <si>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</si>
  <si>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</si>
  <si>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</si>
  <si>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</si>
  <si>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</si>
  <si>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</si>
  <si>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</si>
  <si>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</si>
  <si>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</si>
  <si>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</si>
  <si>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</si>
  <si>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</si>
  <si>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</si>
  <si>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</si>
  <si>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</si>
  <si>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</si>
  <si>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</si>
  <si>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</si>
  <si>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</si>
  <si>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</si>
  <si>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</si>
  <si>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</si>
  <si>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</si>
  <si>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</si>
  <si>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</si>
  <si>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</si>
  <si>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</si>
  <si>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</si>
  <si>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</si>
  <si>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</si>
  <si>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</si>
  <si>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</si>
  <si>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</si>
  <si>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</si>
  <si>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</si>
  <si>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</si>
  <si>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</si>
  <si>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</si>
  <si>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</si>
  <si>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</si>
  <si>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</si>
  <si>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</si>
  <si>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</si>
  <si>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</si>
  <si>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</si>
  <si>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</si>
  <si>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</si>
  <si>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</si>
  <si>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</si>
  <si>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</si>
  <si>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</si>
  <si>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</si>
  <si>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</si>
  <si>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</si>
  <si>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</si>
  <si>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</si>
  <si>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</si>
  <si>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</si>
  <si>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</si>
  <si>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</si>
  <si>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</si>
  <si>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</si>
  <si>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</si>
  <si>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</si>
  <si>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</si>
  <si>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</si>
  <si>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</si>
  <si>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</si>
  <si>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</si>
  <si>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</si>
  <si>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</si>
  <si>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</si>
  <si>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</si>
  <si>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</si>
  <si>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</si>
  <si>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</si>
  <si>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</si>
  <si>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</si>
  <si>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</si>
  <si>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</si>
  <si>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</si>
  <si>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</si>
  <si>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</si>
  <si>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</si>
  <si>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</si>
  <si>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</si>
  <si>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</si>
  <si>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</si>
  <si>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</si>
  <si>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</si>
  <si>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</si>
  <si>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</si>
  <si>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</si>
  <si>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</si>
  <si>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</si>
  <si>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</si>
  <si>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</si>
  <si>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</si>
  <si>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</si>
  <si>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</si>
  <si>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</si>
  <si>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</si>
  <si>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</si>
  <si>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</si>
  <si>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</si>
  <si>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</si>
  <si>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</si>
  <si>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</si>
  <si>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</si>
  <si>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</si>
  <si>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</si>
  <si>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</si>
  <si>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</si>
  <si>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</si>
  <si>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</si>
  <si>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</si>
  <si>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</si>
  <si>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</si>
  <si>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</si>
  <si>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</si>
  <si>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</si>
  <si>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</si>
  <si>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</si>
  <si>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</si>
  <si>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</si>
  <si>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</si>
  <si>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</si>
  <si>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</si>
  <si>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</si>
  <si>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</si>
  <si>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</si>
  <si>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</si>
  <si>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</si>
  <si>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</si>
  <si>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</si>
  <si>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</si>
  <si>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</si>
  <si>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</si>
  <si>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</si>
  <si>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</si>
  <si>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</si>
  <si>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</si>
  <si>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</si>
  <si>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</si>
  <si>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</si>
  <si>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</si>
  <si>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</si>
  <si>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</si>
  <si>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</si>
  <si>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</si>
  <si>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</si>
  <si>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</si>
  <si>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</si>
  <si>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</si>
  <si>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</si>
  <si>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</si>
  <si>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</si>
  <si>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</si>
  <si>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</si>
  <si>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</si>
  <si>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</si>
  <si>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</si>
  <si>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</si>
  <si>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</si>
  <si>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</si>
  <si>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</si>
  <si>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</si>
  <si>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</si>
  <si>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</si>
  <si>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</si>
  <si>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</si>
  <si>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</si>
  <si>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</si>
  <si>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</si>
  <si>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</si>
  <si>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</si>
  <si>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</si>
  <si>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</si>
  <si>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</si>
  <si>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</si>
  <si>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</si>
  <si>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</si>
  <si>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</si>
  <si>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</si>
  <si>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</si>
  <si>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</si>
  <si>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</si>
  <si>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</si>
  <si>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</si>
  <si>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</si>
  <si>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</si>
  <si>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</si>
  <si>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</si>
  <si>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</si>
  <si>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</si>
  <si>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</si>
  <si>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</si>
  <si>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</si>
  <si>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</si>
  <si>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</si>
  <si>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</si>
  <si>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</si>
  <si>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</si>
  <si>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</si>
  <si>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</si>
  <si>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</si>
  <si>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</si>
  <si>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</si>
  <si>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</si>
  <si>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</si>
  <si>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</si>
  <si>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</si>
  <si>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</si>
  <si>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</si>
  <si>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</si>
  <si>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</si>
  <si>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</si>
  <si>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</si>
  <si>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</si>
  <si>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</si>
  <si>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</si>
  <si>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</si>
  <si>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</si>
  <si>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</si>
  <si>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</si>
  <si>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</si>
  <si>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</si>
  <si>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</si>
  <si>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</si>
  <si>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</si>
  <si>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</si>
  <si>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</si>
  <si>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</si>
  <si>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</si>
  <si>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</si>
  <si>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</si>
  <si>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</si>
  <si>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</si>
  <si>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</si>
  <si>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</si>
  <si>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</si>
  <si>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</si>
  <si>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</si>
  <si>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</si>
  <si>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</si>
  <si>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</si>
  <si>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</si>
  <si>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</si>
  <si>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</si>
  <si>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</si>
  <si>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</si>
  <si>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</si>
  <si>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</si>
  <si>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</si>
  <si>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</si>
  <si>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</si>
  <si>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</si>
  <si>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</si>
  <si>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</si>
  <si>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</si>
  <si>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</si>
  <si>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</si>
  <si>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</si>
  <si>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</si>
  <si>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</si>
  <si>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</si>
  <si>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</si>
  <si>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</si>
  <si>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</si>
  <si>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</si>
  <si>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</si>
  <si>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</si>
  <si>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</si>
  <si>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</si>
  <si>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</si>
  <si>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</si>
  <si>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</si>
  <si>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</si>
  <si>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</si>
  <si>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</si>
  <si>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</si>
  <si>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</si>
  <si>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</si>
  <si>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</si>
  <si>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</si>
  <si>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</si>
  <si>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</si>
  <si>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</si>
  <si>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</si>
  <si>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</si>
  <si>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</si>
  <si>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</si>
  <si>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</si>
  <si>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</si>
  <si>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</si>
  <si>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</si>
  <si>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</si>
  <si>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</si>
  <si>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</si>
  <si>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</si>
  <si>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</si>
  <si>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</si>
  <si>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</si>
  <si>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</si>
  <si>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</si>
  <si>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</si>
  <si>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</si>
  <si>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</si>
  <si>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</si>
  <si>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</si>
  <si>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</si>
  <si>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</si>
  <si>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</si>
  <si>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</si>
  <si>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</si>
  <si>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</si>
  <si>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</si>
  <si>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</si>
  <si>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</si>
  <si>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</si>
  <si>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</si>
  <si>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</si>
  <si>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</si>
  <si>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</si>
  <si>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</si>
  <si>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</si>
  <si>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</si>
  <si>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</si>
  <si>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</si>
  <si>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</si>
  <si>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</si>
  <si>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</si>
  <si>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</si>
  <si>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</si>
  <si>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</si>
  <si>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</si>
  <si>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</si>
  <si>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</si>
  <si>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</si>
  <si>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</si>
  <si>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</si>
  <si>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</si>
  <si>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</si>
  <si>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</si>
  <si>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</si>
  <si>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</si>
  <si>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</si>
  <si>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</si>
  <si>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</si>
  <si>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</si>
  <si>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</si>
  <si>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</si>
  <si>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</si>
  <si>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</si>
  <si>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</si>
  <si>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</si>
  <si>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</si>
  <si>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</si>
  <si>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</si>
  <si>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</si>
  <si>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</si>
  <si>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</si>
  <si>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</si>
  <si>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</si>
  <si>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</si>
  <si>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</si>
  <si>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</si>
  <si>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</si>
  <si>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</si>
  <si>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</si>
  <si>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</si>
  <si>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</si>
  <si>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</si>
  <si>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</si>
  <si>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</si>
  <si>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</si>
  <si>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</si>
  <si>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</si>
  <si>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</si>
  <si>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</si>
  <si>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</si>
  <si>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</si>
  <si>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</si>
  <si>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</si>
  <si>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</si>
  <si>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</si>
  <si>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</si>
  <si>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</si>
  <si>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</si>
  <si>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</si>
  <si>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</si>
  <si>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</si>
  <si>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</si>
  <si>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</si>
  <si>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</si>
  <si>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</si>
  <si>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</si>
  <si>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</si>
  <si>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</si>
  <si>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</si>
  <si>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</si>
  <si>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</si>
  <si>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</si>
  <si>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</si>
  <si>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</si>
  <si>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</si>
  <si>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</si>
  <si>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</si>
  <si>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</si>
  <si>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</si>
  <si>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</si>
  <si>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</si>
  <si>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</si>
  <si>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</si>
  <si>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</si>
  <si>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</si>
  <si>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</si>
  <si>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</si>
  <si>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</si>
  <si>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</si>
  <si>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</si>
  <si>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</si>
  <si>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</si>
  <si>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</si>
  <si>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</si>
  <si>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</si>
  <si>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</si>
  <si>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</si>
  <si>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</si>
  <si>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</si>
  <si>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</si>
  <si>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</si>
  <si>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</si>
  <si>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</si>
  <si>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</si>
  <si>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</si>
  <si>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</si>
  <si>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</si>
  <si>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</si>
  <si>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</si>
  <si>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</si>
  <si>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</si>
  <si>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</si>
  <si>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</si>
  <si>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</si>
  <si>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</si>
  <si>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</si>
  <si>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</si>
  <si>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</si>
  <si>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</si>
  <si>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</si>
  <si>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</si>
  <si>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</si>
  <si>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</si>
  <si>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</si>
  <si>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</si>
  <si>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</si>
  <si>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</si>
  <si>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</si>
  <si>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</si>
  <si>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</si>
  <si>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</si>
  <si>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</si>
  <si>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</si>
  <si>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</si>
  <si>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</si>
  <si>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</si>
  <si>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</si>
  <si>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</si>
  <si>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</si>
  <si>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</si>
  <si>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</si>
  <si>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</si>
  <si>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</si>
  <si>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</si>
  <si>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</si>
  <si>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</si>
  <si>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</si>
  <si>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</si>
  <si>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</si>
  <si>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</si>
  <si>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</si>
  <si>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</si>
  <si>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</si>
  <si>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</si>
  <si>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</si>
  <si>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</si>
  <si>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</si>
  <si>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</si>
  <si>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</si>
  <si>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</si>
  <si>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</si>
  <si>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</si>
  <si>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</si>
  <si>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</si>
  <si>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</si>
  <si>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</si>
  <si>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</si>
  <si>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</si>
  <si>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</si>
  <si>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</si>
  <si>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</si>
  <si>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</si>
  <si>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</si>
  <si>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</si>
  <si>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</si>
  <si>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</si>
  <si>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</si>
  <si>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</si>
  <si>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</si>
  <si>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</si>
  <si>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</si>
  <si>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</si>
  <si>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</si>
  <si>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</si>
  <si>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</si>
  <si>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</si>
  <si>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</si>
  <si>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</si>
  <si>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</si>
  <si>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</si>
  <si>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</si>
  <si>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</si>
  <si>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</si>
  <si>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</si>
  <si>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</si>
  <si>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</si>
  <si>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</si>
  <si>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</si>
  <si>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</si>
  <si>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</si>
  <si>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</si>
  <si>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</si>
  <si>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</si>
  <si>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</si>
  <si>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</si>
  <si>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</si>
  <si>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</si>
  <si>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</si>
  <si>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</si>
  <si>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</si>
  <si>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</si>
  <si>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</si>
  <si>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</si>
  <si>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</si>
  <si>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</si>
  <si>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</si>
  <si>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</si>
  <si>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</si>
  <si>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</si>
  <si>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</si>
  <si>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</si>
  <si>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</si>
  <si>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</si>
  <si>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</si>
  <si>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</si>
  <si>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</si>
  <si>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</si>
  <si>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</si>
  <si>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</si>
  <si>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</si>
  <si>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</si>
  <si>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</si>
  <si>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</si>
  <si>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</si>
  <si>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</si>
  <si>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</si>
  <si>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</si>
  <si>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</si>
  <si>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</si>
  <si>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</si>
  <si>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</si>
  <si>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</si>
  <si>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</si>
  <si>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</si>
  <si>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</si>
  <si>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</si>
  <si>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</si>
  <si>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</si>
  <si>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</si>
  <si>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</si>
  <si>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</si>
  <si>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</si>
  <si>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</si>
  <si>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</si>
  <si>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</si>
  <si>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</si>
  <si>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</si>
  <si>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</si>
  <si>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</si>
  <si>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</si>
  <si>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</si>
  <si>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</si>
  <si>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</si>
  <si>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</si>
  <si>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</si>
  <si>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</si>
  <si>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</si>
  <si>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</si>
  <si>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</si>
  <si>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</si>
  <si>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</si>
  <si>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</si>
  <si>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</si>
  <si>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</si>
  <si>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</si>
  <si>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</si>
  <si>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</si>
  <si>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</si>
  <si>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</si>
  <si>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</si>
  <si>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</si>
  <si>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</si>
  <si>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</si>
  <si>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</si>
  <si>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</si>
  <si>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</si>
  <si>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</si>
  <si>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</si>
  <si>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</si>
  <si>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</si>
  <si>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</si>
  <si>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</si>
  <si>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</si>
  <si>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</si>
  <si>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</si>
  <si>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</si>
  <si>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</si>
  <si>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</si>
  <si>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</si>
  <si>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</si>
  <si>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</si>
  <si>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</si>
  <si>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</si>
  <si>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</si>
  <si>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</si>
  <si>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</si>
  <si>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</si>
  <si>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</si>
  <si>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</si>
  <si>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</si>
  <si>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</si>
  <si>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</si>
  <si>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</si>
  <si>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</si>
  <si>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</si>
  <si>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</si>
  <si>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</si>
  <si>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</si>
  <si>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</si>
  <si>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</si>
  <si>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</si>
  <si>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</si>
  <si>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</si>
  <si>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</si>
  <si>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</si>
  <si>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</si>
  <si>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</si>
  <si>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</si>
  <si>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</si>
  <si>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</si>
  <si>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</si>
  <si>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</si>
  <si>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</si>
  <si>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</si>
  <si>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</si>
  <si>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</si>
  <si>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</si>
  <si>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</si>
  <si>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</si>
  <si>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</si>
  <si>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</si>
  <si>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</si>
  <si>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</si>
  <si>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</si>
  <si>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</si>
  <si>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</si>
  <si>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</si>
  <si>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</si>
  <si>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</si>
  <si>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</si>
  <si>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</si>
  <si>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</si>
  <si>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</si>
  <si>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</si>
  <si>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</si>
  <si>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</si>
  <si>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</si>
  <si>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</si>
  <si>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</si>
  <si>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</si>
  <si>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</si>
  <si>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</si>
  <si>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</si>
  <si>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</si>
  <si>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</si>
  <si>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</si>
  <si>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</si>
  <si>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</si>
  <si>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</si>
  <si>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</si>
  <si>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</si>
  <si>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</si>
  <si>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</si>
  <si>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</si>
  <si>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</si>
  <si>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</si>
  <si>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</si>
  <si>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</si>
  <si>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</si>
  <si>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</si>
  <si>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</si>
  <si>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</si>
  <si>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</si>
  <si>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</si>
  <si>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</si>
  <si>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</si>
  <si>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</si>
  <si>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</si>
  <si>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</si>
  <si>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</si>
  <si>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</si>
  <si>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</si>
  <si>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</si>
  <si>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</si>
  <si>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</si>
  <si>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</si>
  <si>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</si>
  <si>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</si>
  <si>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</si>
  <si>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</si>
  <si>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</si>
  <si>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</si>
  <si>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</si>
  <si>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</si>
  <si>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</si>
  <si>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</si>
  <si>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</si>
  <si>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</si>
  <si>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</si>
  <si>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</si>
  <si>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</si>
  <si>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</si>
  <si>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</si>
  <si>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</si>
  <si>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</si>
  <si>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</si>
  <si>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</si>
  <si>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</si>
  <si>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</si>
  <si>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</si>
  <si>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</si>
  <si>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</si>
  <si>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</si>
  <si>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</si>
  <si>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</si>
  <si>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</si>
  <si>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</si>
  <si>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</si>
  <si>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</si>
  <si>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</si>
  <si>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</si>
  <si>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</si>
  <si>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</si>
  <si>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</si>
  <si>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</si>
  <si>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</si>
  <si>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</si>
  <si>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</si>
  <si>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</si>
  <si>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</si>
  <si>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</si>
  <si>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</si>
  <si>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</si>
  <si>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</si>
  <si>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</si>
  <si>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</si>
  <si>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</si>
  <si>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</si>
  <si>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</si>
  <si>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</si>
  <si>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</si>
  <si>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</si>
  <si>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</si>
  <si>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</si>
  <si>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</si>
  <si>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</si>
  <si>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</si>
  <si>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</si>
  <si>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</si>
  <si>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</si>
  <si>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</si>
  <si>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</si>
  <si>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</si>
  <si>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</si>
  <si>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</si>
  <si>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</si>
  <si>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</si>
  <si>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</si>
  <si>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</si>
  <si>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</si>
  <si>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</si>
  <si>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</si>
  <si>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</si>
  <si>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</si>
  <si>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</si>
  <si>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</si>
  <si>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</si>
  <si>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</si>
  <si>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</si>
  <si>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</si>
  <si>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</si>
  <si>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</si>
  <si>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</si>
  <si>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</si>
  <si>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</si>
  <si>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</si>
  <si>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</si>
  <si>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</si>
  <si>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</si>
  <si>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</si>
  <si>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</si>
  <si>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</si>
  <si>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</si>
  <si>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</si>
  <si>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</si>
  <si>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</si>
  <si>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</si>
  <si>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</si>
  <si>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</si>
  <si>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</si>
  <si>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</si>
  <si>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</si>
  <si>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</si>
  <si>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</si>
  <si>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</si>
  <si>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</si>
  <si>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</si>
  <si>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</si>
  <si>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</si>
  <si>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</si>
  <si>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</si>
  <si>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</si>
  <si>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</si>
  <si>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</si>
  <si>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</si>
  <si>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</si>
  <si>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</si>
  <si>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</si>
  <si>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</si>
  <si>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</si>
  <si>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</si>
  <si>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</si>
  <si>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</si>
  <si>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</si>
  <si>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</si>
  <si>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</si>
  <si>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</si>
  <si>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</si>
  <si>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</si>
  <si>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</si>
  <si>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</si>
  <si>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</si>
  <si>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</si>
  <si>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</si>
  <si>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</si>
  <si>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</si>
  <si>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</si>
  <si>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</si>
  <si>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</si>
  <si>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</si>
  <si>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</si>
  <si>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</si>
  <si>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</si>
  <si>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</si>
  <si>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</si>
  <si>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</si>
  <si>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</si>
  <si>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</si>
  <si>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</si>
  <si>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</si>
  <si>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</si>
  <si>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</si>
  <si>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</si>
  <si>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</si>
  <si>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</si>
  <si>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</si>
  <si>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</si>
  <si>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</si>
  <si>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</si>
  <si>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</si>
  <si>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</si>
  <si>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</si>
  <si>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</si>
  <si>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</si>
  <si>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</si>
  <si>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</si>
  <si>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</si>
  <si>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</si>
  <si>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</si>
  <si>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</si>
  <si>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</si>
  <si>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</si>
  <si>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</si>
  <si>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</si>
  <si>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</si>
  <si>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</si>
  <si>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</si>
  <si>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</si>
  <si>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</si>
  <si>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</si>
  <si>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</si>
  <si>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</si>
  <si>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</si>
  <si>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</si>
  <si>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</si>
  <si>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</si>
  <si>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</si>
  <si>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</si>
  <si>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</si>
  <si>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</si>
  <si>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</si>
  <si>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</si>
  <si>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</si>
  <si>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</si>
  <si>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</si>
  <si>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</si>
  <si>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</si>
  <si>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</si>
  <si>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</si>
  <si>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</si>
  <si>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</si>
  <si>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</si>
  <si>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</si>
  <si>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</si>
  <si>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</si>
  <si>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</si>
  <si>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</si>
  <si>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</si>
  <si>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</si>
  <si>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</si>
  <si>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</si>
  <si>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</si>
  <si>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</si>
  <si>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</si>
  <si>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</si>
  <si>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</si>
  <si>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</si>
  <si>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</si>
  <si>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</si>
  <si>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</si>
  <si>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</si>
  <si>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</si>
  <si>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</si>
  <si>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</si>
  <si>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</si>
  <si>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</si>
  <si>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</si>
  <si>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</si>
  <si>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</si>
  <si>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</si>
  <si>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</si>
  <si>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</si>
  <si>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</si>
  <si>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</si>
  <si>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</si>
  <si>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</si>
  <si>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</si>
  <si>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</si>
  <si>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</si>
  <si>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</si>
  <si>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</si>
  <si>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</si>
  <si>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</si>
  <si>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</si>
  <si>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</si>
  <si>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</si>
  <si>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</si>
  <si>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</si>
  <si>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</si>
  <si>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</si>
  <si>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</si>
  <si>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</si>
  <si>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</si>
  <si>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</si>
  <si>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</si>
  <si>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</si>
  <si>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</si>
  <si>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</si>
  <si>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</si>
  <si>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</si>
  <si>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</si>
  <si>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</si>
  <si>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</si>
  <si>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</si>
  <si>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</si>
  <si>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</si>
  <si>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</si>
  <si>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</si>
  <si>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</si>
  <si>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</si>
  <si>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</si>
  <si>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</si>
  <si>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</si>
  <si>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</si>
  <si>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</si>
  <si>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</si>
  <si>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</si>
  <si>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</si>
  <si>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</si>
  <si>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</si>
  <si>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</si>
  <si>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</si>
  <si>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</si>
  <si>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</si>
  <si>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</si>
  <si>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</si>
  <si>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</si>
  <si>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</si>
  <si>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</si>
  <si>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</si>
  <si>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</si>
  <si>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</si>
  <si>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</si>
  <si>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</si>
  <si>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</si>
  <si>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</si>
  <si>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</si>
  <si>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</si>
  <si>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</si>
  <si>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</si>
  <si>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</si>
  <si>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</si>
  <si>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</si>
  <si>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</si>
  <si>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</si>
  <si>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</si>
  <si>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</si>
  <si>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</si>
  <si>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</si>
  <si>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</si>
  <si>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</si>
  <si>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</si>
  <si>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</si>
  <si>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</si>
  <si>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</si>
  <si>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</si>
  <si>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</si>
  <si>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</si>
  <si>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</si>
  <si>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</si>
  <si>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</si>
  <si>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</si>
  <si>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</si>
  <si>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</si>
  <si>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</si>
  <si>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</si>
  <si>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</si>
  <si>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</si>
  <si>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</si>
  <si>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</si>
  <si>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</si>
  <si>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</si>
  <si>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</si>
  <si>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</si>
  <si>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</si>
  <si>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</si>
  <si>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</si>
  <si>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</si>
  <si>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</si>
  <si>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</si>
  <si>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</si>
  <si>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</si>
  <si>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</si>
  <si>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</si>
  <si>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</si>
  <si>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</si>
  <si>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</si>
  <si>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</si>
  <si>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</si>
  <si>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</si>
  <si>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</si>
  <si>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</si>
  <si>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</si>
  <si>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</si>
  <si>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</si>
  <si>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</si>
  <si>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</si>
  <si>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</si>
  <si>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</si>
  <si>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</si>
  <si>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</si>
  <si>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</si>
  <si>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</si>
  <si>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</si>
  <si>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</si>
  <si>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</si>
  <si>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</si>
  <si>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</si>
  <si>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</si>
  <si>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</si>
  <si>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</si>
  <si>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</si>
  <si>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</si>
  <si>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</si>
  <si>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</si>
  <si>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</si>
  <si>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</si>
  <si>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</si>
  <si>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</si>
  <si>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</si>
  <si>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</si>
  <si>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</si>
  <si>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</si>
  <si>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</si>
  <si>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</si>
  <si>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</si>
  <si>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</si>
  <si>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</si>
  <si>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</si>
  <si>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</si>
  <si>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</si>
  <si>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</si>
  <si>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</si>
  <si>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</si>
  <si>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</si>
  <si>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</si>
  <si>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</si>
  <si>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</si>
  <si>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</si>
  <si>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</si>
  <si>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</si>
  <si>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</si>
  <si>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</si>
  <si>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</si>
  <si>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</si>
  <si>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</si>
  <si>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</si>
  <si>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</si>
  <si>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</si>
  <si>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</si>
  <si>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</si>
  <si>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</si>
  <si>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</si>
  <si>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</si>
  <si>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</si>
  <si>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</si>
  <si>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</si>
  <si>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</si>
  <si>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</si>
  <si>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</si>
  <si>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</si>
  <si>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</si>
  <si>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</si>
  <si>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</si>
  <si>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</si>
  <si>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</si>
  <si>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</si>
  <si>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</si>
  <si>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</si>
  <si>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</si>
  <si>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</si>
  <si>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</si>
  <si>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</si>
  <si>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</si>
  <si>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</si>
  <si>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</si>
  <si>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</si>
  <si>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</si>
  <si>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</si>
  <si>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</si>
  <si>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</si>
  <si>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</si>
  <si>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</si>
  <si>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</si>
  <si>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</si>
  <si>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</si>
  <si>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</si>
  <si>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</si>
  <si>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</si>
  <si>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</si>
  <si>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</si>
  <si>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</si>
  <si>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</si>
  <si>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</si>
  <si>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</si>
  <si>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</si>
  <si>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</si>
  <si>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</si>
  <si>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</si>
  <si>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</si>
  <si>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</si>
  <si>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</si>
  <si>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</si>
  <si>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</si>
  <si>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</si>
  <si>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</si>
  <si>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</si>
  <si>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</si>
  <si>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</si>
  <si>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</si>
  <si>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</si>
  <si>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</si>
  <si>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</si>
  <si>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</si>
  <si>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</si>
  <si>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</si>
  <si>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</si>
  <si>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</si>
  <si>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</si>
  <si>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</si>
  <si>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</si>
  <si>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</si>
  <si>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</si>
  <si>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</si>
  <si>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</si>
  <si>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</si>
  <si>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</si>
  <si>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</si>
  <si>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</si>
  <si>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</si>
  <si>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</si>
  <si>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</si>
  <si>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</si>
  <si>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</si>
  <si>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</si>
  <si>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</si>
  <si>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</si>
  <si>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</si>
  <si>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</si>
  <si>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</si>
  <si>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</si>
  <si>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</si>
  <si>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</si>
  <si>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</si>
  <si>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</si>
  <si>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</si>
  <si>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</si>
  <si>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</si>
  <si>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</si>
  <si>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</si>
  <si>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</si>
  <si>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</si>
  <si>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</si>
  <si>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</si>
  <si>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</si>
  <si>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</si>
  <si>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</si>
  <si>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</si>
  <si>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</si>
  <si>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</si>
  <si>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</si>
  <si>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</si>
  <si>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</si>
  <si>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</si>
  <si>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</si>
  <si>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</si>
  <si>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</si>
  <si>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</si>
  <si>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</si>
  <si>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</si>
  <si>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</si>
  <si>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</si>
  <si>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</si>
  <si>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</si>
  <si>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</si>
  <si>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</si>
  <si>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</si>
  <si>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</si>
  <si>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</si>
  <si>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</si>
  <si>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</si>
  <si>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</si>
  <si>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</si>
  <si>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</si>
  <si>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</si>
  <si>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</si>
  <si>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</si>
  <si>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</si>
  <si>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</si>
  <si>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</si>
  <si>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</si>
  <si>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</si>
  <si>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</si>
  <si>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</si>
  <si>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</si>
  <si>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</si>
  <si>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</si>
  <si>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</si>
  <si>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</si>
  <si>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</si>
  <si>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</si>
  <si>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</si>
  <si>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</si>
  <si>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</si>
  <si>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</si>
  <si>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</si>
  <si>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</si>
  <si>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</si>
  <si>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</si>
  <si>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</si>
  <si>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</si>
  <si>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</si>
  <si>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</si>
  <si>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</si>
  <si>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</si>
  <si>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</si>
  <si>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</si>
  <si>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</si>
  <si>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</si>
  <si>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</si>
  <si>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</si>
  <si>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</si>
  <si>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</si>
  <si>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</si>
  <si>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</si>
  <si>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</si>
  <si>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</si>
  <si>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</si>
  <si>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</si>
  <si>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</si>
  <si>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</si>
  <si>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</si>
  <si>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</si>
  <si>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</si>
  <si>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</si>
  <si>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</si>
  <si>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</si>
  <si>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</si>
  <si>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</si>
  <si>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</si>
  <si>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</si>
  <si>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</si>
  <si>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</si>
  <si>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</si>
  <si>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</si>
  <si>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</si>
  <si>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</si>
  <si>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</si>
  <si>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</si>
  <si>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</si>
  <si>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</si>
  <si>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</si>
  <si>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</si>
  <si>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</si>
  <si>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</si>
  <si>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</si>
  <si>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</si>
  <si>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</si>
  <si>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</si>
  <si>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</si>
  <si>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</si>
  <si>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</si>
  <si>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</si>
  <si>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</si>
  <si>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</si>
  <si>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</si>
  <si>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</si>
  <si>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</si>
  <si>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</si>
  <si>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</si>
  <si>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</si>
  <si>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</si>
  <si>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</si>
  <si>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</si>
  <si>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</si>
  <si>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</si>
  <si>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</si>
  <si>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</si>
  <si>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</si>
  <si>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</si>
  <si>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</si>
  <si>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</si>
  <si>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</si>
  <si>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</si>
  <si>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</si>
  <si>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</si>
  <si>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</si>
  <si>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</si>
  <si>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</si>
  <si>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</si>
  <si>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</si>
  <si>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</si>
  <si>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</si>
  <si>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</si>
  <si>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</si>
  <si>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</si>
  <si>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</si>
  <si>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</si>
  <si>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</si>
  <si>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</si>
  <si>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</si>
  <si>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</si>
  <si>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</si>
  <si>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</si>
  <si>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</si>
  <si>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</si>
  <si>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</si>
  <si>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</si>
  <si>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</si>
  <si>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</si>
  <si>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</si>
  <si>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</si>
  <si>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</si>
  <si>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</si>
  <si>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</si>
  <si>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</si>
  <si>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</si>
  <si>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</si>
  <si>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</si>
  <si>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</si>
  <si>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</si>
  <si>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</si>
  <si>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</si>
  <si>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</si>
  <si>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</si>
  <si>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</si>
  <si>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</si>
  <si>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</si>
  <si>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</si>
  <si>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</si>
  <si>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</si>
  <si>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</si>
  <si>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</si>
  <si>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</si>
  <si>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</si>
  <si>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</si>
  <si>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</si>
  <si>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</si>
  <si>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</si>
  <si>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</si>
  <si>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</si>
  <si>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</si>
  <si>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</si>
  <si>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</si>
  <si>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</si>
  <si>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</si>
  <si>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</si>
  <si>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</si>
  <si>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</si>
  <si>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</si>
  <si>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</si>
  <si>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</si>
  <si>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</si>
  <si>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</si>
  <si>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</si>
  <si>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</si>
  <si>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</si>
  <si>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</si>
  <si>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</si>
  <si>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</si>
  <si>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</si>
  <si>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</si>
  <si>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</si>
  <si>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</si>
  <si>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</si>
  <si>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</si>
  <si>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</si>
  <si>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</si>
  <si>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</si>
  <si>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</si>
  <si>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</si>
  <si>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</si>
  <si>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</si>
  <si>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</si>
  <si>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</si>
  <si>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</si>
  <si>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</si>
  <si>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</si>
  <si>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</si>
  <si>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</si>
  <si>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</si>
  <si>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</si>
  <si>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</si>
  <si>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</si>
  <si>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</si>
  <si>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</si>
  <si>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</si>
  <si>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</si>
  <si>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</si>
  <si>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</si>
  <si>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</si>
  <si>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</si>
  <si>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</si>
  <si>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</si>
  <si>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</si>
  <si>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</si>
  <si>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</si>
  <si>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</si>
  <si>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</si>
  <si>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</si>
  <si>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</si>
  <si>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</si>
  <si>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</si>
  <si>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</si>
  <si>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</si>
  <si>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</si>
  <si>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</si>
  <si>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</si>
  <si>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</si>
  <si>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</si>
  <si>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</si>
  <si>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</si>
  <si>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</si>
  <si>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</si>
  <si>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</si>
  <si>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</si>
  <si>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</si>
  <si>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</si>
  <si>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</si>
  <si>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</si>
  <si>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</si>
  <si>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</si>
  <si>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</si>
  <si>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</si>
  <si>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</si>
  <si>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</si>
  <si>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</si>
  <si>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</si>
  <si>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</si>
  <si>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</si>
  <si>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</si>
  <si>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</si>
  <si>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</si>
  <si>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</si>
  <si>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</si>
  <si>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</si>
  <si>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</si>
  <si>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</si>
  <si>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</si>
  <si>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</si>
  <si>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</si>
  <si>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</si>
  <si>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</si>
  <si>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</si>
  <si>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</si>
  <si>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</si>
  <si>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</si>
  <si>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</si>
  <si>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</si>
  <si>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</si>
  <si>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</si>
  <si>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</si>
  <si>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</si>
  <si>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</si>
  <si>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</si>
  <si>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</si>
  <si>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</si>
  <si>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</si>
  <si>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</si>
  <si>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</si>
  <si>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</si>
  <si>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</si>
  <si>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</si>
  <si>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</si>
  <si>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</si>
  <si>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</si>
  <si>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</si>
  <si>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</si>
  <si>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</si>
  <si>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</si>
  <si>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</si>
  <si>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</si>
  <si>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</si>
  <si>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</si>
  <si>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</si>
  <si>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</si>
  <si>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</si>
  <si>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</si>
  <si>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</si>
  <si>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</si>
  <si>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</si>
  <si>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</si>
  <si>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</si>
  <si>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</si>
  <si>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</si>
  <si>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</si>
  <si>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</si>
  <si>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</si>
  <si>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</si>
  <si>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</si>
  <si>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</si>
  <si>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</si>
  <si>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</si>
  <si>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</si>
  <si>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</si>
  <si>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</si>
  <si>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</si>
  <si>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</si>
  <si>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</si>
  <si>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</si>
  <si>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</si>
  <si>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</si>
  <si>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</si>
  <si>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</si>
  <si>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</si>
  <si>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</si>
  <si>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</si>
  <si>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</si>
  <si>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</si>
  <si>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</si>
  <si>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</si>
  <si>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</si>
  <si>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</si>
  <si>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</si>
  <si>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</si>
  <si>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</si>
  <si>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</si>
  <si>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</si>
  <si>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</si>
  <si>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</si>
  <si>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</si>
  <si>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</si>
  <si>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</si>
  <si>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</si>
  <si>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</si>
  <si>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</si>
  <si>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</si>
  <si>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</si>
  <si>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</si>
  <si>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</si>
  <si>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</si>
  <si>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</si>
  <si>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</si>
  <si>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</si>
  <si>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</si>
  <si>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</si>
  <si>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</si>
  <si>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</si>
  <si>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</si>
  <si>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</si>
  <si>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</si>
  <si>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</si>
  <si>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</si>
  <si>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</si>
  <si>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</si>
  <si>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</si>
  <si>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</si>
  <si>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</si>
  <si>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</si>
  <si>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</si>
  <si>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</si>
  <si>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</si>
  <si>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</si>
  <si>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</si>
  <si>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</si>
  <si>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</si>
  <si>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</si>
  <si>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</si>
  <si>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</si>
  <si>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</si>
  <si>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</si>
  <si>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</si>
  <si>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</si>
  <si>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</si>
  <si>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</si>
  <si>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</si>
  <si>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</si>
  <si>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</si>
  <si>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</si>
  <si>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</si>
  <si>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</si>
  <si>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</si>
  <si>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</si>
  <si>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</si>
  <si>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</si>
  <si>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</si>
  <si>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</si>
  <si>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</si>
  <si>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</si>
  <si>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</si>
  <si>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</si>
  <si>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</si>
  <si>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</si>
  <si>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</si>
  <si>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</si>
  <si>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</si>
  <si>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</si>
  <si>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</si>
  <si>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</si>
  <si>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</si>
  <si>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</si>
  <si>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</si>
  <si>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</si>
  <si>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</si>
  <si>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</si>
  <si>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</si>
  <si>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</si>
  <si>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</si>
  <si>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</si>
  <si>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</si>
  <si>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</si>
  <si>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</si>
  <si>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</si>
  <si>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</si>
  <si>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</si>
  <si>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</si>
  <si>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</si>
  <si>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</si>
  <si>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</si>
  <si>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</si>
  <si>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</si>
  <si>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</si>
  <si>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</si>
  <si>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</si>
  <si>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</si>
  <si>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</si>
  <si>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</si>
  <si>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</si>
  <si>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</si>
  <si>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</si>
  <si>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</si>
  <si>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</si>
  <si>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</si>
  <si>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</si>
  <si>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</si>
  <si>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</si>
  <si>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</si>
  <si>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</si>
  <si>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</si>
  <si>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</si>
  <si>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</si>
  <si>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</si>
  <si>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</si>
  <si>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</si>
  <si>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</si>
  <si>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</si>
  <si>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</si>
  <si>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</si>
  <si>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</si>
  <si>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</si>
  <si>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</si>
  <si>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</si>
  <si>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</si>
  <si>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</si>
  <si>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</si>
  <si>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</si>
  <si>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</si>
  <si>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</si>
  <si>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</si>
  <si>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</si>
  <si>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</si>
  <si>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</si>
  <si>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</si>
  <si>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</si>
  <si>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</si>
  <si>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</si>
  <si>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</si>
  <si>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</si>
  <si>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</si>
  <si>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</si>
  <si>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</si>
  <si>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</si>
  <si>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</si>
  <si>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</si>
  <si>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</si>
  <si>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</si>
  <si>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</si>
  <si>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</si>
  <si>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</si>
  <si>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</si>
  <si>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</si>
  <si>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</si>
  <si>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</si>
  <si>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</si>
  <si>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</si>
  <si>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</si>
  <si>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</si>
  <si>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</si>
  <si>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</si>
  <si>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</si>
  <si>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</si>
  <si>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</si>
  <si>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</si>
  <si>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</si>
  <si>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</si>
  <si>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</si>
  <si>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</si>
  <si>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</si>
  <si>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</si>
  <si>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</si>
  <si>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</si>
  <si>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</si>
  <si>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</si>
  <si>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</si>
  <si>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</si>
  <si>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</si>
  <si>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</si>
  <si>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</si>
  <si>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</si>
  <si>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</si>
  <si>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</si>
  <si>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</si>
  <si>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</si>
  <si>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</si>
  <si>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</si>
  <si>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</si>
  <si>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</si>
  <si>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</si>
  <si>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</si>
  <si>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</si>
  <si>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</si>
  <si>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</si>
  <si>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</si>
  <si>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</si>
  <si>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</si>
  <si>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</si>
  <si>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</si>
  <si>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</si>
  <si>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</si>
  <si>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</si>
  <si>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</si>
  <si>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</si>
  <si>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</si>
  <si>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</si>
  <si>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</si>
  <si>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</si>
  <si>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</si>
  <si>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</si>
  <si>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</si>
  <si>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</si>
  <si>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</si>
  <si>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</si>
  <si>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</si>
  <si>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</si>
  <si>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</si>
  <si>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</si>
  <si>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</si>
  <si>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</si>
  <si>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</si>
  <si>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</si>
  <si>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</si>
  <si>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</si>
  <si>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</si>
  <si>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</si>
  <si>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</si>
  <si>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</si>
  <si>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</si>
  <si>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</si>
  <si>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</si>
  <si>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</si>
  <si>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</si>
  <si>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</si>
  <si>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</si>
  <si>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</si>
  <si>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</si>
  <si>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</si>
  <si>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</si>
  <si>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</si>
  <si>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</si>
  <si>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</si>
  <si>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</si>
  <si>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</si>
  <si>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</si>
  <si>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</si>
  <si>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</si>
  <si>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</si>
  <si>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</si>
  <si>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</si>
  <si>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</si>
  <si>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</si>
  <si>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</si>
  <si>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</si>
  <si>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</si>
  <si>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</si>
  <si>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</si>
  <si>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</si>
  <si>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</si>
  <si>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</si>
  <si>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</si>
  <si>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</si>
  <si>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</si>
  <si>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</si>
  <si>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</si>
  <si>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</si>
  <si>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</si>
  <si>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</si>
  <si>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</si>
  <si>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</si>
  <si>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</si>
  <si>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</si>
  <si>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</si>
  <si>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</si>
  <si>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</si>
  <si>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</si>
  <si>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</si>
  <si>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</si>
  <si>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</si>
  <si>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</si>
  <si>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</si>
  <si>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</si>
  <si>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</si>
  <si>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</si>
  <si>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</si>
  <si>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</si>
  <si>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</si>
  <si>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</si>
  <si>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</si>
  <si>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</si>
  <si>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</si>
  <si>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</si>
  <si>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</si>
  <si>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</si>
  <si>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</si>
  <si>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</si>
  <si>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</si>
  <si>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</si>
  <si>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</si>
  <si>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</si>
  <si>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</si>
  <si>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</si>
  <si>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</si>
  <si>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</si>
  <si>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</si>
  <si>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</si>
  <si>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</si>
  <si>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</si>
  <si>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</si>
  <si>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</si>
  <si>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</si>
  <si>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</si>
  <si>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</si>
  <si>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</si>
  <si>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</si>
  <si>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</si>
  <si>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</si>
  <si>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</si>
  <si>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</si>
  <si>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</si>
  <si>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</si>
  <si>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</si>
  <si>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</si>
  <si>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</si>
  <si>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</si>
  <si>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</si>
  <si>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</si>
  <si>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</si>
  <si>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</si>
  <si>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</si>
  <si>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</si>
  <si>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</si>
  <si>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</si>
  <si>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</si>
  <si>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</si>
  <si>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</si>
  <si>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</si>
  <si>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</si>
  <si>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</si>
  <si>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</si>
  <si>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</si>
  <si>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</si>
  <si>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</si>
  <si>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</si>
  <si>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</si>
  <si>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</si>
  <si>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</si>
  <si>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</si>
  <si>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</si>
  <si>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</si>
  <si>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</si>
  <si>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</si>
  <si>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</si>
  <si>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</si>
  <si>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</si>
  <si>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</si>
  <si>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</si>
  <si>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</si>
  <si>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</si>
  <si>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</si>
  <si>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</si>
  <si>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</si>
  <si>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</si>
  <si>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</si>
  <si>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</si>
  <si>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</si>
  <si>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</si>
  <si>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</si>
  <si>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</si>
  <si>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</si>
  <si>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</si>
  <si>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</si>
  <si>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</si>
  <si>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</si>
  <si>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</si>
  <si>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</si>
  <si>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</si>
  <si>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</si>
  <si>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</si>
  <si>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</si>
  <si>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</si>
  <si>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</si>
  <si>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</si>
  <si>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</si>
  <si>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</si>
  <si>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</si>
  <si>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</si>
  <si>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</si>
  <si>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</si>
  <si>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</si>
  <si>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</si>
  <si>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</si>
  <si>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</si>
  <si>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</si>
  <si>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</si>
  <si>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</si>
  <si>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</si>
  <si>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</si>
  <si>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</si>
  <si>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</si>
  <si>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</si>
  <si>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</si>
  <si>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</si>
  <si>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</si>
  <si>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</si>
  <si>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</si>
  <si>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</si>
  <si>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</si>
  <si>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</si>
  <si>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</si>
  <si>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</si>
  <si>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</si>
  <si>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</si>
  <si>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</si>
  <si>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</si>
  <si>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</si>
  <si>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</si>
  <si>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</si>
  <si>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</si>
  <si>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</si>
  <si>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</si>
  <si>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</si>
  <si>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</si>
  <si>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</si>
  <si>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</si>
  <si>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</si>
  <si>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</si>
  <si>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</si>
  <si>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</si>
  <si>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</si>
  <si>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</si>
  <si>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</si>
  <si>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</si>
  <si>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</si>
  <si>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</si>
  <si>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</si>
  <si>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</si>
  <si>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</si>
  <si>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</si>
  <si>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</si>
  <si>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</si>
  <si>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</si>
  <si>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</si>
  <si>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</si>
  <si>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</si>
  <si>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</si>
  <si>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</si>
  <si>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</si>
  <si>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</si>
  <si>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</si>
  <si>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</si>
  <si>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</si>
  <si>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</si>
  <si>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</si>
  <si>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</si>
  <si>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</si>
  <si>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</si>
  <si>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</si>
  <si>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</si>
  <si>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</si>
  <si>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</si>
  <si>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</si>
  <si>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</si>
  <si>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</si>
  <si>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</si>
  <si>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</si>
  <si>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</si>
  <si>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</si>
  <si>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</si>
  <si>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</si>
  <si>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</si>
  <si>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</si>
  <si>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</si>
  <si>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</si>
  <si>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</si>
  <si>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</si>
  <si>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</si>
  <si>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</si>
  <si>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</si>
  <si>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</si>
  <si>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</si>
  <si>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</si>
  <si>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</si>
  <si>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</si>
  <si>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</si>
  <si>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</si>
  <si>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</si>
  <si>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</si>
  <si>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</si>
  <si>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</si>
  <si>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</si>
  <si>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</si>
  <si>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</si>
  <si>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</si>
  <si>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</si>
  <si>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</si>
  <si>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</si>
  <si>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</si>
  <si>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</si>
  <si>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</si>
  <si>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</si>
  <si>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</si>
  <si>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</si>
  <si>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</si>
  <si>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</si>
  <si>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</si>
  <si>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</si>
  <si>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</si>
  <si>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</si>
  <si>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</si>
  <si>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</si>
  <si>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</si>
  <si>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</si>
  <si>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</si>
  <si>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</si>
  <si>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</si>
  <si>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</si>
  <si>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</si>
  <si>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</si>
  <si>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</si>
  <si>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</si>
  <si>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</si>
  <si>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</si>
  <si>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</si>
  <si>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</si>
  <si>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</si>
  <si>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</si>
  <si>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</si>
  <si>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</si>
  <si>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</si>
  <si>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</si>
  <si>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</si>
  <si>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</si>
  <si>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</si>
  <si>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</si>
  <si>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</si>
  <si>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</si>
  <si>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</si>
  <si>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</si>
  <si>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</si>
  <si>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</si>
  <si>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</si>
  <si>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</si>
  <si>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</si>
  <si>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</si>
  <si>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</si>
  <si>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</si>
  <si>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</si>
  <si>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</si>
  <si>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</si>
  <si>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</si>
  <si>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</si>
  <si>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</si>
  <si>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</si>
  <si>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</si>
  <si>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</si>
  <si>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</si>
  <si>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</si>
  <si>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</si>
  <si>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</si>
  <si>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</si>
  <si>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</si>
  <si>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</si>
  <si>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</si>
  <si>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</si>
  <si>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</si>
  <si>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</si>
  <si>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</si>
  <si>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</si>
  <si>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</si>
  <si>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</si>
  <si>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</si>
  <si>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</si>
  <si>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</si>
  <si>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</si>
  <si>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</si>
  <si>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</si>
  <si>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</si>
  <si>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</si>
  <si>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</si>
  <si>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</si>
  <si>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</si>
  <si>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</si>
  <si>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</si>
  <si>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</si>
  <si>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</si>
  <si>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</si>
  <si>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</si>
  <si>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</si>
  <si>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</si>
  <si>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</si>
  <si>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</si>
  <si>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</si>
  <si>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</si>
  <si>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</si>
  <si>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</si>
  <si>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</si>
  <si>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</si>
  <si>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</si>
  <si>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</si>
  <si>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</si>
  <si>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</si>
  <si>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</si>
  <si>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</si>
  <si>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</si>
  <si>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</si>
  <si>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</si>
  <si>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</si>
  <si>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</si>
  <si>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</si>
  <si>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</si>
  <si>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</si>
  <si>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</si>
  <si>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</si>
  <si>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</si>
  <si>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</si>
  <si>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</si>
  <si>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</si>
  <si>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</si>
  <si>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</si>
  <si>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</si>
  <si>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</si>
  <si>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</si>
  <si>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</si>
  <si>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</si>
  <si>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</si>
  <si>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</si>
  <si>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</si>
  <si>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</si>
  <si>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</si>
  <si>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</si>
  <si>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</si>
  <si>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</si>
  <si>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</si>
  <si>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</si>
  <si>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</si>
  <si>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</si>
  <si>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</si>
  <si>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</si>
  <si>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</si>
  <si>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</si>
  <si>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</si>
  <si>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</si>
  <si>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</si>
  <si>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</si>
  <si>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</si>
  <si>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</si>
  <si>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</si>
  <si>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</si>
  <si>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</si>
  <si>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</si>
  <si>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</si>
  <si>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</si>
  <si>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</si>
  <si>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</si>
  <si>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</si>
  <si>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</si>
  <si>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</si>
  <si>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</si>
  <si>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</si>
  <si>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</si>
  <si>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</si>
  <si>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</si>
  <si>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</si>
  <si>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</si>
  <si>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</si>
  <si>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</si>
  <si>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</si>
  <si>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</si>
  <si>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</si>
  <si>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</si>
  <si>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</si>
  <si>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</si>
  <si>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</si>
  <si>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</si>
  <si>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</si>
  <si>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</si>
  <si>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</si>
  <si>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</si>
  <si>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</si>
  <si>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</si>
  <si>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</si>
  <si>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</si>
  <si>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</si>
  <si>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</si>
  <si>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</si>
  <si>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</si>
  <si>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</si>
  <si>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</si>
  <si>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</si>
  <si>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</si>
  <si>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</si>
  <si>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</si>
  <si>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</si>
  <si>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</si>
  <si>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</si>
  <si>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</si>
  <si>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</si>
  <si>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</si>
  <si>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</si>
  <si>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</si>
  <si>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</si>
  <si>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</si>
  <si>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</si>
  <si>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</si>
  <si>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</si>
  <si>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</si>
  <si>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</si>
  <si>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</si>
  <si>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</si>
  <si>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</si>
  <si>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</si>
  <si>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</si>
  <si>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</si>
  <si>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</si>
  <si>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</si>
  <si>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</si>
  <si>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</si>
  <si>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</si>
  <si>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</si>
  <si>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</si>
  <si>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</si>
  <si>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</si>
  <si>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</si>
  <si>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</si>
  <si>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</si>
  <si>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</si>
  <si>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</si>
  <si>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</si>
  <si>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</si>
  <si>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</si>
  <si>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</si>
  <si>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</si>
  <si>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</si>
  <si>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</si>
  <si>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</si>
  <si>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</si>
  <si>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</si>
  <si>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</si>
  <si>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</si>
  <si>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</si>
  <si>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</si>
  <si>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</si>
  <si>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</si>
  <si>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</si>
  <si>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</si>
  <si>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</si>
  <si>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</si>
  <si>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</si>
  <si>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</si>
  <si>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</si>
  <si>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</si>
  <si>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</si>
  <si>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</si>
  <si>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</si>
  <si>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</si>
  <si>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</si>
  <si>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</si>
  <si>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</si>
  <si>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</si>
  <si>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</si>
  <si>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</si>
  <si>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</si>
  <si>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</si>
  <si>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</si>
  <si>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</si>
  <si>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</si>
  <si>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</si>
  <si>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</si>
  <si>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</si>
  <si>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</si>
  <si>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</si>
  <si>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</si>
  <si>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</si>
  <si>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</si>
  <si>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</si>
  <si>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</si>
  <si>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</si>
  <si>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</si>
  <si>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</si>
  <si>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</si>
  <si>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</si>
  <si>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</si>
  <si>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</si>
  <si>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</si>
  <si>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</si>
  <si>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</si>
  <si>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</si>
  <si>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</si>
  <si>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</si>
  <si>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</si>
  <si>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</si>
  <si>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</si>
  <si>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</si>
  <si>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</si>
  <si>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</si>
  <si>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</si>
  <si>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</si>
  <si>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</si>
  <si>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</si>
  <si>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</si>
  <si>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</si>
  <si>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</si>
  <si>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</si>
  <si>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</si>
  <si>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</si>
  <si>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</si>
  <si>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</si>
  <si>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</si>
  <si>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</si>
  <si>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</si>
  <si>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</si>
  <si>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</si>
  <si>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</si>
  <si>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</si>
  <si>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</si>
  <si>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</si>
  <si>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</si>
  <si>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</si>
  <si>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</si>
  <si>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</si>
  <si>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</si>
  <si>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</si>
  <si>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</si>
  <si>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</si>
  <si>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</si>
  <si>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</si>
  <si>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</si>
  <si>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</si>
  <si>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</si>
  <si>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</si>
  <si>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</si>
  <si>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</si>
  <si>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</si>
  <si>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</si>
  <si>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</si>
  <si>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</si>
  <si>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</si>
  <si>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</si>
  <si>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</si>
  <si>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</si>
  <si>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</si>
  <si>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</si>
  <si>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</si>
  <si>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</si>
  <si>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</si>
  <si>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</si>
  <si>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</si>
  <si>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</si>
  <si>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</si>
  <si>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</si>
  <si>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</si>
  <si>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</si>
  <si>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</si>
  <si>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</si>
  <si>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</si>
  <si>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</si>
  <si>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</si>
  <si>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</si>
  <si>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</si>
  <si>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</si>
  <si>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</si>
  <si>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</si>
  <si>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</si>
  <si>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</si>
  <si>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</si>
  <si>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</si>
  <si>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</si>
  <si>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</si>
  <si>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</si>
  <si>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</si>
  <si>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</si>
  <si>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</si>
  <si>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</si>
  <si>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</si>
  <si>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</si>
  <si>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</si>
  <si>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</si>
  <si>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</si>
  <si>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</si>
  <si>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</si>
  <si>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</si>
  <si>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</si>
  <si>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</si>
  <si>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</si>
  <si>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</si>
  <si>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</si>
  <si>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</si>
  <si>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</si>
  <si>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</si>
  <si>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</si>
  <si>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</si>
  <si>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</si>
  <si>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</si>
  <si>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</si>
  <si>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</si>
  <si>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</si>
  <si>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</si>
  <si>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</si>
  <si>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</si>
  <si>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</si>
  <si>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</si>
  <si>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</si>
  <si>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</si>
  <si>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</si>
  <si>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</si>
  <si>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</si>
  <si>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</si>
  <si>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</si>
  <si>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</si>
  <si>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</si>
  <si>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</si>
  <si>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</si>
  <si>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</si>
  <si>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</si>
  <si>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</si>
  <si>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</si>
  <si>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</si>
  <si>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</si>
  <si>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</si>
  <si>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</si>
  <si>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</si>
  <si>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</si>
  <si>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</si>
  <si>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</si>
  <si>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</si>
  <si>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</si>
  <si>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</si>
  <si>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</si>
  <si>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</si>
  <si>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</si>
  <si>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</si>
  <si>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</si>
  <si>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</si>
  <si>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</si>
  <si>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</si>
  <si>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</si>
  <si>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</si>
  <si>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</si>
  <si>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</si>
  <si>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</si>
  <si>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</si>
  <si>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</si>
  <si>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</si>
  <si>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</si>
  <si>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</si>
  <si>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</si>
  <si>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</si>
  <si>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</si>
  <si>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</si>
  <si>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</si>
  <si>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</si>
  <si>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</si>
  <si>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</si>
  <si>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</si>
  <si>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</si>
  <si>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</si>
  <si>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</si>
  <si>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</si>
  <si>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</si>
  <si>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</si>
  <si>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</si>
  <si>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</si>
  <si>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</si>
  <si>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</si>
  <si>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</si>
  <si>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</si>
  <si>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</si>
  <si>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</si>
  <si>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</si>
  <si>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</si>
  <si>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</si>
  <si>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</si>
  <si>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</si>
  <si>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</si>
  <si>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</si>
  <si>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</si>
  <si>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</si>
  <si>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</si>
  <si>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</si>
  <si>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</si>
  <si>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</si>
  <si>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</si>
  <si>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</si>
  <si>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</si>
  <si>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</si>
  <si>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</si>
  <si>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</si>
  <si>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</si>
  <si>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</si>
  <si>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</si>
  <si>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</si>
  <si>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</si>
  <si>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</si>
  <si>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</si>
  <si>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</si>
  <si>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</si>
  <si>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</si>
  <si>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</si>
  <si>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</si>
  <si>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</si>
  <si>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</si>
  <si>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</si>
  <si>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</si>
  <si>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</si>
  <si>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</si>
  <si>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</si>
  <si>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</si>
  <si>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</si>
  <si>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</si>
  <si>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</si>
  <si>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</si>
  <si>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</si>
  <si>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</si>
  <si>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</si>
  <si>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</si>
  <si>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</si>
  <si>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</si>
  <si>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</si>
  <si>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</si>
  <si>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</si>
  <si>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</si>
  <si>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</si>
  <si>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</si>
  <si>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</si>
  <si>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</si>
  <si>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</si>
  <si>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</si>
  <si>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</si>
  <si>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</si>
  <si>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</si>
  <si>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</si>
  <si>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</si>
  <si>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</si>
  <si>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</si>
  <si>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</si>
  <si>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</si>
  <si>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</si>
  <si>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</si>
  <si>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</si>
  <si>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</si>
  <si>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</si>
  <si>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</si>
  <si>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</si>
  <si>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</si>
  <si>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</si>
  <si>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</si>
  <si>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</si>
  <si>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</si>
  <si>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</si>
  <si>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</si>
  <si>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</si>
  <si>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</si>
  <si>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</si>
  <si>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</si>
  <si>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</si>
  <si>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</si>
  <si>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</si>
  <si>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</si>
  <si>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</si>
  <si>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</si>
  <si>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</si>
  <si>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</si>
  <si>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</si>
  <si>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</si>
  <si>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</si>
  <si>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</si>
  <si>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</si>
  <si>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</si>
  <si>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</si>
  <si>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</si>
  <si>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</si>
  <si>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</si>
  <si>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</si>
  <si>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</si>
  <si>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</si>
  <si>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</si>
  <si>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</si>
  <si>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</si>
  <si>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</si>
  <si>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</si>
  <si>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</si>
  <si>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</si>
  <si>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</si>
  <si>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</si>
  <si>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</si>
  <si>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</si>
  <si>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</si>
  <si>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</si>
  <si>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</si>
  <si>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</si>
  <si>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</si>
  <si>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</si>
  <si>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</si>
  <si>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</si>
  <si>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</si>
  <si>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</si>
  <si>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</si>
  <si>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</si>
  <si>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</si>
  <si>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</si>
  <si>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</si>
  <si>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</si>
  <si>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</si>
  <si>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</si>
  <si>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</si>
  <si>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</si>
  <si>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</si>
  <si>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</si>
  <si>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</si>
  <si>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</si>
  <si>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</si>
  <si>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</si>
  <si>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</si>
  <si>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</si>
  <si>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</si>
  <si>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</si>
  <si>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</si>
  <si>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</si>
  <si>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</si>
  <si>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</si>
  <si>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</si>
  <si>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</si>
  <si>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</si>
  <si>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</si>
  <si>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</si>
  <si>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</si>
  <si>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</si>
  <si>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</si>
  <si>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</si>
  <si>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</si>
  <si>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</si>
  <si>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</si>
  <si>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</si>
  <si>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</si>
  <si>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</si>
  <si>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</si>
  <si>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</si>
  <si>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</si>
  <si>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</si>
  <si>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</si>
  <si>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</si>
  <si>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</si>
  <si>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</si>
  <si>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</si>
  <si>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</si>
  <si>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</si>
  <si>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</si>
  <si>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</si>
  <si>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</si>
  <si>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</si>
  <si>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</si>
  <si>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</si>
  <si>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</si>
  <si>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</si>
  <si>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</si>
  <si>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</si>
  <si>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</si>
  <si>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</si>
  <si>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</si>
  <si>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</si>
  <si>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</si>
  <si>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</si>
  <si>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</si>
  <si>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</si>
  <si>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</si>
  <si>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</si>
  <si>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</si>
  <si>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</si>
  <si>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</si>
  <si>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</si>
  <si>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</si>
  <si>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</si>
  <si>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</si>
  <si>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</si>
  <si>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</si>
  <si>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</si>
  <si>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</si>
  <si>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</si>
  <si>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</si>
  <si>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</si>
  <si>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</si>
  <si>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</si>
  <si>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</si>
  <si>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</si>
  <si>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</si>
  <si>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</si>
  <si>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</si>
  <si>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</si>
  <si>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</si>
  <si>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</si>
  <si>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</si>
  <si>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</si>
  <si>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</si>
  <si>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</si>
  <si>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</si>
  <si>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</si>
  <si>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</si>
  <si>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</si>
  <si>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</si>
  <si>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</si>
  <si>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</si>
  <si>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</si>
  <si>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</si>
  <si>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</si>
  <si>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</si>
  <si>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</si>
  <si>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</si>
  <si>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</si>
  <si>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</si>
  <si>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</si>
  <si>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</si>
  <si>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</si>
  <si>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</si>
  <si>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</si>
  <si>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</si>
  <si>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</si>
  <si>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</si>
  <si>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</si>
  <si>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</si>
  <si>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</si>
  <si>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</si>
  <si>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</si>
  <si>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</si>
  <si>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</si>
  <si>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</si>
  <si>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</si>
  <si>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</si>
  <si>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</si>
  <si>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</si>
  <si>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</si>
  <si>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</si>
  <si>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</si>
  <si>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</si>
  <si>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</si>
  <si>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</si>
  <si>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</si>
  <si>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</si>
  <si>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</si>
  <si>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</si>
  <si>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</si>
  <si>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</si>
  <si>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</si>
  <si>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</si>
  <si>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</si>
  <si>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</si>
  <si>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</si>
  <si>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</si>
  <si>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</si>
  <si>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</si>
  <si>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</si>
  <si>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</si>
  <si>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</si>
  <si>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</si>
  <si>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</si>
  <si>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</si>
  <si>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</si>
  <si>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</si>
  <si>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</si>
  <si>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</si>
  <si>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</si>
  <si>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</si>
  <si>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</si>
  <si>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</si>
  <si>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</si>
  <si>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</si>
  <si>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</si>
  <si>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</si>
  <si>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</si>
  <si>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</si>
  <si>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</si>
  <si>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</si>
  <si>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</si>
  <si>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</si>
  <si>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</si>
  <si>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</si>
  <si>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</si>
  <si>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</si>
  <si>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</si>
  <si>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</si>
  <si>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</si>
  <si>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</si>
  <si>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</si>
  <si>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</si>
  <si>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</si>
  <si>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</si>
  <si>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</si>
  <si>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</si>
  <si>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</si>
  <si>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</si>
  <si>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</si>
  <si>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</si>
  <si>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</si>
  <si>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</si>
  <si>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</si>
  <si>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</si>
  <si>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</si>
  <si>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</si>
  <si>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</si>
  <si>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</si>
  <si>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</si>
  <si>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</si>
  <si>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</si>
  <si>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</si>
  <si>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</si>
  <si>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</si>
  <si>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</si>
  <si>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</si>
  <si>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</si>
  <si>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</si>
  <si>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</si>
  <si>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</si>
  <si>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</si>
  <si>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</si>
  <si>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</si>
  <si>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</si>
  <si>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</si>
  <si>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</si>
  <si>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</si>
  <si>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</si>
  <si>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</si>
  <si>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</si>
  <si>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</si>
  <si>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</si>
  <si>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</si>
  <si>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</si>
  <si>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</si>
  <si>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</si>
  <si>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</si>
  <si>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</si>
  <si>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</si>
  <si>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</si>
  <si>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</si>
  <si>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</si>
  <si>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</si>
  <si>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</si>
  <si>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</si>
  <si>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</si>
  <si>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</si>
  <si>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</si>
  <si>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</si>
  <si>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</si>
  <si>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</si>
  <si>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</si>
  <si>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</si>
  <si>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</si>
  <si>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</si>
  <si>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</si>
  <si>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</si>
  <si>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</si>
  <si>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</si>
  <si>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</si>
  <si>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</si>
  <si>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</si>
  <si>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</si>
  <si>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</si>
  <si>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</si>
  <si>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</si>
  <si>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</si>
  <si>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</si>
  <si>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</si>
  <si>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</si>
  <si>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</si>
  <si>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</si>
  <si>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</si>
  <si>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</si>
  <si>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</si>
  <si>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</si>
  <si>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</si>
  <si>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</si>
  <si>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</si>
  <si>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</si>
  <si>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</si>
  <si>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</si>
  <si>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</si>
  <si>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</si>
  <si>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</si>
  <si>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</si>
  <si>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</si>
  <si>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</si>
  <si>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</si>
  <si>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</si>
  <si>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</si>
  <si>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</si>
  <si>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</si>
  <si>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</si>
  <si>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</si>
  <si>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</si>
  <si>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</si>
  <si>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</si>
  <si>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</si>
  <si>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</si>
  <si>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</si>
  <si>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</si>
  <si>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</si>
  <si>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</si>
  <si>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</si>
  <si>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</si>
  <si>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</si>
  <si>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</si>
  <si>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</si>
  <si>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</si>
  <si>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</si>
  <si>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</si>
  <si>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</si>
  <si>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</si>
  <si>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</si>
  <si>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</si>
  <si>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</si>
  <si>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</si>
  <si>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</si>
  <si>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</si>
  <si>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</si>
  <si>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</si>
  <si>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</si>
  <si>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</si>
  <si>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</si>
  <si>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</si>
  <si>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</si>
  <si>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</si>
  <si>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</si>
  <si>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</si>
  <si>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</si>
  <si>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</si>
  <si>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</si>
  <si>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</si>
  <si>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</si>
  <si>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</si>
  <si>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</si>
  <si>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</si>
  <si>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</si>
  <si>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</si>
  <si>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</si>
  <si>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</si>
  <si>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</si>
  <si>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</si>
  <si>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</si>
  <si>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</si>
  <si>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</si>
  <si>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</si>
  <si>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</si>
  <si>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</si>
  <si>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</si>
  <si>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</si>
  <si>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</si>
  <si>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</si>
  <si>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</si>
  <si>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</si>
  <si>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</si>
  <si>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</si>
  <si>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</si>
  <si>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</si>
  <si>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</si>
  <si>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</si>
  <si>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</si>
  <si>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</si>
  <si>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</si>
  <si>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</si>
  <si>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</si>
  <si>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</si>
  <si>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</si>
  <si>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</si>
  <si>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</si>
  <si>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</si>
  <si>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</si>
  <si>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</si>
  <si>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</si>
  <si>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</si>
  <si>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</si>
  <si>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</si>
  <si>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</si>
  <si>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</si>
  <si>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</si>
  <si>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</si>
  <si>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</si>
  <si>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</si>
  <si>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</si>
  <si>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</si>
  <si>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</si>
  <si>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</si>
  <si>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</si>
  <si>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</si>
  <si>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</si>
  <si>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</si>
  <si>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</si>
  <si>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</si>
  <si>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</si>
  <si>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</si>
  <si>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</si>
  <si>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</si>
  <si>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</si>
  <si>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</si>
  <si>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</si>
  <si>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</si>
  <si>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</si>
  <si>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</si>
  <si>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</si>
  <si>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</si>
  <si>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</si>
  <si>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</si>
  <si>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</si>
  <si>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</si>
  <si>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</si>
  <si>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</si>
  <si>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</si>
  <si>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</si>
  <si>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</si>
  <si>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</si>
  <si>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</si>
  <si>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</si>
  <si>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</si>
  <si>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</si>
  <si>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</si>
  <si>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</si>
  <si>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</si>
  <si>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</si>
  <si>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</si>
  <si>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</si>
  <si>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</si>
  <si>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</si>
  <si>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</si>
  <si>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</si>
  <si>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</si>
  <si>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</si>
  <si>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</si>
  <si>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</si>
  <si>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</si>
  <si>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</si>
  <si>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</si>
  <si>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</si>
  <si>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</si>
  <si>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</si>
  <si>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</si>
  <si>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</si>
  <si>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</si>
  <si>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</si>
  <si>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</si>
  <si>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</si>
  <si>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</si>
  <si>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</si>
  <si>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</si>
  <si>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</si>
  <si>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</si>
  <si>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</si>
  <si>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</si>
  <si>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</si>
  <si>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</si>
  <si>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</si>
  <si>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</si>
  <si>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</si>
  <si>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</si>
  <si>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</si>
  <si>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</si>
  <si>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</si>
  <si>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</si>
  <si>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</si>
  <si>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</si>
  <si>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</si>
  <si>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</si>
  <si>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</si>
  <si>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</si>
  <si>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</si>
  <si>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</si>
  <si>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</si>
  <si>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</si>
  <si>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</si>
  <si>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</si>
  <si>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</si>
  <si>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</si>
  <si>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</si>
  <si>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</si>
  <si>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</si>
  <si>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</si>
  <si>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</si>
  <si>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</si>
  <si>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</si>
  <si>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</si>
  <si>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</si>
  <si>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</si>
  <si>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</si>
  <si>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</si>
  <si>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</si>
  <si>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</si>
  <si>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</si>
  <si>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</si>
  <si>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</si>
  <si>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</si>
  <si>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</si>
  <si>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</si>
  <si>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</si>
  <si>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</si>
  <si>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</si>
  <si>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</si>
  <si>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</si>
  <si>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</si>
  <si>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</si>
  <si>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</si>
  <si>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</si>
  <si>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</si>
  <si>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</si>
  <si>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</si>
  <si>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</si>
  <si>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</si>
  <si>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</si>
  <si>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</si>
  <si>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</si>
  <si>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</si>
  <si>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</si>
  <si>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</si>
  <si>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</si>
  <si>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</si>
  <si>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</si>
  <si>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</si>
  <si>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</si>
  <si>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</si>
  <si>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</si>
  <si>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</si>
  <si>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</si>
  <si>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</si>
  <si>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</si>
  <si>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</si>
  <si>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</si>
  <si>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</si>
  <si>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</si>
  <si>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</si>
  <si>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</si>
  <si>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</si>
  <si>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</si>
  <si>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</si>
  <si>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</si>
  <si>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</si>
  <si>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</si>
  <si>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</si>
  <si>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</si>
  <si>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</si>
  <si>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</si>
  <si>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</si>
  <si>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</si>
  <si>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</si>
  <si>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</si>
  <si>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</si>
  <si>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</si>
  <si>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</si>
  <si>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</si>
  <si>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</si>
  <si>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</si>
  <si>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</si>
  <si>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</si>
  <si>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</si>
  <si>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</si>
  <si>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</si>
  <si>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</si>
  <si>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</si>
  <si>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</si>
  <si>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</si>
  <si>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</si>
  <si>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</si>
  <si>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</si>
  <si>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</si>
  <si>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</si>
  <si>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</si>
  <si>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</si>
  <si>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</si>
  <si>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</si>
  <si>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</si>
  <si>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</si>
  <si>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</si>
  <si>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</si>
  <si>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</si>
  <si>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</si>
  <si>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</si>
  <si>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</si>
  <si>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</si>
  <si>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</si>
  <si>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</si>
  <si>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</si>
  <si>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</si>
  <si>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</si>
  <si>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</si>
  <si>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</si>
  <si>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</si>
  <si>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</si>
  <si>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</si>
  <si>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</si>
  <si>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</si>
  <si>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</si>
  <si>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</si>
  <si>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</si>
  <si>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</si>
  <si>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</si>
  <si>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</si>
  <si>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</si>
  <si>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</si>
  <si>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</si>
  <si>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</si>
  <si>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</si>
  <si>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</si>
  <si>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</si>
  <si>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</si>
  <si>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</si>
  <si>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</si>
  <si>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</si>
  <si>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</si>
  <si>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</si>
  <si>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</si>
  <si>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</si>
  <si>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</si>
  <si>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</si>
  <si>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</si>
  <si>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</si>
  <si>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</si>
  <si>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</si>
  <si>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</si>
  <si>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</si>
  <si>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</si>
  <si>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</si>
  <si>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</si>
  <si>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</si>
  <si>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</si>
  <si>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</si>
  <si>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</si>
  <si>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</si>
  <si>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</si>
  <si>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</si>
  <si>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</si>
  <si>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</si>
  <si>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</si>
  <si>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</si>
  <si>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</si>
  <si>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</si>
  <si>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</si>
  <si>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</si>
  <si>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</si>
  <si>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</si>
  <si>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</si>
  <si>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</si>
  <si>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</si>
  <si>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</si>
  <si>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</si>
  <si>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</si>
  <si>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</si>
  <si>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</si>
  <si>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</si>
  <si>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</si>
  <si>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</si>
  <si>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</si>
  <si>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</si>
  <si>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</si>
  <si>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</si>
  <si>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</si>
  <si>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</si>
  <si>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</si>
  <si>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</si>
  <si>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</si>
  <si>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</si>
  <si>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</si>
  <si>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</si>
  <si>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</si>
  <si>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</si>
  <si>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</si>
  <si>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</si>
  <si>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</si>
  <si>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</si>
  <si>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</si>
  <si>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</si>
  <si>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</si>
  <si>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</si>
  <si>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</si>
  <si>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</si>
  <si>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</si>
  <si>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</si>
  <si>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</si>
  <si>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</si>
  <si>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</si>
  <si>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</si>
  <si>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</si>
  <si>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</si>
  <si>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</si>
  <si>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</si>
  <si>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</si>
  <si>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</si>
  <si>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</si>
  <si>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</si>
  <si>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</si>
  <si>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</si>
  <si>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</si>
  <si>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</si>
  <si>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</si>
  <si>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</si>
  <si>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</si>
  <si>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</si>
  <si>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</si>
  <si>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</si>
  <si>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</si>
  <si>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</si>
  <si>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</si>
  <si>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</si>
  <si>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</si>
  <si>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</si>
  <si>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</si>
  <si>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</si>
  <si>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</si>
  <si>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</si>
  <si>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</si>
  <si>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</si>
  <si>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</si>
  <si>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</si>
  <si>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</si>
  <si>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</si>
  <si>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</si>
  <si>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</si>
  <si>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</si>
  <si>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</si>
  <si>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</si>
  <si>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</si>
  <si>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</si>
  <si>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</si>
  <si>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</si>
  <si>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</si>
  <si>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</si>
  <si>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</si>
  <si>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</si>
  <si>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</si>
  <si>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</si>
  <si>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</si>
  <si>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</si>
  <si>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</si>
  <si>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</si>
  <si>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</si>
  <si>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</si>
  <si>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</si>
  <si>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</si>
  <si>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</si>
  <si>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</si>
  <si>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</si>
  <si>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</si>
  <si>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</si>
  <si>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</si>
  <si>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</si>
  <si>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</si>
  <si>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</si>
  <si>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</si>
  <si>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</si>
  <si>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</si>
  <si>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</si>
  <si>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</si>
  <si>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</si>
  <si>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</si>
  <si>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</si>
  <si>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</si>
  <si>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</si>
  <si>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</si>
  <si>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</si>
  <si>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</si>
  <si>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</si>
  <si>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</si>
  <si>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</si>
  <si>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</si>
  <si>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</si>
  <si>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</si>
  <si>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</si>
  <si>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</si>
  <si>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</si>
  <si>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</si>
  <si>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</si>
  <si>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</si>
  <si>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</si>
  <si>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</si>
  <si>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</si>
  <si>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</si>
  <si>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</si>
  <si>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</si>
  <si>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</si>
  <si>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</si>
  <si>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</si>
  <si>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</si>
  <si>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</si>
  <si>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</si>
  <si>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</si>
  <si>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</si>
  <si>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</si>
  <si>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</si>
  <si>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</si>
  <si>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</si>
  <si>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</si>
  <si>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</si>
  <si>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</si>
  <si>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</si>
  <si>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</si>
  <si>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</si>
  <si>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</si>
  <si>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</si>
  <si>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</si>
  <si>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</si>
  <si>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</si>
  <si>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</si>
  <si>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</si>
  <si>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</si>
  <si>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</si>
  <si>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</si>
  <si>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</si>
  <si>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</si>
  <si>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</si>
  <si>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</si>
  <si>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</si>
  <si>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</si>
  <si>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</si>
  <si>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</si>
  <si>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</si>
  <si>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</si>
  <si>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</si>
  <si>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</si>
  <si>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</si>
  <si>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</si>
  <si>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</si>
  <si>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</si>
  <si>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</si>
  <si>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</si>
  <si>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</si>
  <si>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</si>
  <si>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</si>
  <si>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</si>
  <si>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</si>
  <si>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</si>
  <si>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</si>
  <si>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</si>
  <si>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</si>
  <si>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</si>
  <si>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</si>
  <si>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</si>
  <si>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</si>
  <si>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</si>
  <si>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</si>
  <si>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</si>
  <si>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</si>
  <si>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</si>
  <si>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</si>
  <si>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</si>
  <si>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</si>
  <si>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</si>
  <si>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</si>
  <si>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</si>
  <si>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</si>
  <si>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</si>
  <si>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</si>
  <si>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</si>
  <si>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</si>
  <si>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</si>
  <si>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</si>
  <si>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</si>
  <si>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</si>
  <si>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</si>
  <si>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</si>
  <si>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</si>
  <si>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</si>
  <si>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</si>
  <si>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</si>
  <si>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</si>
  <si>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</si>
  <si>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</si>
  <si>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</si>
  <si>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</si>
  <si>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</si>
  <si>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</si>
  <si>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</si>
  <si>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</si>
  <si>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</si>
  <si>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</si>
  <si>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</si>
  <si>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</si>
  <si>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</si>
  <si>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</si>
  <si>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</si>
  <si>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</si>
  <si>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</si>
  <si>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</si>
  <si>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</si>
  <si>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</si>
  <si>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</si>
  <si>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</si>
  <si>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</si>
  <si>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</si>
  <si>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</si>
  <si>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</si>
  <si>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</si>
  <si>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</si>
  <si>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</si>
  <si>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</si>
  <si>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</si>
  <si>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</si>
  <si>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</si>
  <si>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</si>
  <si>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</si>
  <si>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</si>
  <si>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</si>
  <si>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</si>
  <si>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</si>
  <si>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</si>
  <si>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</si>
  <si>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</si>
  <si>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</si>
  <si>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</si>
  <si>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</si>
  <si>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</si>
  <si>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</si>
  <si>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</si>
  <si>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</si>
  <si>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</si>
  <si>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</si>
  <si>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</si>
  <si>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</si>
  <si>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</si>
  <si>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</si>
  <si>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</si>
  <si>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</si>
  <si>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</si>
  <si>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</si>
  <si>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</si>
  <si>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</si>
  <si>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</si>
  <si>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</si>
  <si>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</si>
  <si>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</si>
  <si>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</si>
  <si>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</si>
  <si>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</si>
  <si>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</si>
  <si>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</si>
  <si>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</si>
  <si>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</si>
  <si>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</si>
  <si>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</si>
  <si>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</si>
  <si>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</si>
  <si>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</si>
  <si>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</si>
  <si>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</si>
  <si>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</si>
  <si>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</si>
  <si>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</si>
  <si>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</si>
  <si>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</si>
  <si>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</si>
  <si>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</si>
  <si>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</si>
  <si>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</si>
  <si>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</si>
  <si>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</si>
  <si>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</si>
  <si>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</si>
  <si>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</si>
  <si>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</si>
  <si>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</si>
  <si>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</si>
  <si>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</si>
  <si>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</si>
  <si>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</si>
  <si>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</si>
  <si>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</si>
  <si>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</si>
  <si>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</si>
  <si>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</si>
  <si>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</si>
  <si>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</si>
  <si>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</si>
  <si>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</si>
  <si>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</si>
  <si>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</si>
  <si>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</si>
  <si>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</si>
  <si>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</si>
  <si>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</si>
  <si>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</si>
  <si>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</si>
  <si>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</si>
  <si>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</si>
  <si>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</si>
  <si>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</si>
  <si>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</si>
  <si>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</si>
  <si>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</si>
  <si>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</si>
  <si>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</si>
  <si>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</si>
  <si>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</si>
  <si>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</si>
  <si>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</si>
  <si>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</si>
  <si>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</si>
  <si>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</si>
  <si>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</si>
  <si>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</si>
  <si>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</si>
  <si>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</si>
  <si>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</si>
  <si>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</si>
  <si>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</si>
  <si>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</si>
  <si>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</si>
  <si>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</si>
  <si>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</si>
  <si>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</si>
  <si>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</si>
  <si>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</si>
  <si>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</si>
  <si>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</si>
  <si>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</si>
  <si>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</si>
  <si>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</si>
  <si>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</si>
  <si>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</si>
  <si>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</si>
  <si>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</si>
  <si>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</si>
  <si>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</si>
  <si>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</si>
  <si>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</si>
  <si>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</si>
  <si>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</si>
  <si>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</si>
  <si>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</si>
  <si>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</si>
  <si>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</si>
  <si>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</si>
  <si>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</si>
  <si>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</si>
  <si>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</si>
  <si>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</si>
  <si>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</si>
  <si>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</si>
  <si>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</si>
  <si>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</si>
  <si>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</si>
  <si>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</si>
  <si>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</si>
  <si>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</si>
  <si>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</si>
  <si>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</si>
  <si>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</si>
  <si>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</si>
  <si>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</si>
  <si>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</si>
  <si>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</si>
  <si>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</si>
  <si>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</si>
  <si>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</si>
  <si>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</si>
  <si>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</si>
  <si>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</si>
  <si>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</si>
  <si>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</si>
  <si>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</si>
  <si>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</si>
  <si>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</si>
  <si>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</si>
  <si>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</si>
  <si>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</si>
  <si>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</si>
  <si>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</si>
  <si>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</si>
  <si>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</si>
  <si>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</si>
  <si>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</si>
  <si>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</si>
  <si>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</si>
  <si>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</si>
  <si>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</si>
  <si>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</si>
  <si>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</si>
  <si>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</si>
  <si>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</si>
  <si>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</si>
  <si>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</si>
  <si>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</si>
  <si>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</si>
  <si>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</si>
  <si>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</si>
  <si>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</si>
  <si>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</si>
  <si>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</si>
  <si>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</si>
  <si>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</si>
  <si>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</si>
  <si>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</si>
  <si>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</si>
  <si>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</si>
  <si>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</si>
  <si>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</si>
  <si>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</si>
  <si>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</si>
  <si>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</si>
  <si>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</si>
  <si>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</si>
  <si>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</si>
  <si>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</si>
  <si>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</si>
  <si>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</si>
  <si>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</si>
  <si>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</si>
  <si>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</si>
  <si>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</si>
  <si>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</si>
  <si>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</si>
  <si>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</si>
  <si>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</si>
  <si>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</si>
  <si>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</si>
  <si>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</si>
  <si>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</si>
  <si>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</si>
  <si>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</si>
  <si>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</si>
  <si>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</si>
  <si>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</si>
  <si>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</si>
  <si>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</si>
  <si>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</si>
  <si>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</si>
  <si>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</si>
  <si>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</si>
  <si>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</si>
  <si>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</si>
  <si>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</si>
  <si>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</si>
  <si>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</si>
  <si>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</si>
  <si>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</si>
  <si>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</si>
  <si>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</si>
  <si>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</si>
  <si>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</si>
  <si>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</si>
  <si>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</si>
  <si>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</si>
  <si>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</si>
  <si>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</si>
  <si>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</si>
  <si>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</si>
  <si>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</si>
  <si>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</si>
  <si>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</si>
  <si>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</si>
  <si>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</si>
  <si>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</si>
  <si>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</si>
  <si>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</si>
  <si>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</si>
  <si>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</si>
  <si>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</si>
  <si>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</si>
  <si>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</si>
  <si>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</si>
  <si>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</si>
  <si>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</si>
  <si>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</si>
  <si>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</si>
  <si>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</si>
  <si>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</si>
  <si>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</si>
  <si>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</si>
  <si>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</si>
  <si>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</si>
  <si>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</si>
  <si>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</si>
  <si>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</si>
  <si>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</si>
  <si>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</si>
  <si>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</si>
  <si>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</si>
  <si>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</si>
  <si>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</si>
  <si>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</si>
  <si>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</si>
  <si>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</si>
  <si>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</si>
  <si>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</si>
  <si>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</si>
  <si>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</si>
  <si>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</si>
  <si>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</si>
  <si>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</si>
  <si>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</si>
  <si>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</si>
  <si>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</si>
  <si>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</si>
  <si>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</si>
  <si>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</si>
  <si>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</si>
  <si>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</si>
  <si>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</si>
  <si>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</si>
  <si>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</si>
  <si>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</si>
  <si>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</si>
  <si>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</si>
  <si>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</si>
  <si>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</si>
  <si>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</si>
  <si>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</si>
  <si>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</si>
  <si>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</si>
  <si>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</si>
  <si>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</si>
  <si>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</si>
  <si>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</si>
  <si>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</si>
  <si>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</si>
  <si>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</si>
  <si>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</si>
  <si>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</si>
  <si>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</si>
  <si>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</si>
  <si>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</si>
  <si>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</si>
  <si>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</si>
  <si>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</si>
  <si>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</si>
  <si>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</si>
  <si>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</si>
  <si>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</si>
  <si>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</si>
  <si>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</si>
  <si>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</si>
  <si>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</si>
  <si>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</si>
  <si>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</si>
  <si>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</si>
  <si>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</si>
  <si>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</si>
  <si>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</si>
  <si>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</si>
  <si>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</si>
  <si>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</si>
  <si>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</si>
  <si>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</si>
  <si>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</si>
  <si>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</si>
  <si>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</si>
  <si>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</si>
  <si>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</si>
  <si>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</si>
  <si>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</si>
  <si>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</si>
  <si>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</si>
  <si>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</si>
  <si>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</si>
  <si>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</si>
  <si>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</si>
  <si>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</si>
  <si>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</si>
  <si>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</si>
  <si>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</si>
  <si>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</si>
  <si>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</si>
  <si>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</si>
  <si>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</si>
  <si>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</si>
  <si>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</si>
  <si>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</si>
  <si>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</si>
  <si>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</si>
  <si>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</si>
  <si>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</si>
  <si>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</si>
  <si>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</si>
  <si>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</si>
  <si>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</si>
  <si>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</si>
  <si>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</si>
  <si>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</si>
  <si>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</si>
  <si>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</si>
  <si>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</si>
  <si>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</si>
  <si>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</si>
  <si>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</si>
  <si>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</si>
  <si>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</si>
  <si>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</si>
  <si>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</si>
  <si>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</si>
  <si>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</si>
  <si>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</si>
  <si>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</si>
  <si>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</si>
  <si>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</si>
  <si>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</si>
  <si>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</si>
  <si>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</si>
  <si>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</si>
  <si>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</si>
  <si>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</si>
  <si>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</si>
  <si>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</si>
  <si>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</si>
  <si>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</si>
  <si>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</si>
  <si>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</si>
  <si>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</si>
  <si>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</si>
  <si>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</si>
  <si>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</si>
  <si>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</si>
  <si>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</si>
  <si>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</si>
  <si>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</si>
  <si>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</si>
  <si>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</si>
  <si>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</si>
  <si>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</si>
  <si>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</si>
  <si>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</si>
  <si>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</si>
  <si>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</si>
  <si>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</si>
  <si>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</si>
  <si>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</si>
  <si>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</si>
  <si>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</si>
  <si>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</si>
  <si>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</si>
  <si>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</si>
  <si>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</si>
  <si>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</si>
  <si>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</si>
  <si>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</si>
  <si>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</si>
  <si>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</si>
  <si>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</si>
  <si>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</si>
  <si>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</si>
  <si>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</si>
  <si>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</si>
  <si>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</si>
  <si>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</si>
  <si>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</si>
  <si>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</si>
  <si>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</si>
  <si>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</si>
  <si>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</si>
  <si>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</si>
  <si>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</si>
  <si>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</si>
  <si>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</si>
  <si>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</si>
  <si>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</si>
  <si>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</si>
  <si>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</si>
  <si>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</si>
  <si>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</si>
  <si>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</si>
  <si>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</si>
  <si>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</si>
  <si>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</si>
  <si>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</si>
  <si>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</si>
  <si>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</si>
  <si>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</si>
  <si>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</si>
  <si>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</si>
  <si>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</si>
  <si>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</si>
  <si>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</si>
  <si>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</si>
  <si>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</si>
  <si>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</si>
  <si>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</si>
  <si>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</si>
  <si>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</si>
  <si>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</si>
  <si>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</si>
  <si>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</si>
  <si>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</si>
  <si>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</si>
  <si>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</si>
  <si>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</si>
  <si>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</si>
  <si>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</si>
  <si>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</si>
  <si>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</si>
  <si>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</si>
  <si>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</si>
  <si>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</si>
  <si>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</si>
  <si>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</si>
  <si>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</si>
  <si>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</si>
  <si>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</si>
  <si>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</si>
  <si>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</si>
  <si>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</si>
  <si>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</si>
  <si>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</si>
  <si>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</si>
  <si>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</si>
  <si>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</si>
  <si>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</si>
  <si>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</si>
  <si>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</si>
  <si>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</si>
  <si>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</si>
  <si>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</si>
  <si>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</si>
  <si>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</si>
  <si>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</si>
  <si>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</si>
  <si>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</si>
  <si>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</si>
  <si>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</si>
  <si>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</si>
  <si>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</si>
  <si>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</si>
  <si>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</si>
  <si>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</si>
  <si>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</si>
  <si>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</si>
  <si>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</si>
  <si>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</si>
  <si>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</si>
  <si>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</si>
  <si>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</si>
  <si>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</si>
  <si>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</si>
  <si>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</si>
  <si>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</si>
  <si>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</si>
  <si>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</si>
  <si>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</si>
  <si>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</si>
  <si>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</si>
  <si>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</si>
  <si>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</si>
  <si>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</si>
  <si>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</si>
  <si>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</si>
  <si>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</si>
  <si>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</si>
  <si>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</si>
  <si>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</si>
  <si>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</si>
  <si>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</si>
  <si>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</si>
  <si>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</si>
  <si>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</si>
  <si>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</si>
  <si>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</si>
  <si>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</si>
  <si>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</si>
  <si>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</si>
  <si>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</si>
  <si>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</si>
  <si>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</si>
  <si>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</si>
  <si>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</si>
  <si>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</si>
  <si>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</si>
  <si>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</si>
  <si>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</si>
  <si>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</si>
  <si>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</si>
  <si>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</si>
  <si>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</si>
  <si>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</si>
  <si>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</si>
  <si>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</si>
  <si>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</si>
  <si>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</si>
  <si>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</si>
  <si>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</si>
  <si>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</si>
  <si>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</si>
  <si>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</si>
  <si>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</si>
  <si>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</si>
  <si>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</si>
  <si>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</si>
  <si>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</si>
  <si>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</si>
  <si>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</si>
  <si>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</si>
  <si>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</si>
  <si>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</si>
  <si>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</si>
  <si>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</si>
  <si>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</si>
  <si>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</si>
  <si>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</si>
  <si>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</si>
  <si>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</si>
  <si>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</si>
  <si>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</si>
  <si>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</si>
  <si>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</si>
  <si>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</si>
  <si>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</si>
  <si>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</si>
  <si>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</si>
  <si>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</si>
  <si>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</si>
  <si>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</si>
  <si>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</si>
  <si>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</si>
  <si>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</si>
  <si>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</si>
  <si>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</si>
  <si>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</si>
  <si>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</si>
  <si>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</si>
  <si>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</si>
  <si>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</si>
  <si>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</si>
  <si>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</si>
  <si>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</si>
  <si>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</si>
  <si>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</si>
  <si>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</si>
  <si>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</si>
  <si>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</si>
  <si>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</si>
  <si>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</si>
  <si>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</si>
  <si>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</si>
  <si>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</si>
  <si>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</si>
  <si>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</si>
  <si>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</si>
  <si>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</si>
  <si>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</si>
  <si>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</si>
  <si>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</si>
  <si>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</si>
  <si>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</si>
  <si>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</si>
  <si>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</si>
  <si>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</si>
  <si>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</si>
  <si>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</si>
  <si>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</si>
  <si>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</si>
  <si>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</si>
  <si>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</si>
  <si>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</si>
  <si>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</si>
  <si>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</si>
  <si>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</si>
  <si>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</si>
  <si>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</si>
  <si>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</si>
  <si>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</si>
  <si>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</si>
  <si>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</si>
  <si>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</si>
  <si>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</si>
  <si>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</si>
  <si>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</si>
  <si>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</si>
  <si>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</si>
  <si>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</si>
  <si>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</si>
  <si>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</si>
  <si>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</si>
  <si>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</si>
  <si>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</si>
  <si>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</si>
  <si>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</si>
  <si>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</si>
  <si>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</si>
  <si>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</si>
  <si>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</si>
  <si>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</si>
  <si>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</si>
  <si>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</si>
  <si>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</si>
  <si>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</si>
  <si>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</si>
  <si>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</si>
  <si>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</si>
  <si>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</si>
  <si>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</si>
  <si>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</si>
  <si>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</si>
  <si>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</si>
  <si>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</si>
  <si>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</si>
  <si>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</si>
  <si>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</si>
  <si>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</si>
  <si>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</si>
  <si>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</si>
  <si>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</si>
  <si>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</si>
  <si>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</si>
  <si>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</si>
  <si>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</si>
  <si>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</si>
  <si>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</si>
  <si>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</si>
  <si>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</si>
  <si>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</si>
  <si>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</si>
  <si>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</si>
  <si>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</si>
  <si>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</si>
  <si>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</si>
  <si>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</si>
  <si>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</si>
  <si>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</si>
  <si>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</si>
  <si>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</si>
  <si>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</si>
  <si>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</si>
  <si>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</si>
  <si>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</si>
  <si>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</si>
  <si>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</si>
  <si>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</si>
  <si>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</si>
  <si>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</si>
  <si>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</si>
  <si>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</si>
  <si>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</si>
  <si>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</si>
  <si>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</si>
  <si>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</si>
  <si>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</si>
  <si>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</si>
  <si>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</si>
  <si>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</si>
  <si>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</si>
  <si>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</si>
  <si>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</si>
  <si>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</si>
  <si>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</si>
  <si>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</si>
  <si>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</si>
  <si>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</si>
  <si>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</si>
  <si>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</si>
  <si>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</si>
  <si>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</si>
  <si>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</si>
  <si>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</si>
  <si>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</si>
  <si>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</si>
  <si>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</si>
  <si>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</si>
  <si>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</si>
  <si>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</si>
  <si>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</si>
  <si>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</si>
  <si>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</si>
  <si>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</si>
  <si>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</si>
  <si>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</si>
  <si>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</si>
  <si>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</si>
  <si>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</si>
  <si>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</si>
  <si>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</si>
  <si>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</si>
  <si>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</si>
  <si>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</si>
  <si>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</si>
  <si>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</si>
  <si>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</si>
  <si>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</si>
  <si>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</si>
  <si>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</si>
  <si>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</si>
  <si>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</si>
  <si>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</si>
  <si>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</si>
  <si>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</si>
  <si>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</si>
  <si>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</si>
  <si>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</si>
  <si>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</si>
  <si>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</si>
  <si>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</si>
  <si>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</si>
  <si>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</si>
  <si>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</si>
  <si>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</si>
  <si>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</si>
  <si>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</si>
  <si>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</si>
  <si>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</si>
  <si>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</si>
  <si>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</si>
  <si>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</si>
  <si>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</si>
  <si>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</si>
  <si>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</si>
  <si>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</si>
  <si>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</si>
  <si>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</si>
  <si>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</si>
  <si>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</si>
  <si>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</si>
  <si>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</si>
  <si>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</si>
  <si>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</si>
  <si>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</si>
  <si>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</si>
  <si>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</si>
  <si>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</si>
  <si>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</si>
  <si>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</si>
  <si>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</si>
  <si>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</si>
  <si>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</si>
  <si>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</si>
  <si>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</si>
  <si>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</si>
  <si>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</si>
  <si>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</si>
  <si>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</si>
  <si>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</si>
  <si>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</si>
  <si>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</si>
  <si>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</si>
  <si>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</si>
  <si>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</si>
  <si>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</si>
  <si>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</si>
  <si>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</si>
  <si>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</si>
  <si>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</si>
  <si>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</si>
  <si>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</si>
  <si>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</si>
  <si>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</si>
  <si>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</si>
  <si>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</si>
  <si>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</si>
  <si>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</si>
  <si>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</si>
  <si>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</si>
  <si>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</si>
  <si>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</si>
  <si>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</si>
  <si>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</si>
  <si>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</si>
  <si>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</si>
  <si>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</si>
  <si>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</si>
  <si>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</si>
  <si>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</si>
  <si>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</si>
  <si>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</si>
  <si>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</si>
  <si>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</si>
  <si>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</si>
  <si>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</si>
  <si>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</si>
  <si>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</si>
  <si>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</si>
  <si>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</si>
  <si>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</si>
  <si>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</si>
  <si>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</si>
  <si>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</si>
  <si>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</si>
  <si>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</si>
  <si>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</si>
  <si>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</si>
  <si>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</si>
  <si>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</si>
  <si>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</si>
  <si>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</si>
  <si>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</si>
  <si>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</si>
  <si>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</si>
  <si>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</si>
  <si>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</si>
  <si>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</si>
  <si>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</si>
  <si>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</si>
  <si>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</si>
  <si>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</si>
  <si>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</si>
  <si>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</si>
  <si>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</si>
  <si>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</si>
  <si>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</si>
  <si>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</si>
  <si>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</si>
  <si>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</si>
  <si>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</si>
  <si>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</si>
  <si>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</si>
  <si>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</si>
  <si>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</si>
  <si>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</si>
  <si>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</si>
  <si>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</si>
  <si>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</si>
  <si>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</si>
  <si>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</si>
  <si>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</si>
  <si>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</si>
  <si>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</si>
  <si>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</si>
  <si>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</si>
  <si>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</si>
  <si>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</si>
  <si>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</si>
  <si>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</si>
  <si>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</si>
  <si>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</si>
  <si>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</si>
  <si>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</si>
  <si>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</si>
  <si>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</si>
  <si>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</si>
  <si>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</si>
  <si>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</si>
  <si>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</si>
  <si>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</si>
  <si>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</si>
  <si>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</si>
  <si>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</si>
  <si>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</si>
  <si>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</si>
  <si>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</si>
  <si>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</si>
  <si>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</si>
  <si>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</si>
  <si>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</si>
  <si>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</si>
  <si>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</si>
  <si>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</si>
  <si>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</si>
  <si>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</si>
  <si>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</si>
  <si>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</si>
  <si>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</si>
  <si>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</si>
  <si>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</si>
  <si>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</si>
  <si>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</si>
  <si>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</si>
  <si>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</si>
  <si>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</si>
  <si>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</si>
  <si>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</si>
  <si>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</si>
  <si>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</si>
  <si>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</si>
  <si>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</si>
  <si>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</si>
  <si>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</si>
  <si>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</si>
  <si>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</si>
  <si>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</si>
  <si>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</si>
  <si>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</si>
  <si>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</si>
  <si>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</si>
  <si>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</si>
  <si>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</si>
  <si>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</si>
  <si>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</si>
  <si>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</si>
  <si>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</si>
  <si>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</si>
  <si>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</si>
  <si>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</si>
  <si>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</si>
  <si>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</si>
  <si>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</si>
  <si>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</si>
  <si>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</si>
  <si>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</si>
  <si>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</si>
  <si>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</si>
  <si>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</si>
  <si>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</si>
  <si>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</si>
  <si>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</si>
  <si>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</si>
  <si>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</si>
  <si>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</si>
  <si>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</si>
  <si>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</si>
  <si>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</si>
  <si>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</si>
  <si>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</si>
  <si>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</si>
  <si>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</si>
  <si>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</si>
  <si>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</si>
  <si>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</si>
  <si>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</si>
  <si>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</si>
  <si>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</si>
  <si>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</si>
  <si>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</si>
  <si>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</si>
  <si>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</si>
  <si>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</si>
  <si>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</si>
  <si>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</si>
  <si>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</si>
  <si>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</si>
  <si>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</si>
  <si>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</si>
  <si>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</si>
  <si>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</si>
  <si>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</si>
  <si>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</si>
  <si>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</si>
  <si>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</si>
  <si>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</si>
  <si>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</si>
  <si>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</si>
  <si>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</si>
  <si>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</si>
  <si>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</si>
  <si>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</si>
  <si>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</si>
  <si>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</si>
  <si>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</si>
  <si>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</si>
  <si>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</si>
  <si>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</si>
  <si>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</si>
  <si>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</si>
  <si>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</si>
  <si>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</si>
  <si>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</si>
  <si>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</si>
  <si>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</si>
  <si>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</si>
  <si>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</si>
  <si>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</si>
  <si>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</si>
  <si>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</si>
  <si>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</si>
  <si>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</si>
  <si>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</si>
  <si>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</si>
  <si>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</si>
  <si>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</si>
  <si>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</si>
  <si>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</si>
  <si>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</si>
  <si>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</si>
  <si>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</si>
  <si>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</si>
  <si>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</si>
  <si>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</si>
  <si>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</si>
  <si>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</si>
  <si>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</si>
  <si>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</si>
  <si>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</si>
  <si>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</si>
  <si>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</si>
  <si>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</si>
  <si>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</si>
  <si>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</si>
  <si>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</si>
  <si>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</si>
  <si>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</si>
  <si>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</si>
  <si>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</si>
  <si>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</si>
  <si>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</si>
  <si>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</si>
  <si>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</si>
  <si>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</si>
  <si>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</si>
  <si>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</si>
  <si>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</si>
  <si>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</si>
  <si>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</si>
  <si>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</si>
  <si>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</si>
  <si>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</si>
  <si>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</si>
  <si>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</si>
  <si>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</si>
  <si>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</si>
  <si>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</si>
  <si>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</si>
  <si>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</si>
  <si>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</si>
  <si>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</si>
  <si>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</si>
  <si>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</si>
  <si>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</si>
  <si>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</si>
  <si>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</si>
  <si>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</si>
  <si>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</si>
  <si>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</si>
  <si>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</si>
  <si>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</si>
  <si>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</si>
  <si>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</si>
  <si>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</si>
  <si>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</si>
  <si>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</si>
  <si>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</si>
  <si>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</si>
  <si>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</si>
  <si>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</si>
  <si>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</si>
  <si>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</si>
  <si>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</si>
  <si>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</si>
  <si>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</si>
  <si>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</si>
  <si>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</si>
  <si>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</si>
  <si>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</si>
  <si>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</si>
  <si>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</si>
  <si>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</si>
  <si>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</si>
  <si>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</si>
  <si>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</si>
  <si>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</si>
  <si>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</si>
  <si>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</si>
  <si>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</si>
  <si>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</si>
  <si>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</si>
  <si>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</si>
  <si>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</si>
  <si>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</si>
  <si>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</si>
  <si>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</si>
  <si>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</si>
  <si>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</si>
  <si>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</si>
  <si>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</si>
  <si>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</si>
  <si>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</si>
  <si>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</si>
  <si>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</si>
  <si>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</si>
  <si>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</si>
  <si>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</si>
  <si>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</si>
  <si>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</si>
  <si>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</si>
  <si>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</si>
  <si>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</si>
  <si>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</si>
  <si>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</si>
  <si>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</si>
  <si>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</si>
  <si>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</si>
  <si>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</si>
  <si>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</si>
  <si>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</si>
  <si>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</si>
  <si>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</si>
  <si>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</si>
  <si>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</si>
  <si>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</si>
  <si>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</si>
  <si>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</si>
  <si>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</si>
  <si>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</si>
  <si>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</si>
  <si>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</si>
  <si>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</si>
  <si>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</si>
  <si>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</si>
  <si>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</si>
  <si>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</si>
  <si>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</si>
  <si>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</si>
  <si>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</si>
  <si>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</si>
  <si>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</si>
  <si>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</si>
  <si>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</si>
  <si>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</si>
  <si>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</si>
  <si>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</si>
  <si>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</si>
  <si>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</si>
  <si>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</si>
  <si>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</si>
  <si>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</si>
  <si>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</si>
  <si>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</si>
  <si>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</si>
  <si>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</si>
  <si>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</si>
  <si>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</si>
  <si>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</si>
  <si>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</si>
  <si>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</si>
  <si>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</si>
  <si>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</si>
  <si>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</si>
  <si>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</si>
  <si>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</si>
  <si>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</si>
  <si>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</si>
  <si>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</si>
  <si>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</si>
  <si>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</si>
  <si>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</si>
  <si>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</si>
  <si>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</si>
  <si>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</si>
  <si>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</si>
  <si>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</si>
  <si>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</si>
  <si>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</si>
  <si>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</si>
  <si>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</si>
  <si>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</si>
  <si>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</si>
  <si>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</si>
  <si>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</si>
  <si>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</si>
  <si>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</si>
  <si>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</si>
  <si>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</si>
  <si>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</si>
  <si>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</si>
  <si>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</si>
  <si>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</si>
  <si>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</si>
  <si>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</si>
  <si>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</si>
  <si>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</si>
  <si>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</si>
  <si>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</si>
  <si>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</si>
  <si>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</si>
  <si>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</si>
  <si>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</si>
  <si>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</si>
  <si>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</si>
  <si>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</si>
  <si>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</si>
  <si>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</si>
  <si>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</si>
  <si>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</si>
  <si>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</si>
  <si>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</si>
  <si>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</si>
  <si>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</si>
  <si>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</si>
  <si>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</si>
  <si>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</si>
  <si>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</si>
  <si>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</si>
  <si>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</si>
  <si>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</si>
  <si>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</si>
  <si>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</si>
  <si>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</si>
  <si>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</si>
  <si>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</si>
  <si>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</si>
  <si>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</si>
  <si>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</si>
  <si>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</si>
  <si>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</si>
  <si>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</si>
  <si>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</si>
  <si>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</si>
  <si>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</si>
  <si>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</si>
  <si>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</si>
  <si>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</si>
  <si>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</si>
  <si>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</si>
  <si>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</si>
  <si>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</si>
  <si>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</si>
  <si>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</si>
  <si>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</si>
  <si>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</si>
  <si>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</si>
  <si>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</si>
  <si>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</si>
  <si>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</si>
  <si>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</si>
  <si>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</si>
  <si>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</si>
  <si>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</si>
  <si>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</si>
  <si>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</si>
  <si>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</si>
  <si>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</si>
  <si>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</si>
  <si>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</si>
  <si>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</si>
  <si>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</si>
  <si>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</si>
  <si>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</si>
  <si>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</si>
  <si>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</si>
  <si>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</si>
  <si>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</si>
  <si>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</si>
  <si>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</si>
  <si>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</si>
  <si>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</si>
  <si>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</si>
  <si>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</si>
  <si>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</si>
  <si>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</si>
  <si>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</si>
  <si>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</si>
  <si>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</si>
  <si>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</si>
  <si>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</si>
  <si>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</si>
  <si>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</si>
  <si>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</si>
  <si>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</si>
  <si>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</si>
  <si>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</si>
  <si>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</si>
  <si>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</si>
  <si>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</si>
  <si>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</si>
  <si>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</si>
  <si>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</si>
  <si>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</si>
  <si>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</si>
  <si>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</si>
  <si>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</si>
  <si>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</si>
  <si>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</si>
  <si>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</si>
  <si>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</si>
  <si>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</si>
  <si>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</si>
  <si>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</si>
  <si>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</si>
  <si>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</si>
  <si>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</si>
  <si>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</si>
  <si>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</si>
  <si>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</si>
  <si>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</si>
  <si>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</si>
  <si>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</si>
  <si>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</si>
  <si>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</si>
  <si>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</si>
  <si>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</si>
  <si>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</si>
  <si>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</si>
  <si>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</si>
  <si>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</si>
  <si>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</si>
  <si>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</si>
  <si>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</si>
  <si>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</si>
  <si>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</si>
  <si>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</si>
  <si>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</si>
  <si>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</si>
  <si>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</si>
  <si>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</si>
  <si>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</si>
  <si>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</si>
  <si>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</si>
  <si>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</si>
  <si>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</si>
  <si>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</si>
  <si>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</si>
  <si>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</si>
  <si>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</si>
  <si>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</si>
  <si>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</si>
  <si>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</si>
  <si>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</si>
  <si>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</si>
  <si>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</si>
  <si>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</si>
  <si>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</si>
  <si>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</si>
  <si>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</si>
  <si>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</si>
  <si>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</si>
  <si>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</si>
  <si>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</si>
  <si>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</si>
  <si>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</si>
  <si>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</si>
  <si>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</si>
  <si>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</si>
  <si>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</si>
  <si>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</si>
  <si>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</si>
  <si>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</si>
  <si>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</si>
  <si>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</si>
  <si>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</si>
  <si>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</si>
  <si>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</si>
  <si>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</si>
  <si>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</si>
  <si>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</si>
  <si>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</si>
  <si>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</si>
  <si>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</si>
  <si>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</si>
  <si>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</si>
  <si>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</si>
  <si>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</si>
  <si>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</si>
  <si>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</si>
  <si>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</si>
  <si>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</si>
  <si>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</si>
  <si>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</si>
  <si>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</si>
  <si>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</si>
  <si>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</si>
  <si>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</si>
  <si>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</si>
  <si>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</si>
  <si>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</si>
  <si>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</si>
  <si>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</si>
  <si>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</si>
  <si>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</si>
  <si>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</si>
  <si>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</si>
  <si>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</si>
  <si>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</si>
  <si>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</si>
  <si>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</si>
  <si>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</si>
  <si>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</si>
  <si>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</si>
  <si>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</si>
  <si>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</si>
  <si>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</si>
  <si>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</si>
  <si>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</si>
  <si>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</si>
  <si>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</si>
  <si>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</si>
  <si>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</si>
  <si>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</si>
  <si>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</si>
  <si>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</si>
  <si>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</si>
  <si>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</si>
  <si>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</si>
  <si>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</si>
  <si>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</si>
  <si>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</si>
  <si>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</si>
  <si>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</si>
  <si>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</si>
  <si>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</si>
  <si>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</si>
  <si>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</si>
  <si>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</si>
  <si>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</si>
  <si>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</si>
  <si>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</si>
  <si>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</si>
  <si>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</si>
  <si>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</si>
  <si>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</si>
  <si>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</si>
  <si>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</si>
  <si>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</si>
  <si>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</si>
  <si>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</si>
  <si>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</si>
  <si>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</si>
  <si>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</si>
  <si>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</si>
  <si>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</si>
  <si>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</si>
  <si>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</si>
  <si>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</si>
  <si>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</si>
  <si>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</si>
  <si>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</si>
  <si>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</si>
  <si>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</si>
  <si>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</si>
  <si>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</si>
  <si>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</si>
  <si>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</si>
  <si>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</si>
  <si>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</si>
  <si>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</si>
  <si>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</si>
  <si>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</si>
  <si>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</si>
  <si>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</si>
  <si>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</si>
  <si>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</si>
  <si>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</si>
  <si>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</si>
  <si>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</si>
  <si>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</si>
  <si>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</si>
  <si>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</si>
  <si>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</si>
  <si>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</si>
  <si>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</si>
  <si>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</si>
  <si>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</si>
  <si>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</si>
  <si>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</si>
  <si>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</si>
  <si>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</si>
  <si>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</si>
  <si>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</si>
  <si>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</si>
  <si>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</si>
  <si>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</si>
  <si>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</si>
  <si>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</si>
  <si>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</si>
  <si>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</si>
  <si>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</si>
  <si>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</si>
  <si>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</si>
  <si>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</si>
  <si>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</si>
  <si>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</si>
  <si>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</si>
  <si>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</si>
  <si>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</si>
  <si>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</si>
  <si>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</si>
  <si>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</si>
  <si>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</si>
  <si>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</si>
  <si>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</si>
  <si>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</si>
  <si>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</si>
  <si>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</si>
  <si>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</si>
  <si>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</si>
  <si>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</si>
  <si>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</si>
  <si>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</si>
  <si>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</si>
  <si>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</si>
  <si>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</si>
  <si>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</si>
  <si>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</si>
  <si>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</si>
  <si>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</si>
  <si>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</si>
  <si>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</si>
  <si>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</si>
  <si>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</si>
  <si>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</si>
  <si>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</si>
  <si>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</si>
  <si>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</si>
  <si>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</si>
  <si>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</si>
  <si>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</si>
  <si>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</si>
  <si>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</si>
  <si>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</si>
  <si>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</si>
  <si>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</si>
  <si>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</si>
  <si>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</si>
  <si>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</si>
  <si>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</si>
  <si>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</si>
  <si>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</si>
  <si>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</si>
  <si>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</si>
  <si>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</si>
  <si>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</si>
  <si>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</si>
  <si>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</si>
  <si>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</si>
  <si>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</si>
  <si>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</si>
  <si>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</si>
  <si>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</si>
  <si>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</si>
  <si>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</si>
  <si>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</si>
  <si>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</si>
  <si>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</si>
  <si>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</si>
  <si>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</si>
  <si>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</si>
  <si>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</si>
  <si>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</si>
  <si>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</si>
  <si>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</si>
  <si>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</si>
  <si>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</si>
  <si>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</si>
  <si>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</si>
  <si>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</si>
  <si>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</si>
  <si>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</si>
  <si>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</si>
  <si>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</si>
  <si>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</si>
  <si>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</si>
  <si>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</si>
  <si>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</si>
  <si>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</si>
  <si>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</si>
  <si>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</si>
  <si>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</si>
  <si>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</si>
  <si>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</si>
  <si>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</si>
  <si>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</si>
  <si>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</si>
  <si>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</si>
  <si>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</si>
  <si>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</si>
  <si>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</si>
  <si>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</si>
  <si>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</si>
  <si>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</si>
  <si>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</si>
  <si>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</si>
  <si>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</si>
  <si>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</si>
  <si>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</si>
  <si>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</si>
  <si>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</si>
  <si>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</si>
  <si>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</si>
  <si>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</si>
  <si>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</si>
  <si>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</si>
  <si>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</si>
  <si>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</si>
  <si>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</si>
  <si>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</si>
  <si>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</si>
  <si>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</si>
  <si>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</si>
  <si>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</si>
  <si>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</si>
  <si>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</si>
  <si>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</si>
  <si>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</si>
  <si>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</si>
  <si>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</si>
  <si>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</si>
  <si>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</si>
  <si>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</si>
  <si>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</si>
  <si>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</si>
  <si>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</si>
  <si>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</si>
  <si>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</si>
  <si>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</si>
  <si>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</si>
  <si>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</si>
  <si>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</si>
  <si>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</si>
  <si>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</si>
  <si>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</si>
  <si>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</si>
  <si>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</si>
  <si>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</si>
  <si>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</si>
  <si>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</si>
  <si>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</si>
  <si>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</si>
  <si>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</si>
  <si>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</si>
  <si>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</si>
  <si>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</si>
  <si>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</si>
  <si>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</si>
  <si>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</si>
  <si>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</si>
  <si>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</si>
  <si>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</si>
  <si>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</si>
  <si>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</si>
  <si>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</si>
  <si>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</si>
  <si>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</si>
  <si>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</si>
  <si>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</si>
  <si>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</si>
  <si>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</si>
  <si>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</si>
  <si>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</si>
  <si>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</si>
  <si>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</si>
  <si>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</si>
  <si>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</si>
  <si>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</si>
  <si>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</si>
  <si>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</si>
  <si>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</si>
  <si>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</si>
  <si>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</si>
  <si>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</si>
  <si>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</si>
  <si>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</si>
  <si>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</si>
  <si>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</si>
  <si>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</si>
  <si>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</si>
  <si>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</si>
  <si>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</si>
  <si>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</si>
  <si>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</si>
  <si>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</si>
  <si>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</si>
  <si>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</si>
  <si>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</si>
  <si>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</si>
  <si>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</si>
  <si>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</si>
  <si>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</si>
  <si>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</si>
  <si>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</si>
  <si>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</si>
  <si>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</si>
  <si>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</si>
  <si>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</si>
  <si>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</si>
  <si>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</si>
  <si>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</si>
  <si>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</si>
  <si>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</si>
  <si>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</si>
  <si>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</si>
  <si>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</si>
  <si>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</si>
  <si>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</si>
  <si>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</si>
  <si>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</si>
  <si>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</si>
  <si>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</si>
  <si>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</si>
  <si>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</si>
  <si>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</si>
  <si>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</si>
  <si>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</si>
  <si>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</si>
  <si>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</si>
  <si>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</si>
  <si>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</si>
  <si>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</si>
  <si>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</si>
  <si>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</si>
  <si>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</si>
  <si>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</si>
  <si>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</si>
  <si>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</si>
  <si>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</si>
  <si>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</si>
  <si>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</si>
  <si>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</si>
  <si>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</si>
  <si>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</si>
  <si>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</si>
  <si>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</si>
  <si>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</si>
  <si>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</si>
  <si>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</si>
  <si>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</si>
  <si>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</si>
  <si>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</si>
  <si>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</si>
  <si>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</si>
  <si>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</si>
  <si>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</si>
  <si>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</si>
  <si>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</si>
  <si>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</si>
  <si>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</si>
  <si>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</si>
  <si>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</si>
  <si>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</si>
  <si>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</si>
  <si>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</si>
  <si>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</si>
  <si>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</si>
  <si>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</si>
  <si>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</si>
  <si>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</si>
  <si>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</si>
  <si>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</si>
  <si>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</si>
  <si>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</si>
  <si>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</si>
  <si>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</si>
  <si>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</si>
  <si>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</si>
  <si>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</si>
  <si>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</si>
  <si>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</si>
  <si>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</si>
  <si>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</si>
  <si>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</si>
  <si>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</si>
  <si>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</si>
  <si>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</si>
  <si>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</si>
  <si>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</si>
  <si>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</si>
  <si>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</si>
  <si>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</si>
  <si>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</si>
  <si>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</si>
  <si>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</si>
  <si>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</si>
  <si>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</si>
  <si>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</si>
  <si>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</si>
  <si>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</si>
  <si>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</si>
  <si>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</si>
  <si>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</si>
  <si>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</si>
  <si>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</si>
  <si>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</si>
  <si>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</si>
  <si>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</si>
  <si>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</si>
  <si>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</si>
  <si>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</si>
  <si>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</si>
  <si>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</si>
  <si>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</si>
  <si>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</si>
  <si>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</si>
  <si>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</si>
  <si>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</si>
  <si>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</si>
  <si>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</si>
  <si>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</si>
  <si>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</si>
  <si>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</si>
  <si>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</si>
  <si>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</si>
  <si>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</si>
  <si>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</si>
  <si>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</si>
  <si>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</si>
  <si>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</si>
  <si>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</si>
  <si>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</si>
  <si>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</si>
  <si>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</si>
  <si>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</si>
  <si>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</si>
  <si>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</si>
  <si>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</si>
  <si>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</si>
  <si>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</si>
  <si>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</si>
  <si>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</si>
  <si>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</si>
  <si>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</si>
  <si>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</si>
  <si>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</si>
  <si>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</si>
  <si>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</si>
  <si>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</si>
  <si>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</si>
  <si>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</si>
  <si>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</si>
  <si>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</si>
  <si>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</si>
  <si>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</si>
  <si>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</si>
  <si>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</si>
  <si>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</si>
  <si>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</si>
  <si>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</si>
  <si>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</si>
  <si>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</si>
  <si>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</si>
  <si>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</si>
  <si>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</si>
  <si>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</si>
  <si>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</si>
  <si>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</si>
  <si>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</si>
  <si>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</si>
  <si>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</si>
  <si>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</si>
  <si>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</si>
  <si>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</si>
  <si>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</si>
  <si>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</si>
  <si>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</si>
  <si>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</si>
  <si>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</si>
  <si>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</si>
  <si>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</si>
  <si>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</si>
  <si>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</si>
  <si>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</si>
  <si>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</si>
  <si>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</si>
  <si>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</si>
  <si>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</si>
  <si>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</si>
  <si>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</si>
  <si>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</si>
  <si>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</si>
  <si>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</si>
  <si>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</si>
  <si>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</si>
  <si>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</si>
  <si>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</si>
  <si>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</si>
  <si>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</si>
  <si>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</si>
  <si>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</si>
  <si>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</si>
  <si>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</si>
  <si>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</si>
  <si>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</si>
  <si>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</si>
  <si>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</si>
  <si>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</si>
  <si>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</si>
  <si>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</si>
  <si>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</si>
  <si>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</si>
  <si>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</si>
  <si>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</si>
  <si>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</si>
  <si>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</si>
  <si>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</si>
  <si>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</si>
  <si>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</si>
  <si>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</si>
  <si>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</si>
  <si>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</si>
  <si>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</si>
  <si>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</si>
  <si>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</si>
  <si>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</si>
  <si>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</si>
  <si>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</si>
  <si>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</si>
  <si>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</si>
  <si>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</si>
  <si>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</si>
  <si>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</si>
  <si>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</si>
  <si>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</si>
  <si>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</si>
  <si>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</si>
  <si>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</si>
  <si>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</si>
  <si>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</si>
  <si>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</si>
  <si>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</si>
  <si>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</si>
  <si>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</si>
  <si>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</si>
  <si>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</si>
  <si>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</si>
  <si>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</si>
  <si>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</si>
  <si>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</si>
  <si>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</si>
  <si>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</si>
  <si>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</si>
  <si>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</si>
  <si>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</si>
  <si>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</si>
  <si>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</si>
  <si>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</si>
  <si>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</si>
  <si>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</si>
  <si>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</si>
  <si>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</si>
  <si>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</si>
  <si>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</si>
  <si>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</si>
  <si>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</si>
  <si>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</si>
  <si>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</si>
  <si>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</si>
  <si>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</si>
  <si>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</si>
  <si>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</si>
  <si>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</si>
  <si>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</si>
  <si>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</si>
  <si>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</si>
  <si>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</si>
  <si>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</si>
  <si>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</si>
  <si>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</si>
  <si>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</si>
  <si>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</si>
  <si>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</si>
  <si>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</si>
  <si>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</si>
  <si>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</si>
  <si>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</si>
  <si>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</si>
  <si>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</si>
  <si>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</si>
  <si>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</si>
  <si>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</si>
  <si>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</si>
  <si>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</si>
  <si>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</si>
  <si>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</si>
  <si>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</si>
  <si>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</si>
  <si>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</si>
  <si>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</si>
  <si>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</si>
  <si>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</si>
  <si>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</si>
  <si>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</si>
  <si>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</si>
  <si>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</si>
  <si>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</si>
  <si>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</si>
  <si>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</si>
  <si>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</si>
  <si>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</si>
  <si>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</si>
  <si>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</si>
  <si>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</si>
  <si>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</si>
  <si>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</si>
  <si>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</si>
  <si>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</si>
  <si>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</si>
  <si>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</si>
  <si>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</si>
  <si>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</si>
  <si>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</si>
  <si>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</si>
  <si>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</si>
  <si>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</si>
  <si>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</si>
  <si>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</si>
  <si>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</si>
  <si>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</si>
  <si>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</si>
  <si>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</si>
  <si>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</si>
  <si>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</si>
  <si>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</si>
  <si>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</si>
  <si>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</si>
  <si>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</si>
  <si>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</si>
  <si>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</si>
  <si>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</si>
  <si>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</si>
  <si>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</si>
  <si>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</si>
  <si>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</si>
  <si>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</si>
  <si>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</si>
  <si>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</si>
  <si>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</si>
  <si>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</si>
  <si>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</si>
  <si>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</si>
  <si>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</si>
  <si>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</si>
  <si>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</si>
  <si>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</si>
  <si>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</si>
  <si>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</si>
  <si>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</si>
  <si>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</si>
  <si>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</si>
  <si>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</si>
  <si>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</si>
  <si>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</si>
  <si>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</si>
  <si>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</si>
  <si>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</si>
  <si>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</si>
  <si>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</si>
  <si>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</si>
  <si>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</si>
  <si>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</si>
  <si>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</si>
  <si>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</si>
  <si>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</si>
  <si>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</si>
  <si>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</si>
  <si>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</si>
  <si>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</si>
  <si>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</si>
  <si>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</si>
  <si>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</si>
  <si>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</si>
  <si>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</si>
  <si>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</si>
  <si>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</si>
  <si>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</si>
  <si>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</si>
  <si>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</si>
  <si>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</si>
  <si>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</si>
  <si>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</si>
  <si>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</si>
  <si>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</si>
  <si>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</si>
  <si>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</si>
  <si>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</si>
  <si>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</si>
  <si>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</si>
  <si>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</si>
  <si>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</si>
  <si>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</si>
  <si>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</si>
  <si>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</si>
  <si>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</si>
  <si>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</si>
  <si>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</si>
  <si>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</si>
  <si>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</si>
  <si>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</si>
  <si>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</si>
  <si>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</si>
  <si>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</si>
  <si>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</si>
  <si>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</si>
  <si>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</si>
  <si>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</si>
  <si>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</si>
  <si>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</si>
  <si>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</si>
  <si>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</si>
  <si>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</si>
  <si>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</si>
  <si>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</si>
  <si>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</si>
  <si>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</si>
  <si>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</si>
  <si>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</si>
  <si>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</si>
  <si>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</si>
  <si>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</si>
  <si>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</si>
  <si>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</si>
  <si>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</si>
  <si>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</si>
  <si>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</si>
  <si>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</si>
  <si>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</si>
  <si>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</si>
  <si>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</si>
  <si>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</si>
  <si>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</si>
  <si>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</si>
  <si>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</si>
  <si>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</si>
  <si>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</si>
  <si>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</si>
  <si>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</si>
  <si>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</si>
  <si>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</si>
  <si>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</si>
  <si>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</si>
  <si>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</si>
  <si>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</si>
  <si>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</si>
  <si>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</si>
  <si>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</si>
  <si>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</si>
  <si>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</si>
  <si>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</si>
  <si>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</si>
  <si>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</si>
  <si>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</si>
  <si>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</si>
  <si>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</si>
  <si>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</si>
  <si>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</si>
  <si>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</si>
  <si>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</si>
  <si>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</si>
  <si>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</si>
  <si>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</si>
  <si>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</si>
  <si>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</si>
  <si>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</si>
  <si>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</si>
  <si>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</si>
  <si>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</si>
  <si>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</si>
  <si>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</si>
  <si>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</si>
  <si>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</si>
  <si>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</si>
  <si>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</si>
  <si>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</si>
  <si>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</si>
  <si>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</si>
  <si>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</si>
  <si>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</si>
  <si>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</si>
  <si>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</si>
  <si>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</si>
  <si>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</si>
  <si>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</si>
  <si>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</si>
  <si>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</si>
  <si>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</si>
  <si>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</si>
  <si>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</si>
  <si>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</si>
  <si>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</si>
  <si>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</si>
  <si>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</si>
  <si>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</si>
  <si>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</si>
  <si>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</si>
  <si>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</si>
  <si>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</si>
  <si>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</si>
  <si>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</si>
  <si>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</si>
  <si>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</si>
  <si>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</si>
  <si>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</si>
  <si>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</si>
  <si>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</si>
  <si>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</si>
  <si>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</si>
  <si>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</si>
  <si>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</si>
  <si>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</si>
  <si>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</si>
  <si>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</si>
  <si>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</si>
  <si>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</si>
  <si>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</si>
  <si>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</si>
  <si>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</si>
  <si>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</si>
  <si>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</si>
  <si>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</si>
  <si>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</si>
  <si>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</si>
  <si>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</si>
  <si>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</si>
  <si>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</si>
  <si>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</si>
  <si>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</si>
  <si>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</si>
  <si>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</si>
  <si>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</si>
  <si>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</si>
  <si>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</si>
  <si>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</si>
  <si>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</si>
  <si>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</si>
  <si>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</si>
  <si>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</si>
  <si>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</si>
  <si>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</si>
  <si>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</si>
  <si>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</si>
  <si>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</si>
  <si>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</si>
  <si>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</si>
  <si>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</si>
  <si>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</si>
  <si>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</si>
  <si>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</si>
  <si>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</si>
  <si>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</si>
  <si>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</si>
  <si>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</si>
  <si>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</si>
  <si>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</si>
  <si>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</si>
  <si>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</si>
  <si>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</si>
  <si>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</si>
  <si>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</si>
  <si>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</si>
  <si>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</si>
  <si>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</si>
  <si>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</si>
  <si>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</si>
  <si>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</si>
  <si>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</si>
  <si>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</si>
  <si>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</si>
  <si>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</si>
  <si>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</si>
  <si>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</si>
  <si>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</si>
  <si>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</si>
  <si>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</si>
  <si>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</si>
  <si>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</si>
  <si>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</si>
  <si>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</si>
  <si>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</si>
  <si>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</si>
  <si>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</si>
  <si>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</si>
  <si>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</si>
  <si>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</si>
  <si>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</si>
  <si>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</si>
  <si>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</si>
  <si>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</si>
  <si>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</si>
  <si>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</si>
  <si>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</si>
  <si>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</si>
  <si>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</si>
  <si>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</si>
  <si>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</si>
  <si>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</si>
  <si>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</si>
  <si>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</si>
  <si>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</si>
  <si>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</si>
  <si>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</si>
  <si>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</si>
  <si>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</si>
  <si>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</si>
  <si>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</si>
  <si>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</si>
  <si>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</si>
  <si>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</si>
  <si>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</si>
  <si>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</si>
  <si>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</si>
  <si>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</si>
  <si>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</si>
  <si>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</si>
  <si>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</si>
  <si>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</si>
  <si>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</si>
  <si>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</si>
  <si>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</si>
  <si>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</si>
  <si>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</si>
  <si>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</si>
  <si>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</si>
  <si>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</si>
  <si>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</si>
  <si>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</si>
  <si>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</si>
  <si>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</si>
  <si>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</si>
  <si>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</si>
  <si>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</si>
  <si>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</si>
  <si>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</si>
  <si>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</si>
  <si>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</si>
  <si>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</si>
  <si>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</si>
  <si>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</si>
  <si>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</si>
  <si>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</si>
  <si>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</si>
  <si>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</si>
  <si>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</si>
  <si>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</si>
  <si>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</si>
  <si>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</si>
  <si>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</si>
  <si>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</si>
  <si>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</si>
  <si>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</si>
  <si>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</si>
  <si>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</si>
  <si>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</si>
  <si>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</si>
  <si>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</si>
  <si>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</si>
  <si>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</si>
  <si>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</si>
  <si>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</si>
  <si>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</si>
  <si>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</si>
  <si>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</si>
  <si>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</si>
  <si>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</si>
  <si>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</si>
  <si>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</si>
  <si>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</si>
  <si>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</si>
  <si>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</si>
  <si>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</si>
  <si>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</si>
  <si>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</si>
  <si>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</si>
  <si>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</si>
  <si>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</si>
  <si>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</si>
  <si>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</si>
  <si>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</si>
  <si>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</si>
  <si>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</si>
  <si>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</si>
  <si>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</si>
  <si>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</si>
  <si>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</si>
  <si>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</si>
  <si>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</si>
  <si>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</si>
  <si>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</si>
  <si>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</si>
  <si>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</si>
  <si>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</si>
  <si>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</si>
  <si>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</si>
  <si>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</si>
  <si>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</si>
  <si>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</si>
  <si>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</si>
  <si>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</si>
  <si>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</si>
  <si>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</si>
  <si>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</si>
  <si>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</si>
  <si>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</si>
  <si>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</si>
  <si>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</si>
  <si>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</si>
  <si>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</si>
  <si>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</si>
  <si>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</si>
  <si>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</si>
  <si>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</si>
  <si>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</si>
  <si>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</si>
  <si>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</si>
  <si>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</si>
  <si>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</si>
  <si>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</si>
  <si>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</si>
  <si>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</si>
  <si>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</si>
  <si>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</si>
  <si>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</si>
  <si>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</si>
  <si>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</si>
  <si>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</si>
  <si>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</si>
  <si>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</si>
  <si>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</si>
  <si>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</si>
  <si>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</si>
  <si>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</si>
  <si>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</si>
  <si>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</si>
  <si>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</si>
  <si>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</si>
  <si>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</si>
  <si>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</si>
  <si>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</si>
  <si>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</si>
  <si>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</si>
  <si>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</si>
  <si>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</si>
  <si>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</si>
  <si>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</si>
  <si>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</si>
  <si>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</si>
  <si>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</si>
  <si>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</si>
  <si>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</si>
  <si>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</si>
  <si>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</si>
  <si>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</si>
  <si>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</si>
  <si>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</si>
  <si>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</si>
  <si>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</si>
  <si>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</si>
  <si>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</si>
  <si>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</si>
  <si>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</si>
  <si>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</si>
  <si>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</si>
  <si>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</si>
  <si>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</si>
  <si>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</si>
  <si>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</si>
  <si>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</si>
  <si>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</si>
  <si>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</si>
  <si>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</si>
  <si>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</si>
  <si>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</si>
  <si>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</si>
  <si>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</si>
  <si>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</si>
  <si>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</si>
  <si>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</si>
  <si>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</si>
  <si>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</si>
  <si>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</si>
  <si>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</si>
  <si>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</si>
  <si>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</si>
  <si>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</si>
  <si>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</si>
  <si>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</si>
  <si>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</si>
  <si>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</si>
  <si>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</si>
  <si>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</si>
  <si>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</si>
  <si>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</si>
  <si>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</si>
  <si>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</si>
  <si>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</si>
  <si>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</si>
  <si>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</si>
  <si>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</si>
  <si>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</si>
  <si>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</si>
  <si>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</si>
  <si>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</si>
  <si>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</si>
  <si>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</si>
  <si>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</si>
  <si>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</si>
  <si>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</si>
  <si>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</si>
  <si>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</si>
  <si>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</si>
  <si>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</si>
  <si>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</si>
  <si>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</si>
  <si>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</si>
  <si>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</si>
  <si>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</si>
  <si>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</si>
  <si>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</si>
  <si>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</si>
  <si>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</si>
  <si>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</si>
  <si>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</si>
  <si>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</si>
  <si>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</si>
  <si>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</si>
  <si>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</si>
  <si>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</si>
  <si>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</si>
  <si>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</si>
  <si>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</si>
  <si>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</si>
  <si>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</si>
  <si>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</si>
  <si>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</si>
  <si>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</si>
  <si>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</si>
  <si>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</si>
  <si>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</si>
  <si>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</si>
  <si>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</si>
  <si>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</si>
  <si>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</si>
  <si>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</si>
  <si>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</si>
  <si>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</si>
  <si>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</si>
  <si>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</si>
  <si>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</si>
  <si>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</si>
  <si>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</si>
  <si>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</si>
  <si>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</si>
  <si>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</si>
  <si>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</si>
  <si>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</si>
  <si>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</si>
  <si>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</si>
  <si>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</si>
  <si>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</si>
  <si>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</si>
  <si>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</si>
  <si>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</si>
  <si>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</si>
  <si>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</si>
  <si>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</si>
  <si>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</si>
  <si>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</si>
  <si>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</si>
  <si>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</si>
  <si>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</si>
  <si>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</si>
  <si>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</si>
  <si>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</si>
  <si>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</si>
  <si>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</si>
  <si>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</si>
  <si>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</si>
  <si>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</si>
  <si>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</si>
  <si>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</si>
  <si>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</si>
  <si>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</si>
  <si>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</si>
  <si>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</si>
  <si>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</si>
  <si>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</si>
  <si>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</si>
  <si>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</si>
  <si>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</si>
  <si>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</si>
  <si>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</si>
  <si>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</si>
  <si>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</si>
  <si>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</si>
  <si>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</si>
  <si>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</si>
  <si>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</si>
  <si>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</si>
  <si>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</si>
  <si>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</si>
  <si>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</si>
  <si>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</si>
  <si>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</si>
  <si>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</si>
  <si>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</si>
  <si>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</si>
  <si>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</si>
  <si>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</si>
  <si>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</si>
  <si>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</si>
  <si>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</si>
  <si>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</si>
  <si>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</si>
  <si>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</si>
  <si>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</si>
  <si>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</si>
  <si>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</si>
  <si>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</si>
  <si>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</si>
  <si>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</si>
  <si>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</si>
  <si>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</si>
  <si>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</si>
  <si>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</si>
  <si>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</si>
  <si>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</si>
  <si>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</si>
  <si>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</si>
  <si>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</si>
  <si>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</si>
  <si>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</si>
  <si>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</si>
  <si>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</si>
  <si>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</si>
  <si>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</si>
  <si>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</si>
  <si>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</si>
  <si>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</si>
  <si>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</si>
  <si>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</si>
  <si>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</si>
  <si>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</si>
  <si>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</si>
  <si>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</si>
  <si>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</si>
  <si>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</si>
  <si>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</si>
  <si>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</si>
  <si>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</si>
  <si>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</si>
  <si>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</si>
  <si>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</si>
  <si>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</si>
  <si>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</si>
  <si>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</si>
  <si>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</si>
  <si>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</si>
  <si>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</si>
  <si>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</si>
  <si>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</si>
  <si>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</si>
  <si>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</si>
  <si>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</si>
  <si>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</si>
  <si>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</si>
  <si>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</si>
  <si>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</si>
  <si>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</si>
  <si>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</si>
  <si>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</si>
  <si>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</si>
  <si>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</si>
  <si>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</si>
  <si>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</si>
  <si>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</si>
  <si>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</si>
  <si>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</si>
  <si>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</si>
  <si>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</si>
  <si>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</si>
  <si>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</si>
  <si>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</si>
  <si>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</si>
  <si>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</si>
  <si>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</si>
  <si>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</si>
  <si>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</si>
  <si>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</si>
  <si>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</si>
  <si>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</si>
  <si>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</si>
  <si>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</si>
  <si>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</si>
  <si>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</si>
  <si>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</si>
  <si>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</si>
  <si>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</si>
  <si>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</si>
  <si>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</si>
  <si>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</si>
  <si>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</si>
  <si>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</si>
  <si>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</si>
  <si>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</si>
  <si>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</si>
  <si>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</si>
  <si>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</si>
  <si>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</si>
  <si>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</si>
  <si>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</si>
  <si>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</si>
  <si>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</si>
  <si>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</si>
  <si>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</si>
  <si>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</si>
  <si>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</si>
  <si>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</si>
  <si>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</si>
  <si>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</si>
  <si>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</si>
  <si>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</si>
  <si>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</si>
  <si>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</si>
  <si>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</si>
  <si>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</si>
  <si>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</si>
  <si>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</si>
  <si>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</si>
  <si>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</si>
  <si>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</si>
  <si>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</si>
  <si>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</si>
  <si>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</si>
  <si>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</si>
  <si>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</si>
  <si>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</si>
  <si>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</si>
  <si>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</si>
  <si>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</si>
  <si>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</si>
  <si>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</si>
  <si>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</si>
  <si>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</si>
  <si>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</si>
  <si>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</si>
  <si>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</si>
  <si>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</si>
  <si>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</si>
  <si>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</si>
  <si>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</si>
  <si>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</si>
  <si>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</si>
  <si>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</si>
  <si>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</si>
  <si>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</si>
  <si>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</si>
  <si>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</si>
  <si>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</si>
  <si>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</si>
  <si>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</si>
  <si>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</si>
  <si>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</si>
  <si>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</si>
  <si>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</si>
  <si>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</si>
  <si>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</si>
  <si>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</si>
  <si>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</si>
  <si>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</si>
  <si>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</si>
  <si>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</si>
  <si>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</si>
  <si>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</si>
  <si>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</si>
  <si>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</si>
  <si>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</si>
  <si>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</si>
  <si>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</si>
  <si>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</si>
  <si>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</si>
  <si>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</si>
  <si>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</si>
  <si>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</si>
  <si>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</si>
  <si>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</si>
  <si>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</si>
  <si>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</si>
  <si>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</si>
  <si>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Avarage_Donations</t>
  </si>
  <si>
    <t>Parent_Category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</si>
  <si>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</si>
  <si>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</si>
  <si>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</si>
  <si>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</si>
  <si>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</si>
  <si>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</si>
  <si>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</si>
  <si>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</si>
  <si>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</si>
  <si>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</si>
  <si>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</si>
  <si>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</si>
  <si>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</si>
  <si>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</si>
  <si>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</si>
  <si>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</si>
  <si>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</si>
  <si>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</si>
  <si>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</si>
  <si>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</si>
  <si>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</si>
  <si>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</si>
  <si>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</si>
  <si>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</si>
  <si>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</si>
  <si>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</si>
  <si>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</si>
  <si>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</si>
  <si>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</si>
  <si>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</si>
  <si>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</si>
  <si>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</si>
  <si>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</si>
  <si>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</si>
  <si>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</si>
  <si>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</si>
  <si>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</si>
  <si>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</si>
  <si>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</si>
  <si>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</si>
  <si>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</si>
  <si>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</si>
  <si>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</si>
  <si>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</si>
  <si>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</si>
  <si>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</si>
  <si>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</si>
  <si>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</si>
  <si>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</si>
  <si>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</si>
  <si>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</si>
  <si>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</si>
  <si>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</si>
  <si>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</si>
  <si>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</si>
  <si>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</si>
  <si>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</si>
  <si>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</si>
  <si>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</si>
  <si>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</si>
  <si>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</si>
  <si>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</si>
  <si>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</si>
  <si>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</si>
  <si>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</si>
  <si>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</si>
  <si>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</si>
  <si>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</si>
  <si>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</si>
  <si>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</si>
  <si>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</si>
  <si>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Percentage Canceled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</si>
  <si>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</si>
  <si>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</si>
  <si>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</si>
  <si>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</si>
  <si>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</si>
  <si>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</si>
  <si>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</si>
  <si>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Less Than 1000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</si>
  <si>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</si>
  <si>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</si>
  <si>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</si>
  <si>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</si>
  <si>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</si>
  <si>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</si>
  <si>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 xml:space="preserve">    1000 to 4999</t>
  </si>
  <si>
    <t xml:space="preserve">    5000 to 9999</t>
  </si>
  <si>
    <t xml:space="preserve">    10000 to 14999</t>
  </si>
  <si>
    <t xml:space="preserve">    15000 to 19999</t>
  </si>
  <si>
    <t xml:space="preserve">    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</si>
</sst>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layout>
        <c:manualLayout>
          <c:xMode val="edge"/>
          <c:yMode val="edge"/>
          <c:x val="0.42654741976150617"/>
          <c:y val="6.4551337023466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0-4779-A911-D8A4F9FFFA2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E0-4779-A911-D8A4F9FFFA2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E0-4779-A911-D8A4F9FFFA2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E0-4779-A911-D8A4F9FF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110848"/>
        <c:axId val="548113144"/>
      </c:barChart>
      <c:catAx>
        <c:axId val="54811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layout>
            <c:manualLayout>
              <c:xMode val="edge"/>
              <c:yMode val="edge"/>
              <c:x val="0.40193682686215948"/>
              <c:y val="0.917542683402198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13144"/>
        <c:crosses val="autoZero"/>
        <c:auto val="1"/>
        <c:lblAlgn val="ctr"/>
        <c:lblOffset val="100"/>
        <c:noMultiLvlLbl val="0"/>
      </c:catAx>
      <c:valAx>
        <c:axId val="5481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state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4059492563429572E-2"/>
              <c:y val="0.3631909253917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1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4000">
          <a:schemeClr val="bg1"/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vs Count of state </a:t>
            </a:r>
          </a:p>
        </c:rich>
      </c:tx>
      <c:layout>
        <c:manualLayout>
          <c:xMode val="edge"/>
          <c:yMode val="edge"/>
          <c:x val="0.36621273014067857"/>
          <c:y val="7.04090359491580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Stats'!$B$6:$B$12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D-4DDC-81A2-1A9517892E00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Stats'!$C$6:$C$12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C-416F-A0C6-F1CE923FECA2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Stats'!$A$6:$A$12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 Stats'!$D$6:$D$12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C-416F-A0C6-F1CE923FE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114456"/>
        <c:axId val="548118720"/>
      </c:barChart>
      <c:catAx>
        <c:axId val="548114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4469326655269009"/>
              <c:y val="0.905485998647332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18720"/>
        <c:crosses val="autoZero"/>
        <c:auto val="1"/>
        <c:lblAlgn val="ctr"/>
        <c:lblOffset val="100"/>
        <c:noMultiLvlLbl val="0"/>
      </c:catAx>
      <c:valAx>
        <c:axId val="5481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1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4000">
          <a:schemeClr val="bg1"/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vs Project</a:t>
            </a:r>
            <a:r>
              <a:rPr lang="en-US" baseline="0"/>
              <a:t> State</a:t>
            </a:r>
            <a:endParaRPr lang="en-US"/>
          </a:p>
        </c:rich>
      </c:tx>
      <c:layout>
        <c:manualLayout>
          <c:xMode val="edge"/>
          <c:yMode val="edge"/>
          <c:x val="0.31400248725453822"/>
          <c:y val="6.0295825594900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3-4C36-8260-D21A1C55A87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3-4C36-8260-D21A1C55A87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3-4C36-8260-D21A1C55A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587256"/>
        <c:axId val="534596440"/>
      </c:lineChart>
      <c:catAx>
        <c:axId val="534587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0767586170933934"/>
              <c:y val="0.918828567481696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96440"/>
        <c:crosses val="autoZero"/>
        <c:auto val="1"/>
        <c:lblAlgn val="ctr"/>
        <c:lblOffset val="100"/>
        <c:noMultiLvlLbl val="0"/>
      </c:catAx>
      <c:valAx>
        <c:axId val="5345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4000">
          <a:schemeClr val="bg1"/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014830161217353E-2"/>
          <c:y val="0.19753799925427148"/>
          <c:w val="0.86600448882274395"/>
          <c:h val="0.39221006148604681"/>
        </c:manualLayout>
      </c:layout>
      <c:lineChart>
        <c:grouping val="standard"/>
        <c:varyColors val="0"/>
        <c:ser>
          <c:idx val="4"/>
          <c:order val="4"/>
          <c:tx>
            <c:strRef>
              <c:f>'Bonus pts'!$F$1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pts'!$A$2:$A$13</c:f>
              <c:strCache>
                <c:ptCount val="12"/>
                <c:pt idx="0">
                  <c:v>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pts'!$F$2:$F$13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DE-4AE9-8E27-DDC8AEFD06BC}"/>
            </c:ext>
          </c:extLst>
        </c:ser>
        <c:ser>
          <c:idx val="5"/>
          <c:order val="5"/>
          <c:tx>
            <c:strRef>
              <c:f>'Bonus pts'!$G$1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pts'!$A$2:$A$13</c:f>
              <c:strCache>
                <c:ptCount val="12"/>
                <c:pt idx="0">
                  <c:v>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pts'!$G$2:$G$13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DE-4AE9-8E27-DDC8AEFD06BC}"/>
            </c:ext>
          </c:extLst>
        </c:ser>
        <c:ser>
          <c:idx val="6"/>
          <c:order val="6"/>
          <c:tx>
            <c:strRef>
              <c:f>'Bonus pts'!$H$1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pts'!$A$2:$A$13</c:f>
              <c:strCache>
                <c:ptCount val="12"/>
                <c:pt idx="0">
                  <c:v>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pts'!$H$2:$H$13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DE-4AE9-8E27-DDC8AEFD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553568"/>
        <c:axId val="571554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pts'!$B$1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pts'!$A$2:$A$13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</c:v>
                      </c:pt>
                      <c:pt idx="1">
                        <c:v>    1000 to 4999</c:v>
                      </c:pt>
                      <c:pt idx="2">
                        <c:v>    5000 to 9999</c:v>
                      </c:pt>
                      <c:pt idx="3">
                        <c:v>    10000 to 14999</c:v>
                      </c:pt>
                      <c:pt idx="4">
                        <c:v>    15000 to 19999</c:v>
                      </c:pt>
                      <c:pt idx="5">
                        <c:v>   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pts'!$B$2:$B$13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DDE-4AE9-8E27-DDC8AEFD06B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</c:v>
                      </c:pt>
                      <c:pt idx="1">
                        <c:v>    1000 to 4999</c:v>
                      </c:pt>
                      <c:pt idx="2">
                        <c:v>    5000 to 9999</c:v>
                      </c:pt>
                      <c:pt idx="3">
                        <c:v>    10000 to 14999</c:v>
                      </c:pt>
                      <c:pt idx="4">
                        <c:v>    15000 to 19999</c:v>
                      </c:pt>
                      <c:pt idx="5">
                        <c:v>   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pts'!$C$2:$C$13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DDE-4AE9-8E27-DDC8AEFD06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</c:v>
                      </c:pt>
                      <c:pt idx="1">
                        <c:v>    1000 to 4999</c:v>
                      </c:pt>
                      <c:pt idx="2">
                        <c:v>    5000 to 9999</c:v>
                      </c:pt>
                      <c:pt idx="3">
                        <c:v>    10000 to 14999</c:v>
                      </c:pt>
                      <c:pt idx="4">
                        <c:v>    15000 to 19999</c:v>
                      </c:pt>
                      <c:pt idx="5">
                        <c:v>   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pts'!$D$2:$D$13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DDE-4AE9-8E27-DDC8AEFD06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pts'!$A$2:$A$13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</c:v>
                      </c:pt>
                      <c:pt idx="1">
                        <c:v>    1000 to 4999</c:v>
                      </c:pt>
                      <c:pt idx="2">
                        <c:v>    5000 to 9999</c:v>
                      </c:pt>
                      <c:pt idx="3">
                        <c:v>    10000 to 14999</c:v>
                      </c:pt>
                      <c:pt idx="4">
                        <c:v>    15000 to 19999</c:v>
                      </c:pt>
                      <c:pt idx="5">
                        <c:v>   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pts'!$E$2:$E$13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DDE-4AE9-8E27-DDC8AEFD06BC}"/>
                  </c:ext>
                </c:extLst>
              </c15:ser>
            </c15:filteredLineSeries>
          </c:ext>
        </c:extLst>
      </c:lineChart>
      <c:catAx>
        <c:axId val="57155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54552"/>
        <c:crosses val="autoZero"/>
        <c:auto val="1"/>
        <c:lblAlgn val="ctr"/>
        <c:lblOffset val="100"/>
        <c:noMultiLvlLbl val="0"/>
      </c:catAx>
      <c:valAx>
        <c:axId val="57155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5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7000">
          <a:srgbClr val="D6EEFF"/>
        </a:gs>
        <a:gs pos="0">
          <a:schemeClr val="bg1"/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15240</xdr:rowOff>
    </xdr:from>
    <xdr:to>
      <xdr:col>16</xdr:col>
      <xdr:colOff>114300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E75E9-E518-48E5-822C-09623E007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</xdr:row>
      <xdr:rowOff>167640</xdr:rowOff>
    </xdr:from>
    <xdr:to>
      <xdr:col>16</xdr:col>
      <xdr:colOff>144780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D4812-863B-46C0-9056-63F1A841C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716280</xdr:colOff>
      <xdr:row>1</xdr:row>
      <xdr:rowOff>106680</xdr:rowOff>
    </xdr:from>
    <xdr:to>
      <xdr:col>15</xdr:col>
      <xdr:colOff>312420</xdr:colOff>
      <xdr:row>22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6503C-2A6C-42EA-AE21-F48C04439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1453515</xdr:colOff>
      <xdr:row>13</xdr:row>
      <xdr:rowOff>104774</xdr:rowOff>
    </xdr:from>
    <xdr:to>
      <xdr:col>6</xdr:col>
      <xdr:colOff>352425</xdr:colOff>
      <xdr:row>33</xdr:row>
      <xdr:rowOff>144779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7783A-4E06-4297-887F-1974D5696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jwala" refreshedDate="43570.919744907405" createdVersion="6" refreshedVersion="6" minRefreshableVersion="3" recordCount="4114" xr:uid="{69D68F1C-2E8E-4528-BBF2-415453749B5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arage_Donations" numFmtId="2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jwala" refreshedDate="43571.394942939813" createdVersion="6" refreshedVersion="6" minRefreshableVersion="3" recordCount="4114" xr:uid="{95FC8276-F17F-4D09-93B4-010DD4203A62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arage_Donations" numFmtId="2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paces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32E40-B96B-4B2A-9E2A-461C9655206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D7E56-BBDF-4AD3-952A-E7929939F7B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item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D58EC-A419-4CE3-80C1-C836CDB1297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D1F113-4230-4D54-8242-477468B1479B}" name="Table1" displayName="Table1" ref="A1:H13" totalsRowShown="0" dataDxfId="7" dataCellStyle="Percent">
  <tableColumns count="8">
    <tableColumn id="1" xr3:uid="{B4EA3513-F448-4BCC-B058-DCB27CB43D00}" name="Goal"/>
    <tableColumn id="2" xr3:uid="{394BD481-D5A9-431D-BDCC-E115B90F7B03}" name=" Number Successful"/>
    <tableColumn id="3" xr3:uid="{4BEA3A69-C61F-483A-A3EC-7753C808DAA0}" name=" Number Failed"/>
    <tableColumn id="4" xr3:uid="{4F2562D5-B16D-4808-B6E9-18E975FD74ED}" name=" Number Canceled"/>
    <tableColumn id="5" xr3:uid="{74F9A961-D1CF-4C6A-9E9F-8619612E3888}" name=" Total Projects"/>
    <tableColumn id="6" xr3:uid="{43D0C1CA-EF72-49E8-B7DA-92691E9F7E66}" name=" Percentage Successful" dataDxfId="6" dataCellStyle="Percent"/>
    <tableColumn id="7" xr3:uid="{0AA4842B-EEFA-4096-95A5-D9E7442D5F79}" name=" Percentage Failed" dataDxfId="5" dataCellStyle="Percent"/>
    <tableColumn id="8" xr3:uid="{8090699C-B8D3-4D25-BAEE-ADC1D52729C3}" name=" Percentage Canceled" dataDxfId="4" dataCellStyle="Perc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5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0070C0"/>
      </a:accent1>
      <a:accent2>
        <a:srgbClr val="A9DB66"/>
      </a:accent2>
      <a:accent3>
        <a:srgbClr val="FCAE3B"/>
      </a:accent3>
      <a:accent4>
        <a:srgbClr val="7F7F7F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3156" zoomScale="82" zoomScaleNormal="82" workbookViewId="0">
      <selection activeCell="O1" sqref="O1:O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6.5546875" bestFit="1" customWidth="1"/>
    <col min="15" max="15" width="14.6640625" bestFit="1" customWidth="1"/>
    <col min="16" max="16" width="17.6640625" bestFit="1" customWidth="1"/>
    <col min="17" max="17" width="15.21875" customWidth="1"/>
    <col min="18" max="18" width="17.5546875" bestFit="1" customWidth="1"/>
    <col min="19" max="19" width="22.21875" bestFit="1" customWidth="1"/>
    <col min="20" max="20" width="20.8867187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  <c r="U1" s="1"/>
    </row>
    <row r="2" spans="1:21" ht="43.2" x14ac:dyDescent="0.3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1" ht="28.8" x14ac:dyDescent="0.3">
      <c r="A10">
        <v>8</v>
      </c>
      <c r="B10" s="3" t="s">
        <v>8356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1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1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1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1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1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1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K1:T1" xr:uid="{D796CFD4-26A8-4A96-8A10-AFF272080712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4E61-3F96-4FD6-BF03-E943422564B0}">
  <sheetPr codeName="Sheet4"/>
  <dimension ref="A1:F14"/>
  <sheetViews>
    <sheetView workbookViewId="0">
      <selection activeCell="F20" sqref="F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7" t="s">
        <v>8222</v>
      </c>
      <c r="B1" t="s">
        <v>8223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3">
      <c r="A5" s="8" t="s">
        <v>8309</v>
      </c>
      <c r="B5" s="9">
        <v>261</v>
      </c>
      <c r="C5" s="9"/>
      <c r="D5" s="9">
        <v>130</v>
      </c>
      <c r="E5" s="9">
        <v>31</v>
      </c>
      <c r="F5" s="9">
        <v>422</v>
      </c>
    </row>
    <row r="6" spans="1:6" x14ac:dyDescent="0.3">
      <c r="A6" s="8" t="s">
        <v>8335</v>
      </c>
      <c r="B6" s="9">
        <v>34</v>
      </c>
      <c r="C6" s="9">
        <v>4</v>
      </c>
      <c r="D6" s="9">
        <v>115</v>
      </c>
      <c r="E6" s="9">
        <v>15</v>
      </c>
      <c r="F6" s="9">
        <v>168</v>
      </c>
    </row>
    <row r="7" spans="1:6" x14ac:dyDescent="0.3">
      <c r="A7" s="8" t="s">
        <v>8332</v>
      </c>
      <c r="B7" s="9">
        <v>52</v>
      </c>
      <c r="C7" s="9"/>
      <c r="D7" s="9">
        <v>96</v>
      </c>
      <c r="E7" s="9"/>
      <c r="F7" s="9">
        <v>148</v>
      </c>
    </row>
    <row r="8" spans="1:6" x14ac:dyDescent="0.3">
      <c r="A8" s="8" t="s">
        <v>8330</v>
      </c>
      <c r="B8" s="9"/>
      <c r="C8" s="9"/>
      <c r="D8" s="9"/>
      <c r="E8" s="9">
        <v>23</v>
      </c>
      <c r="F8" s="9">
        <v>23</v>
      </c>
    </row>
    <row r="9" spans="1:6" x14ac:dyDescent="0.3">
      <c r="A9" s="8" t="s">
        <v>8324</v>
      </c>
      <c r="B9" s="9">
        <v>490</v>
      </c>
      <c r="C9" s="9">
        <v>17</v>
      </c>
      <c r="D9" s="9">
        <v>110</v>
      </c>
      <c r="E9" s="9">
        <v>19</v>
      </c>
      <c r="F9" s="9">
        <v>636</v>
      </c>
    </row>
    <row r="10" spans="1:6" x14ac:dyDescent="0.3">
      <c r="A10" s="8" t="s">
        <v>8337</v>
      </c>
      <c r="B10" s="9">
        <v>62</v>
      </c>
      <c r="C10" s="9"/>
      <c r="D10" s="9">
        <v>72</v>
      </c>
      <c r="E10" s="9"/>
      <c r="F10" s="9">
        <v>134</v>
      </c>
    </row>
    <row r="11" spans="1:6" x14ac:dyDescent="0.3">
      <c r="A11" s="8" t="s">
        <v>8321</v>
      </c>
      <c r="B11" s="9">
        <v>69</v>
      </c>
      <c r="C11" s="9"/>
      <c r="D11" s="9">
        <v>87</v>
      </c>
      <c r="E11" s="9">
        <v>22</v>
      </c>
      <c r="F11" s="9">
        <v>178</v>
      </c>
    </row>
    <row r="12" spans="1:6" x14ac:dyDescent="0.3">
      <c r="A12" s="8" t="s">
        <v>8318</v>
      </c>
      <c r="B12" s="9">
        <v>158</v>
      </c>
      <c r="C12" s="9"/>
      <c r="D12" s="9">
        <v>138</v>
      </c>
      <c r="E12" s="9">
        <v>121</v>
      </c>
      <c r="F12" s="9">
        <v>417</v>
      </c>
    </row>
    <row r="13" spans="1:6" x14ac:dyDescent="0.3">
      <c r="A13" s="8" t="s">
        <v>8316</v>
      </c>
      <c r="B13" s="9">
        <v>525</v>
      </c>
      <c r="C13" s="9">
        <v>12</v>
      </c>
      <c r="D13" s="9">
        <v>349</v>
      </c>
      <c r="E13" s="9">
        <v>26</v>
      </c>
      <c r="F13" s="9">
        <v>912</v>
      </c>
    </row>
    <row r="14" spans="1:6" x14ac:dyDescent="0.3">
      <c r="A14" s="8" t="s">
        <v>8361</v>
      </c>
      <c r="B14" s="9">
        <v>1651</v>
      </c>
      <c r="C14" s="9">
        <v>33</v>
      </c>
      <c r="D14" s="9">
        <v>1097</v>
      </c>
      <c r="E14" s="9">
        <v>257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9BFB-A67F-49C1-BEB9-9E0F776EAF16}">
  <sheetPr codeName="Sheet5"/>
  <dimension ref="A1:E12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8222</v>
      </c>
      <c r="B1" t="s">
        <v>8359</v>
      </c>
    </row>
    <row r="2" spans="1:5" x14ac:dyDescent="0.3">
      <c r="A2" s="7" t="s">
        <v>8307</v>
      </c>
      <c r="B2" t="s">
        <v>8318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8" t="s">
        <v>8347</v>
      </c>
      <c r="B6" s="9"/>
      <c r="C6" s="9">
        <v>20</v>
      </c>
      <c r="D6" s="9"/>
      <c r="E6" s="9">
        <v>20</v>
      </c>
    </row>
    <row r="7" spans="1:5" x14ac:dyDescent="0.3">
      <c r="A7" s="8" t="s">
        <v>8348</v>
      </c>
      <c r="B7" s="9">
        <v>140</v>
      </c>
      <c r="C7" s="9"/>
      <c r="D7" s="9"/>
      <c r="E7" s="9">
        <v>140</v>
      </c>
    </row>
    <row r="8" spans="1:5" x14ac:dyDescent="0.3">
      <c r="A8" s="8" t="s">
        <v>8355</v>
      </c>
      <c r="B8" s="9">
        <v>9</v>
      </c>
      <c r="C8" s="9">
        <v>11</v>
      </c>
      <c r="D8" s="9"/>
      <c r="E8" s="9">
        <v>20</v>
      </c>
    </row>
    <row r="9" spans="1:5" x14ac:dyDescent="0.3">
      <c r="A9" s="8" t="s">
        <v>8354</v>
      </c>
      <c r="B9" s="9">
        <v>40</v>
      </c>
      <c r="C9" s="9">
        <v>2</v>
      </c>
      <c r="D9" s="9">
        <v>18</v>
      </c>
      <c r="E9" s="9">
        <v>60</v>
      </c>
    </row>
    <row r="10" spans="1:5" x14ac:dyDescent="0.3">
      <c r="A10" s="8" t="s">
        <v>8320</v>
      </c>
      <c r="B10" s="9">
        <v>20</v>
      </c>
      <c r="C10" s="9">
        <v>120</v>
      </c>
      <c r="D10" s="9">
        <v>60</v>
      </c>
      <c r="E10" s="9">
        <v>200</v>
      </c>
    </row>
    <row r="11" spans="1:5" x14ac:dyDescent="0.3">
      <c r="A11" s="8" t="s">
        <v>8319</v>
      </c>
      <c r="B11" s="9"/>
      <c r="C11" s="9">
        <v>60</v>
      </c>
      <c r="D11" s="9">
        <v>100</v>
      </c>
      <c r="E11" s="9">
        <v>160</v>
      </c>
    </row>
    <row r="12" spans="1:5" x14ac:dyDescent="0.3">
      <c r="A12" s="8" t="s">
        <v>8361</v>
      </c>
      <c r="B12" s="9">
        <v>209</v>
      </c>
      <c r="C12" s="9">
        <v>213</v>
      </c>
      <c r="D12" s="9">
        <v>178</v>
      </c>
      <c r="E12" s="9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7079-F605-48EE-9D59-F016BEFED862}">
  <sheetPr codeName="Sheet2"/>
  <dimension ref="A1:E18"/>
  <sheetViews>
    <sheetView workbookViewId="0">
      <selection activeCell="Q15" sqref="Q15"/>
    </sheetView>
  </sheetViews>
  <sheetFormatPr defaultRowHeight="14.4" x14ac:dyDescent="0.3"/>
  <cols>
    <col min="1" max="1" width="14.777343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8307</v>
      </c>
      <c r="B1" t="s">
        <v>8359</v>
      </c>
    </row>
    <row r="2" spans="1:5" x14ac:dyDescent="0.3">
      <c r="A2" s="7" t="s">
        <v>8378</v>
      </c>
      <c r="B2" t="s">
        <v>8359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1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1CD8F-BF6A-46D9-8D3B-A9ACBCB78DD4}">
  <sheetPr codeName="Sheet3"/>
  <dimension ref="A1:H13"/>
  <sheetViews>
    <sheetView tabSelected="1" topLeftCell="A9" workbookViewId="0">
      <selection activeCell="H18" sqref="H18"/>
    </sheetView>
  </sheetViews>
  <sheetFormatPr defaultRowHeight="14.4" x14ac:dyDescent="0.3"/>
  <cols>
    <col min="1" max="1" width="29.88671875" bestFit="1" customWidth="1"/>
    <col min="2" max="2" width="19.77734375" customWidth="1"/>
    <col min="3" max="3" width="16.109375" customWidth="1"/>
    <col min="4" max="4" width="18.77734375" customWidth="1"/>
    <col min="5" max="5" width="15" customWidth="1"/>
    <col min="6" max="6" width="22.33203125" customWidth="1"/>
    <col min="7" max="7" width="18.77734375" customWidth="1"/>
    <col min="8" max="8" width="21.441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8379</v>
      </c>
    </row>
    <row r="2" spans="1:8" x14ac:dyDescent="0.3">
      <c r="A2" t="s">
        <v>8387</v>
      </c>
      <c r="B2">
        <f>COUNTIFS(Main!$F$2:$F$4115,"Successful",Main!$D$2:$D$4115,"&lt; 1000")</f>
        <v>322</v>
      </c>
      <c r="C2">
        <f>COUNTIFS(Main!$F$2:$F$4115,"Failed",Main!$D$2:$D$4115,"&lt; 1000")</f>
        <v>113</v>
      </c>
      <c r="D2">
        <f>COUNTIFS(Main!$F$2:$F$4115,"Canceled",Main!$D$2:$D$4115,"&lt;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8394</v>
      </c>
      <c r="B3">
        <f>COUNTIFS(Main!$F$2:$F$4115,"Successful",Main!$D$2:$D$4115,"&gt;=1000",Main!$D$2:$D$4115,"&lt;=4999")</f>
        <v>932</v>
      </c>
      <c r="C3">
        <f>COUNTIFS(Main!$F$2:$F$4115,"Failed",Main!$D$2:$D$4115,"&gt;=1000",Main!$D$2:$D$4115,"&lt;=4999")</f>
        <v>420</v>
      </c>
      <c r="D3">
        <f>COUNTIFS(Main!$F$2:$F$4115,"Canceled",Main!$D$2:$D$4115,"&gt;=1000",Main!$D$2:$D$4115,"&lt;=4999")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8395</v>
      </c>
      <c r="B4">
        <f>COUNTIFS(Main!$F$2:$F$4115,"Successful",Main!$D$2:$D$4115,"&gt;=5000",Main!$D$2:$D$4115,"&lt;=9999")</f>
        <v>381</v>
      </c>
      <c r="C4">
        <f>COUNTIFS(Main!$F$2:$F$4115,"Failed",Main!$D$2:$D$4115,"&gt;=5000",Main!$D$2:$D$4115,"&lt;=9999")</f>
        <v>283</v>
      </c>
      <c r="D4">
        <f>COUNTIFS(Main!$F$2:$F$4115,"Canceled",Main!$D$2:$D$4115,"&gt;=5000",Main!$D$2:$D$4115,"&lt;=9999")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8396</v>
      </c>
      <c r="B5">
        <f>COUNTIFS(Main!$F$2:$F$4115,"Successful",Main!$D$2:$D$4115,"&gt;=10000",Main!$D$2:$D$4115,"&lt;=14999")</f>
        <v>168</v>
      </c>
      <c r="C5">
        <f>COUNTIFS(Main!$F$2:$F$4115,"Failed",Main!$D$2:$D$4115,"&gt;=10000",Main!$D$2:$D$4115,"&lt;=14999")</f>
        <v>144</v>
      </c>
      <c r="D5">
        <f>COUNTIFS(Main!$F$2:$F$4115,"Canceled",Main!$D$2:$D$4115,"&gt;=10000",Main!$D$2:$D$4115,"&lt;=14999")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8397</v>
      </c>
      <c r="B6">
        <f>COUNTIFS(Main!$F$2:$F$4115,"Successful",Main!$D$2:$D$4115,"&gt;=15000",Main!$D$2:$D$4115,"&lt;=19999")</f>
        <v>94</v>
      </c>
      <c r="C6">
        <f>COUNTIFS(Main!$F$2:$F$4115,"Failed",Main!$D$2:$D$4115,"&gt;=15000",Main!$D$2:$D$4115,"&lt;=19999")</f>
        <v>90</v>
      </c>
      <c r="D6">
        <f>COUNTIFS(Main!$F$2:$F$4115,"Canceled",Main!$D$2:$D$4115,"&gt;=15000",Main!$D$2:$D$4115,"&lt;=19999")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8398</v>
      </c>
      <c r="B7">
        <f>COUNTIFS(Main!$F$2:$F$4115,"Successful",Main!$D$2:$D$4115,"&gt;=20000",Main!$D$2:$D$4115,"&lt;=24999")</f>
        <v>62</v>
      </c>
      <c r="C7">
        <f>COUNTIFS(Main!$F$2:$F$4115,"Failed",Main!$D$2:$D$4115,"&gt;=20000",Main!$D$2:$D$4115,"&lt;=24999")</f>
        <v>72</v>
      </c>
      <c r="D7">
        <f>COUNTIFS(Main!$F$2:$F$4115,"Canceled",Main!$D$2:$D$4115,"&gt;=20000",Main!$D$2:$D$4115,"&lt;=24999")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8388</v>
      </c>
      <c r="B8">
        <f>COUNTIFS(Main!$F$2:$F$4115,"Successful",Main!$D$2:$D$4115,"&gt;=25000",Main!$D$2:$D$4115,"&lt;=29999")</f>
        <v>55</v>
      </c>
      <c r="C8">
        <f>COUNTIFS(Main!$F$2:$F$4115,"Failed",Main!$D$2:$D$4115,"&gt;=25000",Main!$D$2:$D$4115,"&lt;=29999")</f>
        <v>64</v>
      </c>
      <c r="D8">
        <f>COUNTIFS(Main!$F$2:$F$4115,"Canceled",Main!$D$2:$D$4115,"&gt;=25000",Main!$D$2:$D$4115,"&lt;=29999")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8389</v>
      </c>
      <c r="B9">
        <f>COUNTIFS(Main!$F$2:$F$4115,"Successful",Main!$D$2:$D$4115,"&gt;=30000",Main!$D$2:$D$4115,"&lt;=34999")</f>
        <v>32</v>
      </c>
      <c r="C9">
        <f>COUNTIFS(Main!$F$2:$F$4115,"Failed",Main!$D$2:$D$4115,"&gt;=30000",Main!$D$2:$D$4115,"&lt;=34999")</f>
        <v>37</v>
      </c>
      <c r="D9">
        <f>COUNTIFS(Main!$F$2:$F$4115,"canceled",Main!$D$2:$D$4115,"&gt;=30000",Main!$D$2:$D$4115,"&lt;=34999")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8390</v>
      </c>
      <c r="B10">
        <f>COUNTIFS(Main!$F$2:$F$4115,"Successful",Main!$D$2:$D$4115,"&gt;=35000",Main!$D$2:$D$4115,"&lt;=39999")</f>
        <v>26</v>
      </c>
      <c r="C10">
        <f>COUNTIFS(Main!$F$2:$F$4115,"Failed",Main!$D$2:$D$4115,"&gt;=35000",Main!$D$2:$D$4115,"&lt;=39999")</f>
        <v>22</v>
      </c>
      <c r="D10">
        <f>COUNTIFS(Main!$F$2:$F$4115,"Canceled",Main!$D$2:$D$4115,"&gt;=35000",Main!$D$2:$D$4115,"&lt;=39999")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8391</v>
      </c>
      <c r="B11">
        <f>COUNTIFS(Main!$F$2:$F$4115,"Successful",Main!$D$2:$D$4115,"&gt;=40000",Main!$D$2:$D$4115,"&lt;=44999")</f>
        <v>21</v>
      </c>
      <c r="C11">
        <f>COUNTIFS(Main!$F$2:$F$4115,"Failed",Main!$D$2:$D$4115,"&gt;=40000",Main!$D$2:$D$4115,"&lt;=44999")</f>
        <v>16</v>
      </c>
      <c r="D11">
        <f>COUNTIFS(Main!$F$2:$F$4115,"Canceled",Main!$D$2:$D$4115,"&gt;=40000",Main!$D$2:$D$4115,"&lt;=44999")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8392</v>
      </c>
      <c r="B12">
        <f>COUNTIFS(Main!$F$2:$F$4115,"Successful",Main!$D$2:$D$4115,"&gt;=45000",Main!$D$2:$D$4115,"&lt;=49999")</f>
        <v>6</v>
      </c>
      <c r="C12">
        <f>COUNTIFS(Main!$F$2:$F$4115,"Failed",Main!$D$2:$D$4115,"&gt;=45000",Main!$D$2:$D$4115,"&lt;=49999")</f>
        <v>11</v>
      </c>
      <c r="D12">
        <f>COUNTIFS(Main!$F$2:$F$4115,"Canceled",Main!$D$2:$D$4115,"&gt;=45000",Main!$D$2:$D$4115,"&lt;=49999")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8393</v>
      </c>
      <c r="B13">
        <f>COUNTIFS(Main!$F$2:$F$4115,"Successful",Main!$D$2:$D$4115,"&gt;=50000")</f>
        <v>86</v>
      </c>
      <c r="C13">
        <f>COUNTIFS(Main!$F$2:$F$4115,"Failed",Main!$D$2:$D$4115,"&gt;=50000")</f>
        <v>258</v>
      </c>
      <c r="D13">
        <f>COUNTIFS(Main!$F$2:$F$4115,"Canceled",Main!$D$2:$D$4115,"&gt;=50000")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Category Stats</vt:lpstr>
      <vt:lpstr>Sub-Category Stats</vt:lpstr>
      <vt:lpstr>LaunchDateOutcomes</vt:lpstr>
      <vt:lpstr>Bonus 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Ujwala</cp:lastModifiedBy>
  <dcterms:created xsi:type="dcterms:W3CDTF">2017-04-20T15:17:24Z</dcterms:created>
  <dcterms:modified xsi:type="dcterms:W3CDTF">2019-04-19T20:43:48Z</dcterms:modified>
</cp:coreProperties>
</file>