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tgov-my.sharepoint.com/personal/dtc2_nist_gov/Documents/NIST/Cost Benefit Study/Design/RCSW - Burton/"/>
    </mc:Choice>
  </mc:AlternateContent>
  <xr:revisionPtr revIDLastSave="100" documentId="13_ncr:1_{701293EC-BBD0-4D84-AAAE-15CCC8EFC236}" xr6:coauthVersionLast="47" xr6:coauthVersionMax="47" xr10:uidLastSave="{30D7738B-5313-4B46-B65B-A60FA60DC94C}"/>
  <bookViews>
    <workbookView xWindow="-38520" yWindow="-5520" windowWidth="38640" windowHeight="21240" activeTab="2" xr2:uid="{140E6863-3223-4D4E-B50B-6E53B4254B6C}"/>
  </bookViews>
  <sheets>
    <sheet name="Seismicity Parameters" sheetId="6" r:id="rId1"/>
    <sheet name="SMF Loading" sheetId="1" r:id="rId2"/>
    <sheet name="RCSW Loading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7" l="1"/>
  <c r="F21" i="7"/>
  <c r="H37" i="7"/>
  <c r="E24" i="7"/>
  <c r="D23" i="7"/>
  <c r="D21" i="7"/>
  <c r="B21" i="7"/>
  <c r="B38" i="7" l="1"/>
  <c r="B49" i="7"/>
  <c r="B42" i="7"/>
  <c r="B30" i="7"/>
  <c r="B46" i="7"/>
  <c r="B29" i="7"/>
  <c r="B17" i="7"/>
  <c r="B16" i="7"/>
  <c r="B26" i="7"/>
  <c r="B45" i="7"/>
  <c r="B13" i="7"/>
  <c r="B8" i="7"/>
  <c r="B34" i="1"/>
  <c r="B33" i="1"/>
  <c r="B31" i="1"/>
  <c r="B27" i="1"/>
  <c r="B29" i="1"/>
  <c r="B30" i="1"/>
  <c r="B41" i="1"/>
  <c r="B57" i="1"/>
  <c r="B40" i="1"/>
  <c r="B56" i="1"/>
  <c r="B39" i="1"/>
  <c r="B55" i="1"/>
  <c r="B38" i="1"/>
  <c r="B54" i="1"/>
  <c r="B37" i="1"/>
  <c r="B53" i="1"/>
  <c r="B13" i="1"/>
  <c r="B8" i="1"/>
  <c r="B48" i="1"/>
  <c r="B10" i="1"/>
  <c r="B28" i="7"/>
  <c r="B44" i="7"/>
  <c r="B27" i="7"/>
  <c r="B43" i="7"/>
  <c r="B53" i="7"/>
  <c r="B34" i="7"/>
  <c r="B22" i="7"/>
  <c r="B35" i="7"/>
  <c r="B37" i="7"/>
  <c r="B52" i="7"/>
  <c r="B23" i="7"/>
  <c r="B36" i="7"/>
  <c r="B49" i="1"/>
  <c r="B64" i="1"/>
  <c r="B63" i="1"/>
  <c r="B23" i="1"/>
  <c r="B47" i="1"/>
  <c r="B62" i="1"/>
  <c r="B22" i="1"/>
  <c r="B46" i="1"/>
  <c r="B21" i="1"/>
  <c r="B51" i="7"/>
  <c r="B50" i="7"/>
  <c r="B45" i="1"/>
  <c r="B61" i="1"/>
  <c r="B60" i="1"/>
</calcChain>
</file>

<file path=xl/sharedStrings.xml><?xml version="1.0" encoding="utf-8"?>
<sst xmlns="http://schemas.openxmlformats.org/spreadsheetml/2006/main" count="210" uniqueCount="98">
  <si>
    <t>Seismic Weight</t>
  </si>
  <si>
    <r>
      <t>ft</t>
    </r>
    <r>
      <rPr>
        <vertAlign val="superscript"/>
        <sz val="11"/>
        <color theme="1"/>
        <rFont val="Calibri"/>
        <family val="2"/>
        <scheme val="minor"/>
      </rPr>
      <t>2</t>
    </r>
  </si>
  <si>
    <t>kips</t>
  </si>
  <si>
    <t>klf</t>
  </si>
  <si>
    <r>
      <rPr>
        <i/>
        <sz val="11"/>
        <color theme="1"/>
        <rFont val="Calibri"/>
        <family val="2"/>
        <scheme val="minor"/>
      </rPr>
      <t>Roof</t>
    </r>
    <r>
      <rPr>
        <sz val="11"/>
        <color theme="1"/>
        <rFont val="Calibri"/>
        <family val="2"/>
        <scheme val="minor"/>
      </rPr>
      <t xml:space="preserve"> Dead Load</t>
    </r>
  </si>
  <si>
    <r>
      <t xml:space="preserve">Floor </t>
    </r>
    <r>
      <rPr>
        <i/>
        <sz val="11"/>
        <color theme="1"/>
        <rFont val="Calibri"/>
        <family val="2"/>
        <scheme val="minor"/>
      </rPr>
      <t>Live</t>
    </r>
    <r>
      <rPr>
        <sz val="11"/>
        <color theme="1"/>
        <rFont val="Calibri"/>
        <family val="2"/>
        <scheme val="minor"/>
      </rPr>
      <t xml:space="preserve"> Load</t>
    </r>
  </si>
  <si>
    <r>
      <t xml:space="preserve">Roof </t>
    </r>
    <r>
      <rPr>
        <i/>
        <sz val="11"/>
        <color theme="1"/>
        <rFont val="Calibri"/>
        <family val="2"/>
        <scheme val="minor"/>
      </rPr>
      <t>Live</t>
    </r>
    <r>
      <rPr>
        <sz val="11"/>
        <color theme="1"/>
        <rFont val="Calibri"/>
        <family val="2"/>
        <scheme val="minor"/>
      </rPr>
      <t xml:space="preserve"> Load</t>
    </r>
  </si>
  <si>
    <t>Beam Line Load</t>
  </si>
  <si>
    <t>Leaning Column Loads</t>
  </si>
  <si>
    <t>Building Geometry</t>
  </si>
  <si>
    <t>1st Story Height</t>
  </si>
  <si>
    <t>ft</t>
  </si>
  <si>
    <t>Typical Story Height</t>
  </si>
  <si>
    <t>Typical Bay Width</t>
  </si>
  <si>
    <t>Building Length</t>
  </si>
  <si>
    <t>Building Width</t>
  </si>
  <si>
    <t>Floor Area</t>
  </si>
  <si>
    <t>No. of Stories</t>
  </si>
  <si>
    <t>Roof Total Dead Load</t>
  </si>
  <si>
    <t>Typical Floor Total Dead Load</t>
  </si>
  <si>
    <t>Typical Floor Total Live Load</t>
  </si>
  <si>
    <t>Roof Total Live Load</t>
  </si>
  <si>
    <t>Total Floor Loads</t>
  </si>
  <si>
    <t>Total Loads on Moment Frame</t>
  </si>
  <si>
    <t>Moment Frame Length</t>
  </si>
  <si>
    <t>Ratio for Tributary Load to Frame</t>
  </si>
  <si>
    <t>ELF Parameters</t>
  </si>
  <si>
    <r>
      <t>S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 </t>
    </r>
  </si>
  <si>
    <t>g</t>
  </si>
  <si>
    <r>
      <t>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</t>
    </r>
  </si>
  <si>
    <r>
      <t>S</t>
    </r>
    <r>
      <rPr>
        <vertAlign val="subscript"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= </t>
    </r>
  </si>
  <si>
    <r>
      <t>S</t>
    </r>
    <r>
      <rPr>
        <vertAlign val="subscript"/>
        <sz val="11"/>
        <color theme="1"/>
        <rFont val="Calibri"/>
        <family val="2"/>
        <scheme val="minor"/>
      </rPr>
      <t>D1</t>
    </r>
    <r>
      <rPr>
        <sz val="11"/>
        <color theme="1"/>
        <rFont val="Calibri"/>
        <family val="2"/>
        <scheme val="minor"/>
      </rPr>
      <t xml:space="preserve"> = </t>
    </r>
  </si>
  <si>
    <r>
      <t>T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= </t>
    </r>
  </si>
  <si>
    <t>s</t>
  </si>
  <si>
    <r>
      <t>SMF 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</t>
    </r>
  </si>
  <si>
    <r>
      <t>RC-SW 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</t>
    </r>
  </si>
  <si>
    <r>
      <t>SMF C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 </t>
    </r>
  </si>
  <si>
    <r>
      <t>RC-SW C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 </t>
    </r>
  </si>
  <si>
    <t xml:space="preserve">SMF x = </t>
  </si>
  <si>
    <t xml:space="preserve">RC-SW x = </t>
  </si>
  <si>
    <t>(for computing approximate period)</t>
  </si>
  <si>
    <t xml:space="preserve">SMF R = </t>
  </si>
  <si>
    <t xml:space="preserve">RC-SW R = </t>
  </si>
  <si>
    <r>
      <t xml:space="preserve">SMF </t>
    </r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</t>
    </r>
  </si>
  <si>
    <r>
      <t xml:space="preserve">RC-SW </t>
    </r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</t>
    </r>
  </si>
  <si>
    <t>No. of Moment Frame Bays</t>
  </si>
  <si>
    <t>Number of Moment Frame Lines Each Direction</t>
  </si>
  <si>
    <t>psf</t>
  </si>
  <si>
    <t>ft (assuming gravity beams per bay at 10'-0" O.C.  paralell to moment frame beam)</t>
  </si>
  <si>
    <r>
      <rPr>
        <i/>
        <sz val="11"/>
        <color theme="1"/>
        <rFont val="Calibri"/>
        <family val="2"/>
        <scheme val="minor"/>
      </rPr>
      <t>Typical Floor</t>
    </r>
    <r>
      <rPr>
        <sz val="11"/>
        <color theme="1"/>
        <rFont val="Calibri"/>
        <family val="2"/>
        <scheme val="minor"/>
      </rPr>
      <t xml:space="preserve"> Dead Load</t>
    </r>
  </si>
  <si>
    <t>Cladding Perimter Load</t>
  </si>
  <si>
    <r>
      <rPr>
        <i/>
        <sz val="11"/>
        <color theme="1"/>
        <rFont val="Calibri"/>
        <family val="2"/>
        <scheme val="minor"/>
      </rPr>
      <t>First Floor</t>
    </r>
    <r>
      <rPr>
        <sz val="11"/>
        <color theme="1"/>
        <rFont val="Calibri"/>
        <family val="2"/>
        <scheme val="minor"/>
      </rPr>
      <t xml:space="preserve"> Seismic Weight</t>
    </r>
  </si>
  <si>
    <r>
      <rPr>
        <i/>
        <sz val="11"/>
        <color theme="1"/>
        <rFont val="Calibri"/>
        <family val="2"/>
        <scheme val="minor"/>
      </rPr>
      <t>Typical Floor</t>
    </r>
    <r>
      <rPr>
        <sz val="11"/>
        <color theme="1"/>
        <rFont val="Calibri"/>
        <family val="2"/>
        <scheme val="minor"/>
      </rPr>
      <t xml:space="preserve"> Seismic Weight</t>
    </r>
  </si>
  <si>
    <r>
      <rPr>
        <i/>
        <sz val="11"/>
        <color theme="1"/>
        <rFont val="Calibri"/>
        <family val="2"/>
        <scheme val="minor"/>
      </rPr>
      <t xml:space="preserve">Roof </t>
    </r>
    <r>
      <rPr>
        <sz val="11"/>
        <color theme="1"/>
        <rFont val="Calibri"/>
        <family val="2"/>
        <scheme val="minor"/>
      </rPr>
      <t>Seismic Weight</t>
    </r>
  </si>
  <si>
    <t>Frame Tributary Width for Gravity Loads</t>
  </si>
  <si>
    <r>
      <rPr>
        <i/>
        <sz val="11"/>
        <color theme="1"/>
        <rFont val="Calibri"/>
        <family val="2"/>
        <scheme val="minor"/>
      </rPr>
      <t>2nd Floor</t>
    </r>
    <r>
      <rPr>
        <sz val="11"/>
        <color theme="1"/>
        <rFont val="Calibri"/>
        <family val="2"/>
        <scheme val="minor"/>
      </rPr>
      <t xml:space="preserve"> Beam Line Dead Load</t>
    </r>
  </si>
  <si>
    <r>
      <rPr>
        <i/>
        <sz val="11"/>
        <color theme="1"/>
        <rFont val="Calibri"/>
        <family val="2"/>
        <scheme val="minor"/>
      </rPr>
      <t xml:space="preserve">Typical Floor </t>
    </r>
    <r>
      <rPr>
        <sz val="11"/>
        <color theme="1"/>
        <rFont val="Calibri"/>
        <family val="2"/>
        <scheme val="minor"/>
      </rPr>
      <t>Beam Line Dead Load</t>
    </r>
  </si>
  <si>
    <r>
      <rPr>
        <i/>
        <sz val="11"/>
        <color theme="1"/>
        <rFont val="Calibri"/>
        <family val="2"/>
        <scheme val="minor"/>
      </rPr>
      <t xml:space="preserve">Roof </t>
    </r>
    <r>
      <rPr>
        <sz val="11"/>
        <color theme="1"/>
        <rFont val="Calibri"/>
        <family val="2"/>
        <scheme val="minor"/>
      </rPr>
      <t>Beam Line Dead Load</t>
    </r>
  </si>
  <si>
    <t>Typical Floor Beam Line Live Load</t>
  </si>
  <si>
    <t>Typical Roof Beam Line Live Load</t>
  </si>
  <si>
    <r>
      <rPr>
        <i/>
        <sz val="11"/>
        <color theme="1"/>
        <rFont val="Calibri"/>
        <family val="2"/>
        <scheme val="minor"/>
      </rPr>
      <t>First Floor</t>
    </r>
    <r>
      <rPr>
        <sz val="11"/>
        <color theme="1"/>
        <rFont val="Calibri"/>
        <family val="2"/>
        <scheme val="minor"/>
      </rPr>
      <t xml:space="preserve"> Total Dead Load</t>
    </r>
  </si>
  <si>
    <r>
      <rPr>
        <i/>
        <sz val="11"/>
        <color theme="1"/>
        <rFont val="Calibri"/>
        <family val="2"/>
        <scheme val="minor"/>
      </rPr>
      <t>Typical Floor</t>
    </r>
    <r>
      <rPr>
        <sz val="11"/>
        <color theme="1"/>
        <rFont val="Calibri"/>
        <family val="2"/>
        <scheme val="minor"/>
      </rPr>
      <t xml:space="preserve"> Total Dead Load</t>
    </r>
  </si>
  <si>
    <r>
      <rPr>
        <i/>
        <sz val="11"/>
        <color theme="1"/>
        <rFont val="Calibri"/>
        <family val="2"/>
        <scheme val="minor"/>
      </rPr>
      <t>Roof</t>
    </r>
    <r>
      <rPr>
        <sz val="11"/>
        <color theme="1"/>
        <rFont val="Calibri"/>
        <family val="2"/>
        <scheme val="minor"/>
      </rPr>
      <t xml:space="preserve"> Total Dead Load</t>
    </r>
  </si>
  <si>
    <r>
      <rPr>
        <i/>
        <sz val="11"/>
        <color theme="1"/>
        <rFont val="Calibri"/>
        <family val="2"/>
        <scheme val="minor"/>
      </rPr>
      <t>2nd Floor</t>
    </r>
    <r>
      <rPr>
        <sz val="11"/>
        <color theme="1"/>
        <rFont val="Calibri"/>
        <family val="2"/>
        <scheme val="minor"/>
      </rPr>
      <t xml:space="preserve"> Total Dead Load from Line Loads</t>
    </r>
  </si>
  <si>
    <r>
      <rPr>
        <i/>
        <sz val="11"/>
        <color theme="1"/>
        <rFont val="Calibri"/>
        <family val="2"/>
        <scheme val="minor"/>
      </rPr>
      <t xml:space="preserve">Typical Floor </t>
    </r>
    <r>
      <rPr>
        <sz val="11"/>
        <color theme="1"/>
        <rFont val="Calibri"/>
        <family val="2"/>
        <scheme val="minor"/>
      </rPr>
      <t>Total Dead Load from Line Loads</t>
    </r>
  </si>
  <si>
    <r>
      <rPr>
        <i/>
        <sz val="11"/>
        <color theme="1"/>
        <rFont val="Calibri"/>
        <family val="2"/>
        <scheme val="minor"/>
      </rPr>
      <t>Roof</t>
    </r>
    <r>
      <rPr>
        <sz val="11"/>
        <color theme="1"/>
        <rFont val="Calibri"/>
        <family val="2"/>
        <scheme val="minor"/>
      </rPr>
      <t xml:space="preserve"> Total Dead Load from Line Loads</t>
    </r>
  </si>
  <si>
    <r>
      <rPr>
        <i/>
        <sz val="11"/>
        <color theme="1"/>
        <rFont val="Calibri"/>
        <family val="2"/>
        <scheme val="minor"/>
      </rPr>
      <t>Typical Floor</t>
    </r>
    <r>
      <rPr>
        <sz val="11"/>
        <color theme="1"/>
        <rFont val="Calibri"/>
        <family val="2"/>
        <scheme val="minor"/>
      </rPr>
      <t xml:space="preserve"> Total Live Load from Line Loads</t>
    </r>
  </si>
  <si>
    <r>
      <rPr>
        <i/>
        <sz val="11"/>
        <color theme="1"/>
        <rFont val="Calibri"/>
        <family val="2"/>
        <scheme val="minor"/>
      </rPr>
      <t>Roof</t>
    </r>
    <r>
      <rPr>
        <sz val="11"/>
        <color theme="1"/>
        <rFont val="Calibri"/>
        <family val="2"/>
        <scheme val="minor"/>
      </rPr>
      <t xml:space="preserve"> Total Live Load from Line Loads</t>
    </r>
  </si>
  <si>
    <r>
      <rPr>
        <i/>
        <sz val="11"/>
        <color theme="1"/>
        <rFont val="Calibri"/>
        <family val="2"/>
        <scheme val="minor"/>
      </rPr>
      <t>2nd Floor</t>
    </r>
    <r>
      <rPr>
        <sz val="11"/>
        <color theme="1"/>
        <rFont val="Calibri"/>
        <family val="2"/>
        <scheme val="minor"/>
      </rPr>
      <t xml:space="preserve"> Total Dead Load</t>
    </r>
  </si>
  <si>
    <t>Live Load Reduction</t>
  </si>
  <si>
    <t>Beam Spacing</t>
  </si>
  <si>
    <r>
      <t>SMF Beam Tributary Area, A</t>
    </r>
    <r>
      <rPr>
        <vertAlign val="subscript"/>
        <sz val="11"/>
        <color theme="1"/>
        <rFont val="Calibri"/>
        <family val="2"/>
        <scheme val="minor"/>
      </rPr>
      <t>T,b</t>
    </r>
  </si>
  <si>
    <r>
      <t>SMF Column Tributary Area, A</t>
    </r>
    <r>
      <rPr>
        <vertAlign val="subscript"/>
        <sz val="11"/>
        <color theme="1"/>
        <rFont val="Calibri"/>
        <family val="2"/>
        <scheme val="minor"/>
      </rPr>
      <t>T,c</t>
    </r>
  </si>
  <si>
    <r>
      <t>Live Load Element Factor, SMF Columns, K</t>
    </r>
    <r>
      <rPr>
        <vertAlign val="subscript"/>
        <sz val="11"/>
        <color theme="1"/>
        <rFont val="Calibri"/>
        <family val="2"/>
        <scheme val="minor"/>
      </rPr>
      <t>LL,c</t>
    </r>
  </si>
  <si>
    <r>
      <t>Live Load Element Factor, SMF Beams, K</t>
    </r>
    <r>
      <rPr>
        <vertAlign val="subscript"/>
        <sz val="11"/>
        <color theme="1"/>
        <rFont val="Calibri"/>
        <family val="2"/>
        <scheme val="minor"/>
      </rPr>
      <t>LL,b</t>
    </r>
  </si>
  <si>
    <r>
      <t>Reduced Live Load for SMF Beams, L</t>
    </r>
    <r>
      <rPr>
        <vertAlign val="subscript"/>
        <sz val="11"/>
        <color theme="1"/>
        <rFont val="Calibri"/>
        <family val="2"/>
        <scheme val="minor"/>
      </rPr>
      <t>b</t>
    </r>
  </si>
  <si>
    <r>
      <t>Reduced Live Load for SMF Columns, L</t>
    </r>
    <r>
      <rPr>
        <vertAlign val="subscript"/>
        <sz val="11"/>
        <color theme="1"/>
        <rFont val="Calibri"/>
        <family val="2"/>
        <scheme val="minor"/>
      </rPr>
      <t>c</t>
    </r>
  </si>
  <si>
    <r>
      <t>K</t>
    </r>
    <r>
      <rPr>
        <vertAlign val="subscript"/>
        <sz val="11"/>
        <color theme="1"/>
        <rFont val="Calibri"/>
        <family val="2"/>
        <scheme val="minor"/>
      </rPr>
      <t xml:space="preserve">LL,b </t>
    </r>
    <r>
      <rPr>
        <sz val="11"/>
        <color theme="1"/>
        <rFont val="Calibri"/>
        <family val="2"/>
        <scheme val="minor"/>
      </rPr>
      <t>A</t>
    </r>
    <r>
      <rPr>
        <vertAlign val="subscript"/>
        <sz val="11"/>
        <color theme="1"/>
        <rFont val="Calibri"/>
        <family val="2"/>
        <scheme val="minor"/>
      </rPr>
      <t xml:space="preserve">T,b </t>
    </r>
    <r>
      <rPr>
        <sz val="11"/>
        <color theme="1"/>
        <rFont val="Calibri"/>
        <family val="2"/>
        <scheme val="minor"/>
      </rPr>
      <t>for SMF Beams</t>
    </r>
  </si>
  <si>
    <r>
      <t>K</t>
    </r>
    <r>
      <rPr>
        <vertAlign val="subscript"/>
        <sz val="11"/>
        <color theme="1"/>
        <rFont val="Calibri"/>
        <family val="2"/>
        <scheme val="minor"/>
      </rPr>
      <t xml:space="preserve">LL,b </t>
    </r>
    <r>
      <rPr>
        <sz val="11"/>
        <color theme="1"/>
        <rFont val="Calibri"/>
        <family val="2"/>
        <scheme val="minor"/>
      </rPr>
      <t>A</t>
    </r>
    <r>
      <rPr>
        <vertAlign val="subscript"/>
        <sz val="11"/>
        <color theme="1"/>
        <rFont val="Calibri"/>
        <family val="2"/>
        <scheme val="minor"/>
      </rPr>
      <t xml:space="preserve">T,b </t>
    </r>
    <r>
      <rPr>
        <sz val="11"/>
        <color theme="1"/>
        <rFont val="Calibri"/>
        <family val="2"/>
        <scheme val="minor"/>
      </rPr>
      <t>for SMF Columns</t>
    </r>
  </si>
  <si>
    <r>
      <rPr>
        <sz val="11"/>
        <color theme="1"/>
        <rFont val="Calibri"/>
        <family val="2"/>
        <scheme val="minor"/>
      </rPr>
      <t>RC-SW</t>
    </r>
    <r>
      <rPr>
        <sz val="11"/>
        <color theme="1"/>
        <rFont val="Calibri Light"/>
        <family val="2"/>
        <scheme val="major"/>
      </rPr>
      <t xml:space="preserve"> </t>
    </r>
    <r>
      <rPr>
        <sz val="11"/>
        <color theme="1"/>
        <rFont val="Symbol"/>
        <family val="1"/>
        <charset val="2"/>
      </rPr>
      <t xml:space="preserve">r </t>
    </r>
    <r>
      <rPr>
        <sz val="11"/>
        <color theme="1"/>
        <rFont val="Calibri"/>
        <family val="2"/>
        <scheme val="minor"/>
      </rPr>
      <t xml:space="preserve">= </t>
    </r>
  </si>
  <si>
    <r>
      <rPr>
        <sz val="11"/>
        <color theme="1"/>
        <rFont val="Calibri"/>
        <family val="2"/>
        <scheme val="minor"/>
      </rPr>
      <t>SMF</t>
    </r>
    <r>
      <rPr>
        <sz val="11"/>
        <color theme="1"/>
        <rFont val="Calibri Light"/>
        <family val="2"/>
        <scheme val="major"/>
      </rPr>
      <t xml:space="preserve"> </t>
    </r>
    <r>
      <rPr>
        <sz val="11"/>
        <color theme="1"/>
        <rFont val="Symbol"/>
        <family val="1"/>
        <charset val="2"/>
      </rPr>
      <t xml:space="preserve">r </t>
    </r>
    <r>
      <rPr>
        <sz val="11"/>
        <color theme="1"/>
        <rFont val="Calibri"/>
        <family val="2"/>
        <scheme val="minor"/>
      </rPr>
      <t xml:space="preserve">= </t>
    </r>
  </si>
  <si>
    <t>ft (assuming no gravity beams)</t>
  </si>
  <si>
    <t>No. of Shear Wall Bays</t>
  </si>
  <si>
    <t>Number of Shear Wall Lines Each Direction</t>
  </si>
  <si>
    <t>Shear Wall Length</t>
  </si>
  <si>
    <t>psf (100 psf for 8 in. thick slack and 25 psf for superimposed dead load)</t>
  </si>
  <si>
    <t>Shear Wall Line Load</t>
  </si>
  <si>
    <r>
      <rPr>
        <i/>
        <sz val="11"/>
        <color theme="1"/>
        <rFont val="Calibri"/>
        <family val="2"/>
        <scheme val="minor"/>
      </rPr>
      <t>2nd Floor</t>
    </r>
    <r>
      <rPr>
        <sz val="11"/>
        <color theme="1"/>
        <rFont val="Calibri"/>
        <family val="2"/>
        <scheme val="minor"/>
      </rPr>
      <t xml:space="preserve"> Wall Line Dead Load</t>
    </r>
  </si>
  <si>
    <r>
      <rPr>
        <i/>
        <sz val="11"/>
        <color theme="1"/>
        <rFont val="Calibri"/>
        <family val="2"/>
        <scheme val="minor"/>
      </rPr>
      <t xml:space="preserve">Typical Floor </t>
    </r>
    <r>
      <rPr>
        <sz val="11"/>
        <color theme="1"/>
        <rFont val="Calibri"/>
        <family val="2"/>
        <scheme val="minor"/>
      </rPr>
      <t>Wall Line Dead Load</t>
    </r>
  </si>
  <si>
    <r>
      <rPr>
        <i/>
        <sz val="11"/>
        <color theme="1"/>
        <rFont val="Calibri"/>
        <family val="2"/>
        <scheme val="minor"/>
      </rPr>
      <t xml:space="preserve">Roof </t>
    </r>
    <r>
      <rPr>
        <sz val="11"/>
        <color theme="1"/>
        <rFont val="Calibri"/>
        <family val="2"/>
        <scheme val="minor"/>
      </rPr>
      <t>Wall Line Dead Load</t>
    </r>
  </si>
  <si>
    <t>Typical Floor Wall Line Live Load</t>
  </si>
  <si>
    <t>Typical Roof Wall Line Live Load</t>
  </si>
  <si>
    <t>Total Loads on Shear Wall</t>
  </si>
  <si>
    <t>Total Mass</t>
  </si>
  <si>
    <t>w/ leaning column</t>
  </si>
  <si>
    <t>w/out leaning column</t>
  </si>
  <si>
    <t>k-in/s^2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</si>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</sst>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0" fillId="0" borderId="0" xfId="0" applyNumberFormat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B7F6-6057-4F51-BE63-5C99983203E9}">
  <dimension ref="A1:C18"/>
  <sheetViews>
    <sheetView topLeftCell="A2" workbookViewId="0">
      <selection activeCell="D20" sqref="D19:D20"/>
    </sheetView>
  </sheetViews>
  <sheetFormatPr defaultRowHeight="14.5"/>
  <cols>
    <col min="1" max="1" width="15.90625" customWidth="1"/>
    <col min="2" max="2" width="9.1796875" style="2" bestFit="1" customWidth="1"/>
  </cols>
  <sheetData>
    <row r="1" spans="1:3">
      <c r="A1" s="8" t="s">
        <v>26</v>
      </c>
      <c r="B1" s="1"/>
      <c r="C1" s="1"/>
    </row>
    <row r="2" spans="1:3" ht="16.5">
      <c r="A2" s="5" t="s">
        <v>27</v>
      </c>
      <c r="B2" s="2">
        <v>1.5</v>
      </c>
      <c r="C2" t="s">
        <v>28</v>
      </c>
    </row>
    <row r="3" spans="1:3" ht="16.5">
      <c r="A3" s="5" t="s">
        <v>29</v>
      </c>
      <c r="B3" s="2">
        <v>0.69199999999999995</v>
      </c>
      <c r="C3" t="s">
        <v>28</v>
      </c>
    </row>
    <row r="4" spans="1:3" ht="16.5">
      <c r="A4" s="5" t="s">
        <v>30</v>
      </c>
      <c r="B4" s="6">
        <v>1</v>
      </c>
      <c r="C4" t="s">
        <v>28</v>
      </c>
    </row>
    <row r="5" spans="1:3" ht="16.5">
      <c r="A5" s="5" t="s">
        <v>31</v>
      </c>
      <c r="B5" s="6">
        <v>0.6</v>
      </c>
      <c r="C5" t="s">
        <v>28</v>
      </c>
    </row>
    <row r="6" spans="1:3" ht="16.5">
      <c r="A6" s="5" t="s">
        <v>32</v>
      </c>
      <c r="B6" s="2">
        <v>8</v>
      </c>
      <c r="C6" t="s">
        <v>33</v>
      </c>
    </row>
    <row r="7" spans="1:3" ht="16.5">
      <c r="A7" s="5" t="s">
        <v>34</v>
      </c>
      <c r="B7" s="2">
        <v>5.5</v>
      </c>
    </row>
    <row r="8" spans="1:3" ht="16.5">
      <c r="A8" s="5" t="s">
        <v>35</v>
      </c>
      <c r="B8" s="2">
        <v>5</v>
      </c>
    </row>
    <row r="9" spans="1:3" ht="16.5">
      <c r="A9" s="5" t="s">
        <v>36</v>
      </c>
      <c r="B9" s="2">
        <v>2.8000000000000001E-2</v>
      </c>
      <c r="C9" t="s">
        <v>40</v>
      </c>
    </row>
    <row r="10" spans="1:3" ht="16.5">
      <c r="A10" s="5" t="s">
        <v>37</v>
      </c>
      <c r="B10" s="2">
        <v>5</v>
      </c>
      <c r="C10" t="s">
        <v>40</v>
      </c>
    </row>
    <row r="11" spans="1:3">
      <c r="A11" s="5" t="s">
        <v>38</v>
      </c>
      <c r="B11" s="2">
        <v>2.8000000000000001E-2</v>
      </c>
    </row>
    <row r="12" spans="1:3">
      <c r="A12" s="5" t="s">
        <v>39</v>
      </c>
      <c r="B12" s="2">
        <v>5</v>
      </c>
    </row>
    <row r="13" spans="1:3">
      <c r="A13" s="5" t="s">
        <v>41</v>
      </c>
      <c r="B13" s="2">
        <v>8</v>
      </c>
    </row>
    <row r="14" spans="1:3">
      <c r="A14" s="5" t="s">
        <v>42</v>
      </c>
      <c r="B14" s="2">
        <v>5</v>
      </c>
    </row>
    <row r="15" spans="1:3" ht="16.5">
      <c r="A15" s="5" t="s">
        <v>43</v>
      </c>
      <c r="B15" s="2">
        <v>3</v>
      </c>
    </row>
    <row r="16" spans="1:3" ht="16.5">
      <c r="A16" s="5" t="s">
        <v>44</v>
      </c>
      <c r="B16" s="2">
        <v>2.5</v>
      </c>
    </row>
    <row r="17" spans="1:2">
      <c r="A17" s="9" t="s">
        <v>80</v>
      </c>
      <c r="B17" s="6">
        <v>1</v>
      </c>
    </row>
    <row r="18" spans="1:2">
      <c r="A18" s="9" t="s">
        <v>79</v>
      </c>
      <c r="B18" s="6">
        <v>1.3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878DB-0DB5-4A1F-BE38-76EC6461CDF5}">
  <dimension ref="A1:C64"/>
  <sheetViews>
    <sheetView workbookViewId="0">
      <selection activeCell="B16" sqref="B16"/>
    </sheetView>
  </sheetViews>
  <sheetFormatPr defaultRowHeight="14.5"/>
  <cols>
    <col min="1" max="1" width="42.54296875" bestFit="1" customWidth="1"/>
    <col min="2" max="2" width="9.1796875" style="2" bestFit="1" customWidth="1"/>
  </cols>
  <sheetData>
    <row r="1" spans="1:3">
      <c r="A1" s="1" t="s">
        <v>9</v>
      </c>
    </row>
    <row r="2" spans="1:3">
      <c r="A2" t="s">
        <v>17</v>
      </c>
      <c r="B2" s="2">
        <v>12</v>
      </c>
    </row>
    <row r="3" spans="1:3">
      <c r="A3" t="s">
        <v>10</v>
      </c>
      <c r="B3" s="2">
        <v>15</v>
      </c>
      <c r="C3" t="s">
        <v>11</v>
      </c>
    </row>
    <row r="4" spans="1:3">
      <c r="A4" t="s">
        <v>12</v>
      </c>
      <c r="B4" s="2">
        <v>13</v>
      </c>
      <c r="C4" t="s">
        <v>11</v>
      </c>
    </row>
    <row r="5" spans="1:3">
      <c r="A5" t="s">
        <v>13</v>
      </c>
      <c r="B5" s="2">
        <v>30</v>
      </c>
      <c r="C5" t="s">
        <v>11</v>
      </c>
    </row>
    <row r="6" spans="1:3">
      <c r="A6" t="s">
        <v>14</v>
      </c>
      <c r="B6" s="2">
        <v>120</v>
      </c>
      <c r="C6" t="s">
        <v>11</v>
      </c>
    </row>
    <row r="7" spans="1:3">
      <c r="A7" t="s">
        <v>15</v>
      </c>
      <c r="B7" s="2">
        <v>120</v>
      </c>
      <c r="C7" t="s">
        <v>11</v>
      </c>
    </row>
    <row r="8" spans="1:3" ht="16.5">
      <c r="A8" t="s">
        <v>16</v>
      </c>
      <c r="B8" s="2">
        <f>B6*B7</f>
        <v>14400</v>
      </c>
      <c r="C8" t="s">
        <v>1</v>
      </c>
    </row>
    <row r="9" spans="1:3">
      <c r="A9" t="s">
        <v>45</v>
      </c>
      <c r="B9" s="2">
        <v>2</v>
      </c>
    </row>
    <row r="10" spans="1:3">
      <c r="A10" t="s">
        <v>24</v>
      </c>
      <c r="B10" s="2">
        <f>B9*B5</f>
        <v>60</v>
      </c>
      <c r="C10" t="s">
        <v>11</v>
      </c>
    </row>
    <row r="11" spans="1:3">
      <c r="A11" t="s">
        <v>54</v>
      </c>
      <c r="B11" s="2">
        <v>5</v>
      </c>
      <c r="C11" t="s">
        <v>48</v>
      </c>
    </row>
    <row r="12" spans="1:3">
      <c r="A12" t="s">
        <v>46</v>
      </c>
      <c r="B12" s="2">
        <v>2</v>
      </c>
    </row>
    <row r="13" spans="1:3">
      <c r="A13" t="s">
        <v>25</v>
      </c>
      <c r="B13" s="2">
        <f>1/B12</f>
        <v>0.5</v>
      </c>
    </row>
    <row r="15" spans="1:3">
      <c r="A15" s="1" t="s">
        <v>0</v>
      </c>
    </row>
    <row r="16" spans="1:3">
      <c r="A16" t="s">
        <v>49</v>
      </c>
      <c r="B16" s="2">
        <v>80</v>
      </c>
      <c r="C16" t="s">
        <v>47</v>
      </c>
    </row>
    <row r="17" spans="1:3">
      <c r="A17" t="s">
        <v>4</v>
      </c>
      <c r="B17" s="2">
        <v>80</v>
      </c>
      <c r="C17" t="s">
        <v>47</v>
      </c>
    </row>
    <row r="18" spans="1:3">
      <c r="A18" t="s">
        <v>5</v>
      </c>
      <c r="B18" s="3">
        <v>50</v>
      </c>
      <c r="C18" t="s">
        <v>47</v>
      </c>
    </row>
    <row r="19" spans="1:3">
      <c r="A19" t="s">
        <v>6</v>
      </c>
      <c r="B19" s="3">
        <v>20</v>
      </c>
      <c r="C19" t="s">
        <v>47</v>
      </c>
    </row>
    <row r="20" spans="1:3">
      <c r="A20" t="s">
        <v>50</v>
      </c>
      <c r="B20" s="6">
        <v>7.5</v>
      </c>
      <c r="C20" t="s">
        <v>47</v>
      </c>
    </row>
    <row r="21" spans="1:3">
      <c r="A21" t="s">
        <v>51</v>
      </c>
      <c r="B21" s="3">
        <f>(B8*B16+B20*(2*B6+2*B7)*(B3*0.5+B4*0.5))/1000</f>
        <v>1202.4000000000001</v>
      </c>
      <c r="C21" t="s">
        <v>2</v>
      </c>
    </row>
    <row r="22" spans="1:3">
      <c r="A22" t="s">
        <v>52</v>
      </c>
      <c r="B22" s="3">
        <f>(B8*B16+B20*(2*B6+2*B7)*(B4*0.5+B4*0.5))/1000</f>
        <v>1198.8</v>
      </c>
      <c r="C22" t="s">
        <v>2</v>
      </c>
    </row>
    <row r="23" spans="1:3">
      <c r="A23" t="s">
        <v>53</v>
      </c>
      <c r="B23" s="3">
        <f>(B8*B17+B20*(2*B6+2*B7)*(B4*0.5))/1000</f>
        <v>1175.4000000000001</v>
      </c>
      <c r="C23" t="s">
        <v>2</v>
      </c>
    </row>
    <row r="25" spans="1:3">
      <c r="A25" s="1" t="s">
        <v>69</v>
      </c>
    </row>
    <row r="26" spans="1:3">
      <c r="A26" t="s">
        <v>70</v>
      </c>
      <c r="B26" s="2">
        <v>10</v>
      </c>
      <c r="C26" t="s">
        <v>11</v>
      </c>
    </row>
    <row r="27" spans="1:3" ht="17.5">
      <c r="A27" t="s">
        <v>71</v>
      </c>
      <c r="B27" s="2">
        <f>B26*B5*0.5</f>
        <v>150</v>
      </c>
      <c r="C27" t="s">
        <v>1</v>
      </c>
    </row>
    <row r="28" spans="1:3" ht="16.5">
      <c r="A28" t="s">
        <v>74</v>
      </c>
      <c r="B28" s="2">
        <v>2</v>
      </c>
    </row>
    <row r="29" spans="1:3" ht="16.5">
      <c r="A29" t="s">
        <v>77</v>
      </c>
      <c r="B29" s="2">
        <f>B28*B27</f>
        <v>300</v>
      </c>
    </row>
    <row r="30" spans="1:3" ht="16.5">
      <c r="A30" t="s">
        <v>75</v>
      </c>
      <c r="B30" s="3">
        <f>IF(B29&gt;400,B18*(0.25+15/SQRT(B29)),B18)</f>
        <v>50</v>
      </c>
      <c r="C30" t="s">
        <v>47</v>
      </c>
    </row>
    <row r="31" spans="1:3" ht="17.5">
      <c r="A31" t="s">
        <v>72</v>
      </c>
      <c r="B31" s="2">
        <f>B5*B5*0.5</f>
        <v>450</v>
      </c>
      <c r="C31" t="s">
        <v>1</v>
      </c>
    </row>
    <row r="32" spans="1:3" ht="16.5">
      <c r="A32" t="s">
        <v>73</v>
      </c>
      <c r="B32" s="2">
        <v>4</v>
      </c>
    </row>
    <row r="33" spans="1:3" ht="16.5">
      <c r="A33" t="s">
        <v>78</v>
      </c>
      <c r="B33" s="2">
        <f>B32*B31</f>
        <v>1800</v>
      </c>
    </row>
    <row r="34" spans="1:3" ht="16.5">
      <c r="A34" t="s">
        <v>76</v>
      </c>
      <c r="B34" s="3">
        <f>IF(B33&gt;400,B18*(0.25+15/SQRT(B33)),B18)</f>
        <v>30.177669529663685</v>
      </c>
      <c r="C34" t="s">
        <v>47</v>
      </c>
    </row>
    <row r="36" spans="1:3">
      <c r="A36" s="1" t="s">
        <v>7</v>
      </c>
    </row>
    <row r="37" spans="1:3">
      <c r="A37" t="s">
        <v>55</v>
      </c>
      <c r="B37" s="4">
        <f>(B16*B11+B20*0.5*(B3+B4))/1000</f>
        <v>0.505</v>
      </c>
      <c r="C37" t="s">
        <v>3</v>
      </c>
    </row>
    <row r="38" spans="1:3">
      <c r="A38" t="s">
        <v>56</v>
      </c>
      <c r="B38" s="4">
        <f>(B16*B11+B20*0.5*(B3+B4))/1000</f>
        <v>0.505</v>
      </c>
      <c r="C38" t="s">
        <v>3</v>
      </c>
    </row>
    <row r="39" spans="1:3">
      <c r="A39" t="s">
        <v>57</v>
      </c>
      <c r="B39" s="4">
        <f>(B16*B11+B20*0.5*(B4))/1000</f>
        <v>0.44874999999999998</v>
      </c>
      <c r="C39" t="s">
        <v>3</v>
      </c>
    </row>
    <row r="40" spans="1:3">
      <c r="A40" t="s">
        <v>58</v>
      </c>
      <c r="B40" s="4">
        <f>B18*B11/1000</f>
        <v>0.25</v>
      </c>
      <c r="C40" t="s">
        <v>3</v>
      </c>
    </row>
    <row r="41" spans="1:3">
      <c r="A41" t="s">
        <v>59</v>
      </c>
      <c r="B41" s="4">
        <f>B19*B11/1000</f>
        <v>0.1</v>
      </c>
      <c r="C41" t="s">
        <v>3</v>
      </c>
    </row>
    <row r="44" spans="1:3">
      <c r="A44" s="1" t="s">
        <v>22</v>
      </c>
    </row>
    <row r="45" spans="1:3">
      <c r="A45" t="s">
        <v>60</v>
      </c>
      <c r="B45" s="3">
        <f>B21</f>
        <v>1202.4000000000001</v>
      </c>
      <c r="C45" t="s">
        <v>2</v>
      </c>
    </row>
    <row r="46" spans="1:3">
      <c r="A46" t="s">
        <v>61</v>
      </c>
      <c r="B46" s="3">
        <f>B22</f>
        <v>1198.8</v>
      </c>
      <c r="C46" t="s">
        <v>2</v>
      </c>
    </row>
    <row r="47" spans="1:3">
      <c r="A47" t="s">
        <v>62</v>
      </c>
      <c r="B47" s="3">
        <f>B23</f>
        <v>1175.4000000000001</v>
      </c>
      <c r="C47" t="s">
        <v>2</v>
      </c>
    </row>
    <row r="48" spans="1:3">
      <c r="A48" t="s">
        <v>20</v>
      </c>
      <c r="B48" s="2">
        <f>B18*B8/1000</f>
        <v>720</v>
      </c>
      <c r="C48" t="s">
        <v>2</v>
      </c>
    </row>
    <row r="49" spans="1:3">
      <c r="A49" t="s">
        <v>21</v>
      </c>
      <c r="B49" s="2">
        <f>B19*B8/1000</f>
        <v>288</v>
      </c>
      <c r="C49" t="s">
        <v>2</v>
      </c>
    </row>
    <row r="52" spans="1:3">
      <c r="A52" s="1" t="s">
        <v>23</v>
      </c>
    </row>
    <row r="53" spans="1:3">
      <c r="A53" t="s">
        <v>63</v>
      </c>
      <c r="B53" s="2">
        <f>B5*B9*B37</f>
        <v>30.3</v>
      </c>
      <c r="C53" t="s">
        <v>2</v>
      </c>
    </row>
    <row r="54" spans="1:3">
      <c r="A54" t="s">
        <v>64</v>
      </c>
      <c r="B54" s="2">
        <f>B5*B9*B38</f>
        <v>30.3</v>
      </c>
      <c r="C54" t="s">
        <v>2</v>
      </c>
    </row>
    <row r="55" spans="1:3">
      <c r="A55" t="s">
        <v>65</v>
      </c>
      <c r="B55" s="7">
        <f>B5*B9*B39</f>
        <v>26.924999999999997</v>
      </c>
      <c r="C55" t="s">
        <v>2</v>
      </c>
    </row>
    <row r="56" spans="1:3">
      <c r="A56" t="s">
        <v>66</v>
      </c>
      <c r="B56" s="2">
        <f>B5*B9*B40</f>
        <v>15</v>
      </c>
      <c r="C56" t="s">
        <v>2</v>
      </c>
    </row>
    <row r="57" spans="1:3">
      <c r="A57" t="s">
        <v>67</v>
      </c>
      <c r="B57" s="7">
        <f>B5*B9*B41</f>
        <v>6</v>
      </c>
      <c r="C57" t="s">
        <v>2</v>
      </c>
    </row>
    <row r="59" spans="1:3">
      <c r="A59" s="1" t="s">
        <v>8</v>
      </c>
    </row>
    <row r="60" spans="1:3">
      <c r="A60" t="s">
        <v>68</v>
      </c>
      <c r="B60" s="3">
        <f>B13*B46-B53</f>
        <v>569.1</v>
      </c>
      <c r="C60" t="s">
        <v>2</v>
      </c>
    </row>
    <row r="61" spans="1:3">
      <c r="A61" t="s">
        <v>19</v>
      </c>
      <c r="B61" s="3">
        <f>B13*B46-B54</f>
        <v>569.1</v>
      </c>
      <c r="C61" t="s">
        <v>2</v>
      </c>
    </row>
    <row r="62" spans="1:3">
      <c r="A62" t="s">
        <v>18</v>
      </c>
      <c r="B62" s="3">
        <f>B13*B47-B55</f>
        <v>560.77500000000009</v>
      </c>
      <c r="C62" t="s">
        <v>2</v>
      </c>
    </row>
    <row r="63" spans="1:3">
      <c r="A63" t="s">
        <v>20</v>
      </c>
      <c r="B63" s="2">
        <f>B13*B48-B56</f>
        <v>345</v>
      </c>
      <c r="C63" t="s">
        <v>2</v>
      </c>
    </row>
    <row r="64" spans="1:3">
      <c r="A64" t="s">
        <v>21</v>
      </c>
      <c r="B64" s="6">
        <f>B13*B49-B57</f>
        <v>138</v>
      </c>
      <c r="C64" t="s">
        <v>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0C67-F2F1-496A-9137-1C255A285BC4}">
  <dimension ref="A1:K53"/>
  <sheetViews>
    <sheetView tabSelected="1" topLeftCell="A9" workbookViewId="0">
      <selection activeCell="I37" sqref="H36:I37"/>
    </sheetView>
  </sheetViews>
  <sheetFormatPr defaultRowHeight="14.5"/>
  <cols>
    <col min="1" max="1" width="42.54296875" bestFit="1" customWidth="1"/>
    <col min="2" max="2" width="9.1796875" style="2" bestFit="1" customWidth="1"/>
  </cols>
  <sheetData>
    <row r="1" spans="1:3">
      <c r="A1" s="1" t="s">
        <v>9</v>
      </c>
    </row>
    <row r="2" spans="1:3">
      <c r="A2" t="s">
        <v>17</v>
      </c>
      <c r="B2" s="2">
        <v>12</v>
      </c>
    </row>
    <row r="3" spans="1:3">
      <c r="A3" t="s">
        <v>10</v>
      </c>
      <c r="B3" s="2">
        <v>15</v>
      </c>
      <c r="C3" t="s">
        <v>11</v>
      </c>
    </row>
    <row r="4" spans="1:3">
      <c r="A4" t="s">
        <v>12</v>
      </c>
      <c r="B4" s="2">
        <v>13</v>
      </c>
      <c r="C4" t="s">
        <v>11</v>
      </c>
    </row>
    <row r="5" spans="1:3">
      <c r="A5" t="s">
        <v>13</v>
      </c>
      <c r="B5" s="2">
        <v>30</v>
      </c>
      <c r="C5" t="s">
        <v>11</v>
      </c>
    </row>
    <row r="6" spans="1:3">
      <c r="A6" t="s">
        <v>14</v>
      </c>
      <c r="B6" s="2">
        <v>120</v>
      </c>
      <c r="C6" t="s">
        <v>11</v>
      </c>
    </row>
    <row r="7" spans="1:3">
      <c r="A7" t="s">
        <v>15</v>
      </c>
      <c r="B7" s="2">
        <v>120</v>
      </c>
      <c r="C7" t="s">
        <v>11</v>
      </c>
    </row>
    <row r="8" spans="1:3" ht="16.5">
      <c r="A8" t="s">
        <v>16</v>
      </c>
      <c r="B8" s="2">
        <f>B6*B7</f>
        <v>14400</v>
      </c>
      <c r="C8" t="s">
        <v>1</v>
      </c>
    </row>
    <row r="9" spans="1:3">
      <c r="A9" t="s">
        <v>82</v>
      </c>
      <c r="B9" s="2">
        <v>1</v>
      </c>
    </row>
    <row r="10" spans="1:3">
      <c r="A10" t="s">
        <v>84</v>
      </c>
      <c r="B10" s="2">
        <v>30</v>
      </c>
      <c r="C10" t="s">
        <v>11</v>
      </c>
    </row>
    <row r="11" spans="1:3">
      <c r="A11" t="s">
        <v>54</v>
      </c>
      <c r="B11" s="2">
        <v>15</v>
      </c>
      <c r="C11" t="s">
        <v>81</v>
      </c>
    </row>
    <row r="12" spans="1:3">
      <c r="A12" t="s">
        <v>83</v>
      </c>
      <c r="B12" s="2">
        <v>2</v>
      </c>
    </row>
    <row r="13" spans="1:3">
      <c r="A13" t="s">
        <v>25</v>
      </c>
      <c r="B13" s="2">
        <f>1/B12</f>
        <v>0.5</v>
      </c>
    </row>
    <row r="15" spans="1:3">
      <c r="A15" s="1" t="s">
        <v>0</v>
      </c>
    </row>
    <row r="16" spans="1:3">
      <c r="A16" t="s">
        <v>49</v>
      </c>
      <c r="B16" s="2">
        <f>150*(2/3)+25</f>
        <v>125</v>
      </c>
      <c r="C16" t="s">
        <v>85</v>
      </c>
    </row>
    <row r="17" spans="1:11">
      <c r="A17" t="s">
        <v>4</v>
      </c>
      <c r="B17" s="2">
        <f>150*(2/3)+25</f>
        <v>125</v>
      </c>
      <c r="C17" t="s">
        <v>85</v>
      </c>
    </row>
    <row r="18" spans="1:11">
      <c r="A18" t="s">
        <v>5</v>
      </c>
      <c r="B18" s="3">
        <v>50</v>
      </c>
      <c r="C18" t="s">
        <v>47</v>
      </c>
    </row>
    <row r="19" spans="1:11">
      <c r="A19" t="s">
        <v>6</v>
      </c>
      <c r="B19" s="3">
        <v>20</v>
      </c>
      <c r="C19" t="s">
        <v>47</v>
      </c>
    </row>
    <row r="20" spans="1:11">
      <c r="A20" t="s">
        <v>50</v>
      </c>
      <c r="B20" s="6">
        <v>7.5</v>
      </c>
      <c r="C20" t="s">
        <v>47</v>
      </c>
      <c r="G20" t="s">
        <v>93</v>
      </c>
    </row>
    <row r="21" spans="1:11">
      <c r="A21" t="s">
        <v>51</v>
      </c>
      <c r="B21" s="3">
        <f>(B8*B16+B20*(2*B6+2*B7)*(B3*0.5+B4*0.5))/1000</f>
        <v>1850.4</v>
      </c>
      <c r="C21" t="s">
        <v>2</v>
      </c>
      <c r="D21">
        <f>B21/2</f>
        <v>925.2</v>
      </c>
      <c r="E21">
        <v>386</v>
      </c>
      <c r="F21">
        <f>D21/E21</f>
        <v>2.3968911917098445</v>
      </c>
      <c r="G21">
        <f>F21*12</f>
        <v>28.762694300518135</v>
      </c>
      <c r="H21" s="12" t="s">
        <v>96</v>
      </c>
    </row>
    <row r="22" spans="1:11">
      <c r="A22" t="s">
        <v>52</v>
      </c>
      <c r="B22" s="3">
        <f>(B8*B16+B20*(2*B6+2*B7)*(B4*0.5+B4*0.5))/1000</f>
        <v>1846.8</v>
      </c>
      <c r="C22" t="s">
        <v>2</v>
      </c>
      <c r="I22">
        <v>8226</v>
      </c>
      <c r="J22">
        <v>21288</v>
      </c>
    </row>
    <row r="23" spans="1:11">
      <c r="A23" t="s">
        <v>53</v>
      </c>
      <c r="B23" s="3">
        <f>(B8*B17+B20*(2*B6+2*B7)*(B4*0.5))/1000</f>
        <v>1823.4</v>
      </c>
      <c r="C23" t="s">
        <v>2</v>
      </c>
      <c r="D23">
        <f>B23/2</f>
        <v>911.7</v>
      </c>
    </row>
    <row r="24" spans="1:11">
      <c r="E24">
        <f>D21*11+D23</f>
        <v>11088.900000000001</v>
      </c>
      <c r="I24" s="11"/>
      <c r="J24" s="11"/>
      <c r="K24" s="11"/>
    </row>
    <row r="25" spans="1:11">
      <c r="A25" s="1" t="s">
        <v>86</v>
      </c>
      <c r="J25" s="11"/>
      <c r="K25" s="11"/>
    </row>
    <row r="26" spans="1:11">
      <c r="A26" t="s">
        <v>87</v>
      </c>
      <c r="B26" s="4">
        <f>(B16*B11+B20*0.5*(B3+B4))/1000</f>
        <v>1.98</v>
      </c>
      <c r="C26" t="s">
        <v>3</v>
      </c>
      <c r="H26">
        <v>1.6</v>
      </c>
    </row>
    <row r="27" spans="1:11">
      <c r="A27" t="s">
        <v>88</v>
      </c>
      <c r="B27" s="4">
        <f>(B16*B11+B20*0.5*(B3+B4))/1000</f>
        <v>1.98</v>
      </c>
      <c r="C27" t="s">
        <v>3</v>
      </c>
    </row>
    <row r="28" spans="1:11">
      <c r="A28" t="s">
        <v>89</v>
      </c>
      <c r="B28" s="4">
        <f>(B16*B11+B20*0.5*(B4))/1000</f>
        <v>1.9237500000000001</v>
      </c>
      <c r="C28" t="s">
        <v>3</v>
      </c>
      <c r="H28">
        <v>1.6</v>
      </c>
      <c r="I28" s="11" t="s">
        <v>94</v>
      </c>
    </row>
    <row r="29" spans="1:11">
      <c r="A29" t="s">
        <v>90</v>
      </c>
      <c r="B29" s="4">
        <f>B18*B11/1000</f>
        <v>0.75</v>
      </c>
      <c r="C29" t="s">
        <v>3</v>
      </c>
      <c r="H29">
        <v>1.6</v>
      </c>
      <c r="I29" t="s">
        <v>95</v>
      </c>
    </row>
    <row r="30" spans="1:11">
      <c r="A30" t="s">
        <v>91</v>
      </c>
      <c r="B30" s="4">
        <f>B19*B11/1000</f>
        <v>0.3</v>
      </c>
      <c r="C30" t="s">
        <v>3</v>
      </c>
    </row>
    <row r="33" spans="1:9">
      <c r="A33" s="1" t="s">
        <v>22</v>
      </c>
      <c r="D33" s="1"/>
    </row>
    <row r="34" spans="1:9">
      <c r="A34" t="s">
        <v>60</v>
      </c>
      <c r="B34" s="3">
        <f>B21</f>
        <v>1850.4</v>
      </c>
      <c r="C34" t="s">
        <v>2</v>
      </c>
    </row>
    <row r="35" spans="1:9">
      <c r="A35" t="s">
        <v>61</v>
      </c>
      <c r="B35" s="3">
        <f>B22</f>
        <v>1846.8</v>
      </c>
      <c r="C35" t="s">
        <v>2</v>
      </c>
    </row>
    <row r="36" spans="1:9">
      <c r="A36" t="s">
        <v>62</v>
      </c>
      <c r="B36" s="3">
        <f>B23</f>
        <v>1823.4</v>
      </c>
      <c r="C36" t="s">
        <v>2</v>
      </c>
      <c r="H36">
        <v>2396</v>
      </c>
      <c r="I36" t="s">
        <v>96</v>
      </c>
    </row>
    <row r="37" spans="1:9">
      <c r="A37" t="s">
        <v>20</v>
      </c>
      <c r="B37" s="2">
        <f>B18*B8/1000</f>
        <v>720</v>
      </c>
      <c r="C37" t="s">
        <v>2</v>
      </c>
      <c r="H37">
        <f>H36*12</f>
        <v>28752</v>
      </c>
      <c r="I37" t="s">
        <v>97</v>
      </c>
    </row>
    <row r="38" spans="1:9">
      <c r="A38" t="s">
        <v>21</v>
      </c>
      <c r="B38" s="2">
        <f>B19*B8/1000</f>
        <v>288</v>
      </c>
      <c r="C38" t="s">
        <v>2</v>
      </c>
    </row>
    <row r="41" spans="1:9">
      <c r="A41" s="1" t="s">
        <v>92</v>
      </c>
      <c r="D41" s="1"/>
    </row>
    <row r="42" spans="1:9">
      <c r="A42" t="s">
        <v>63</v>
      </c>
      <c r="B42" s="2">
        <f>B5*B9*B26</f>
        <v>59.4</v>
      </c>
      <c r="C42" t="s">
        <v>2</v>
      </c>
    </row>
    <row r="43" spans="1:9">
      <c r="A43" t="s">
        <v>64</v>
      </c>
      <c r="B43" s="2">
        <f>B5*B9*B27</f>
        <v>59.4</v>
      </c>
      <c r="C43" t="s">
        <v>2</v>
      </c>
      <c r="E43" s="10"/>
    </row>
    <row r="44" spans="1:9">
      <c r="A44" t="s">
        <v>65</v>
      </c>
      <c r="B44" s="7">
        <f>B5*B9*B28</f>
        <v>57.712500000000006</v>
      </c>
      <c r="C44" t="s">
        <v>2</v>
      </c>
    </row>
    <row r="45" spans="1:9">
      <c r="A45" t="s">
        <v>66</v>
      </c>
      <c r="B45" s="2">
        <f>B5*B9*B29</f>
        <v>22.5</v>
      </c>
      <c r="C45" t="s">
        <v>2</v>
      </c>
    </row>
    <row r="46" spans="1:9">
      <c r="A46" t="s">
        <v>67</v>
      </c>
      <c r="B46" s="7">
        <f>B5*B9*B30</f>
        <v>9</v>
      </c>
      <c r="C46" t="s">
        <v>2</v>
      </c>
    </row>
    <row r="48" spans="1:9">
      <c r="A48" s="1" t="s">
        <v>8</v>
      </c>
    </row>
    <row r="49" spans="1:3">
      <c r="A49" t="s">
        <v>68</v>
      </c>
      <c r="B49" s="3">
        <f>B13*B35-B42</f>
        <v>864</v>
      </c>
      <c r="C49" t="s">
        <v>2</v>
      </c>
    </row>
    <row r="50" spans="1:3">
      <c r="A50" t="s">
        <v>19</v>
      </c>
      <c r="B50" s="3">
        <f>B13*B35-B43</f>
        <v>864</v>
      </c>
      <c r="C50" t="s">
        <v>2</v>
      </c>
    </row>
    <row r="51" spans="1:3">
      <c r="A51" t="s">
        <v>18</v>
      </c>
      <c r="B51" s="3">
        <f>B13*B36-B44</f>
        <v>853.98750000000007</v>
      </c>
      <c r="C51" t="s">
        <v>2</v>
      </c>
    </row>
    <row r="52" spans="1:3">
      <c r="A52" t="s">
        <v>20</v>
      </c>
      <c r="B52" s="2">
        <f>B13*B37-B45</f>
        <v>337.5</v>
      </c>
      <c r="C52" t="s">
        <v>2</v>
      </c>
    </row>
    <row r="53" spans="1:3">
      <c r="A53" t="s">
        <v>21</v>
      </c>
      <c r="B53" s="6">
        <f>B13*B38-B46</f>
        <v>135</v>
      </c>
      <c r="C53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Seismicity Parameters</vt:lpstr>
      <vt:lpstr>SMF Loading</vt:lpstr>
      <vt:lpstr>RCSW Loading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Burton</dc:creator>
  <cp:lastModifiedBy>Dustin Cook</cp:lastModifiedBy>
  <dcterms:created xsi:type="dcterms:W3CDTF">2022-08-08T16:07:49Z</dcterms:created>
  <dcterms:modified xsi:type="dcterms:W3CDTF">2024-06-12T17:52:37Z</dcterms:modified>
</cp:coreProperties>
</file>