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tc2\Desktop\Repos\BAM-DB\Design Data\BRBF\"/>
    </mc:Choice>
  </mc:AlternateContent>
  <xr:revisionPtr revIDLastSave="0" documentId="13_ncr:1_{415938A9-BAF6-4342-9F0F-4A17B30BE76C}" xr6:coauthVersionLast="47" xr6:coauthVersionMax="47" xr10:uidLastSave="{00000000-0000-0000-0000-000000000000}"/>
  <bookViews>
    <workbookView xWindow="-28755" yWindow="-3420" windowWidth="22335" windowHeight="12270" xr2:uid="{00000000-000D-0000-FFFF-FFFF00000000}"/>
  </bookViews>
  <sheets>
    <sheet name="4-Story" sheetId="1" r:id="rId1"/>
    <sheet name="12-Story" sheetId="2" r:id="rId2"/>
    <sheet name="18-St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3" l="1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25" i="3"/>
  <c r="O42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25" i="3"/>
  <c r="R26" i="2"/>
  <c r="R27" i="2"/>
  <c r="R28" i="2"/>
  <c r="R29" i="2"/>
  <c r="R30" i="2"/>
  <c r="R31" i="2"/>
  <c r="R32" i="2"/>
  <c r="R33" i="2"/>
  <c r="R34" i="2"/>
  <c r="R35" i="2"/>
  <c r="R36" i="2"/>
  <c r="R25" i="2"/>
  <c r="Q25" i="2"/>
  <c r="O26" i="2"/>
  <c r="O27" i="2"/>
  <c r="O28" i="2"/>
  <c r="O29" i="2"/>
  <c r="O30" i="2"/>
  <c r="O31" i="2"/>
  <c r="O32" i="2"/>
  <c r="O33" i="2"/>
  <c r="O34" i="2"/>
  <c r="O35" i="2"/>
  <c r="O36" i="2"/>
  <c r="O25" i="2"/>
  <c r="P25" i="2" s="1"/>
  <c r="Q37" i="3" l="1"/>
  <c r="S37" i="3"/>
  <c r="Q38" i="3"/>
  <c r="S38" i="3"/>
  <c r="Q39" i="3"/>
  <c r="S39" i="3"/>
  <c r="Q40" i="3"/>
  <c r="S40" i="3"/>
  <c r="Q41" i="3"/>
  <c r="S41" i="3"/>
  <c r="Q42" i="3"/>
  <c r="S42" i="3"/>
  <c r="P37" i="3"/>
  <c r="P38" i="3"/>
  <c r="P39" i="3"/>
  <c r="P40" i="3"/>
  <c r="P41" i="3"/>
  <c r="P42" i="3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I37" i="3"/>
  <c r="J37" i="3" s="1"/>
  <c r="L37" i="3" s="1"/>
  <c r="I38" i="3"/>
  <c r="J38" i="3" s="1"/>
  <c r="L38" i="3" s="1"/>
  <c r="I39" i="3"/>
  <c r="J39" i="3"/>
  <c r="L39" i="3" s="1"/>
  <c r="I40" i="3"/>
  <c r="J40" i="3"/>
  <c r="L40" i="3" s="1"/>
  <c r="I41" i="3"/>
  <c r="J41" i="3" s="1"/>
  <c r="L41" i="3" s="1"/>
  <c r="I42" i="3"/>
  <c r="J42" i="3"/>
  <c r="L42" i="3" s="1"/>
  <c r="S36" i="3"/>
  <c r="Q36" i="3"/>
  <c r="P36" i="3"/>
  <c r="M36" i="3"/>
  <c r="N36" i="3" s="1"/>
  <c r="I36" i="3"/>
  <c r="J36" i="3" s="1"/>
  <c r="L36" i="3" s="1"/>
  <c r="S35" i="3"/>
  <c r="Q35" i="3"/>
  <c r="P35" i="3"/>
  <c r="M35" i="3"/>
  <c r="N35" i="3" s="1"/>
  <c r="I35" i="3"/>
  <c r="J35" i="3" s="1"/>
  <c r="L35" i="3" s="1"/>
  <c r="S34" i="3"/>
  <c r="Q34" i="3"/>
  <c r="P34" i="3"/>
  <c r="M34" i="3"/>
  <c r="N34" i="3" s="1"/>
  <c r="I34" i="3"/>
  <c r="J34" i="3" s="1"/>
  <c r="L34" i="3" s="1"/>
  <c r="S33" i="3"/>
  <c r="Q33" i="3"/>
  <c r="P33" i="3"/>
  <c r="M33" i="3"/>
  <c r="N33" i="3" s="1"/>
  <c r="I33" i="3"/>
  <c r="J33" i="3" s="1"/>
  <c r="L33" i="3" s="1"/>
  <c r="S32" i="3"/>
  <c r="Q32" i="3"/>
  <c r="P32" i="3"/>
  <c r="N32" i="3"/>
  <c r="M32" i="3"/>
  <c r="I32" i="3"/>
  <c r="J32" i="3" s="1"/>
  <c r="L32" i="3" s="1"/>
  <c r="S31" i="3"/>
  <c r="Q31" i="3"/>
  <c r="P31" i="3"/>
  <c r="M31" i="3"/>
  <c r="N31" i="3" s="1"/>
  <c r="I31" i="3"/>
  <c r="J31" i="3" s="1"/>
  <c r="L31" i="3" s="1"/>
  <c r="S30" i="3"/>
  <c r="Q30" i="3"/>
  <c r="P30" i="3"/>
  <c r="M30" i="3"/>
  <c r="N30" i="3" s="1"/>
  <c r="I30" i="3"/>
  <c r="J30" i="3" s="1"/>
  <c r="L30" i="3" s="1"/>
  <c r="S29" i="3"/>
  <c r="Q29" i="3"/>
  <c r="P29" i="3"/>
  <c r="M29" i="3"/>
  <c r="N29" i="3" s="1"/>
  <c r="I29" i="3"/>
  <c r="J29" i="3" s="1"/>
  <c r="L29" i="3" s="1"/>
  <c r="S28" i="3"/>
  <c r="Q28" i="3"/>
  <c r="P28" i="3"/>
  <c r="M28" i="3"/>
  <c r="N28" i="3" s="1"/>
  <c r="I28" i="3"/>
  <c r="J28" i="3" s="1"/>
  <c r="L28" i="3" s="1"/>
  <c r="S27" i="3"/>
  <c r="Q27" i="3"/>
  <c r="P27" i="3"/>
  <c r="M27" i="3"/>
  <c r="N27" i="3" s="1"/>
  <c r="I27" i="3"/>
  <c r="J27" i="3" s="1"/>
  <c r="L27" i="3" s="1"/>
  <c r="S26" i="3"/>
  <c r="Q26" i="3"/>
  <c r="P26" i="3"/>
  <c r="M26" i="3"/>
  <c r="N26" i="3" s="1"/>
  <c r="I26" i="3"/>
  <c r="J26" i="3" s="1"/>
  <c r="L26" i="3" s="1"/>
  <c r="S25" i="3"/>
  <c r="Q25" i="3"/>
  <c r="P25" i="3"/>
  <c r="M25" i="3"/>
  <c r="N25" i="3" s="1"/>
  <c r="I25" i="3"/>
  <c r="J25" i="3" s="1"/>
  <c r="L25" i="3" s="1"/>
  <c r="F18" i="3"/>
  <c r="C11" i="3"/>
  <c r="G10" i="3"/>
  <c r="G11" i="3" s="1"/>
  <c r="C8" i="3"/>
  <c r="S29" i="2"/>
  <c r="S30" i="2"/>
  <c r="S31" i="2"/>
  <c r="S32" i="2"/>
  <c r="S33" i="2"/>
  <c r="S34" i="2"/>
  <c r="S35" i="2"/>
  <c r="S36" i="2"/>
  <c r="Q36" i="2"/>
  <c r="Q29" i="2"/>
  <c r="Q30" i="2"/>
  <c r="Q31" i="2"/>
  <c r="Q32" i="2"/>
  <c r="Q33" i="2"/>
  <c r="Q34" i="2"/>
  <c r="Q35" i="2"/>
  <c r="P27" i="2"/>
  <c r="P28" i="2"/>
  <c r="P29" i="2"/>
  <c r="P30" i="2"/>
  <c r="P31" i="2"/>
  <c r="P32" i="2"/>
  <c r="P33" i="2"/>
  <c r="P34" i="2"/>
  <c r="P35" i="2"/>
  <c r="P36" i="2"/>
  <c r="P26" i="2"/>
  <c r="N34" i="2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M35" i="2"/>
  <c r="N35" i="2" s="1"/>
  <c r="M36" i="2"/>
  <c r="N36" i="2" s="1"/>
  <c r="M25" i="2"/>
  <c r="N25" i="2" s="1"/>
  <c r="J34" i="2"/>
  <c r="L34" i="2" s="1"/>
  <c r="J35" i="2"/>
  <c r="L35" i="2" s="1"/>
  <c r="J36" i="2"/>
  <c r="L36" i="2" s="1"/>
  <c r="I26" i="2"/>
  <c r="J26" i="2" s="1"/>
  <c r="L26" i="2" s="1"/>
  <c r="I27" i="2"/>
  <c r="J27" i="2" s="1"/>
  <c r="L27" i="2" s="1"/>
  <c r="I28" i="2"/>
  <c r="J28" i="2" s="1"/>
  <c r="L28" i="2" s="1"/>
  <c r="I29" i="2"/>
  <c r="J29" i="2" s="1"/>
  <c r="L29" i="2" s="1"/>
  <c r="I30" i="2"/>
  <c r="J30" i="2" s="1"/>
  <c r="L30" i="2" s="1"/>
  <c r="I31" i="2"/>
  <c r="J31" i="2" s="1"/>
  <c r="L31" i="2" s="1"/>
  <c r="I32" i="2"/>
  <c r="J32" i="2" s="1"/>
  <c r="L32" i="2" s="1"/>
  <c r="I33" i="2"/>
  <c r="J33" i="2" s="1"/>
  <c r="L33" i="2" s="1"/>
  <c r="I34" i="2"/>
  <c r="I35" i="2"/>
  <c r="I36" i="2"/>
  <c r="I25" i="2"/>
  <c r="S28" i="2"/>
  <c r="Q28" i="2"/>
  <c r="S27" i="2"/>
  <c r="Q27" i="2"/>
  <c r="S26" i="2"/>
  <c r="Q26" i="2"/>
  <c r="S25" i="2"/>
  <c r="F18" i="2"/>
  <c r="C11" i="2"/>
  <c r="G10" i="2"/>
  <c r="G11" i="2" s="1"/>
  <c r="C8" i="2"/>
  <c r="G10" i="1"/>
  <c r="G11" i="1" s="1"/>
  <c r="J25" i="2" l="1"/>
  <c r="L25" i="2" s="1"/>
  <c r="Q26" i="1"/>
  <c r="Q27" i="1"/>
  <c r="Q28" i="1"/>
  <c r="Q25" i="1"/>
  <c r="R26" i="1"/>
  <c r="S26" i="1" s="1"/>
  <c r="R27" i="1"/>
  <c r="S27" i="1" s="1"/>
  <c r="R28" i="1"/>
  <c r="S28" i="1" s="1"/>
  <c r="R25" i="1"/>
  <c r="S25" i="1" s="1"/>
  <c r="P28" i="1"/>
  <c r="P25" i="1"/>
  <c r="O26" i="1"/>
  <c r="P26" i="1" s="1"/>
  <c r="O27" i="1"/>
  <c r="P27" i="1" s="1"/>
  <c r="O28" i="1"/>
  <c r="O25" i="1"/>
  <c r="M26" i="1"/>
  <c r="M27" i="1"/>
  <c r="M28" i="1"/>
  <c r="N28" i="1" s="1"/>
  <c r="M25" i="1"/>
  <c r="N25" i="1" s="1"/>
  <c r="N26" i="1"/>
  <c r="N27" i="1"/>
  <c r="I26" i="1"/>
  <c r="J26" i="1" s="1"/>
  <c r="L26" i="1" s="1"/>
  <c r="I27" i="1"/>
  <c r="J27" i="1" s="1"/>
  <c r="L27" i="1" s="1"/>
  <c r="I28" i="1"/>
  <c r="J28" i="1" s="1"/>
  <c r="L28" i="1" s="1"/>
  <c r="I25" i="1"/>
  <c r="J25" i="1" s="1"/>
  <c r="L25" i="1" s="1"/>
  <c r="C8" i="1"/>
  <c r="F18" i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Welch</author>
  </authors>
  <commentList>
    <comment ref="F5" authorId="0" shapeId="0" xr:uid="{CCADB638-467E-455D-8E05-47B5D5F6164D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slab thickness from top of girder to top of slab (including steel deck rib depth)</t>
        </r>
      </text>
    </comment>
    <comment ref="B6" authorId="0" shapeId="0" xr:uid="{FD0C7267-7D15-41FF-9415-663721E846AE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First story height in feet</t>
        </r>
      </text>
    </comment>
    <comment ref="F6" authorId="0" shapeId="0" xr:uid="{CFB9C1BC-7492-4061-A89B-A43A9B4300EB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Nominal compressive strength for floor slab [ksi]
</t>
        </r>
      </text>
    </comment>
    <comment ref="B7" authorId="0" shapeId="0" xr:uid="{6610A9CA-CE0F-4A35-82BA-F325A94D20C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Typical story height in feet</t>
        </r>
      </text>
    </comment>
    <comment ref="F7" authorId="0" shapeId="0" xr:uid="{07231FBE-4832-4072-9352-4148E00CEA2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Depth of steel decking for floor slab
</t>
        </r>
      </text>
    </comment>
    <comment ref="B8" authorId="0" shapeId="0" xr:uid="{565D7CB9-3CB5-47E2-8E54-26F068204F0B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building height in feet</t>
        </r>
      </text>
    </comment>
    <comment ref="F8" authorId="0" shapeId="0" xr:uid="{20086378-6438-4DCD-BB04-FDDB2315BDFD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Assumed section size for floor purlins oriented with weak axis of interior gravity framing</t>
        </r>
      </text>
    </comment>
    <comment ref="B9" authorId="0" shapeId="0" xr:uid="{3EB6E1DD-0FE7-414A-B238-7E774915E7BB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Longer plan dimension in feet</t>
        </r>
      </text>
    </comment>
    <comment ref="F9" authorId="0" shapeId="0" xr:uid="{F83FC7A4-6CC5-43BF-A6B7-5688C482E2A4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Number of purlin members per gravity bay (one direction only)</t>
        </r>
      </text>
    </comment>
    <comment ref="B10" authorId="0" shapeId="0" xr:uid="{AD1E9B8D-D41A-477D-A05F-069687D3B0C4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Shorter plan dimension in feet (if applicable)</t>
        </r>
      </text>
    </comment>
    <comment ref="F10" authorId="0" shapeId="0" xr:uid="{DCD28DE2-5B40-4456-AB26-F9547053B891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Length of purlin members per floor</t>
        </r>
      </text>
    </comment>
    <comment ref="B12" authorId="0" shapeId="0" xr:uid="{B5BC9127-39F9-4124-BDCD-A58FB746455E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Bay length for gravity bays in feet (does not include braced bays)</t>
        </r>
      </text>
    </comment>
    <comment ref="B13" authorId="0" shapeId="0" xr:uid="{B6A134B4-42F5-4A90-8A4C-AD6469A74942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Bay length for braced bays in feet</t>
        </r>
      </text>
    </comment>
    <comment ref="B17" authorId="0" shapeId="0" xr:uid="{03984942-1D0F-481D-BF0C-E6B6863D7963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Minimum yield stress of steel core [ksi]</t>
        </r>
      </text>
    </comment>
    <comment ref="E17" authorId="0" shapeId="0" xr:uid="{47F9B7E3-CA09-4C78-AB5B-59EDE173AC6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nominal yield stress of steel sections</t>
        </r>
      </text>
    </comment>
    <comment ref="B18" authorId="0" shapeId="0" xr:uid="{2520EAB7-C0B0-4009-84A1-FE69ADBA3F16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Expected yield stress of steel core [ksi]</t>
        </r>
      </text>
    </comment>
    <comment ref="E18" authorId="0" shapeId="0" xr:uid="{4FAC4707-4C90-4727-BC68-72DBBE745139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expected yield stress of steel sections</t>
        </r>
      </text>
    </comment>
    <comment ref="B19" authorId="0" shapeId="0" xr:uid="{B8F3D939-3CA4-490A-9048-B425A3E1262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Maximum yield stress of steel core</t>
        </r>
      </text>
    </comment>
    <comment ref="C24" authorId="0" shapeId="0" xr:uid="{78367A4E-34A3-4EB5-889E-9A189D7A2D7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Cross sectional area of steel core in BRB.
*Note this is for every brace in each location in a given story
</t>
        </r>
      </text>
    </comment>
    <comment ref="D24" authorId="0" shapeId="0" xr:uid="{BB427A88-1C4D-4295-9628-68453870E5C7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Beam section within braced frame bays</t>
        </r>
      </text>
    </comment>
    <comment ref="E24" authorId="0" shapeId="0" xr:uid="{7CA4EC75-4F9A-4EC1-8EBD-851229803747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Column section on either side of braced bay</t>
        </r>
      </text>
    </comment>
    <comment ref="F24" authorId="0" shapeId="0" xr:uid="{857B8CBB-ACF4-499A-884E-5C0A8EAFE38E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Beam section for gravity bays (outside of braced bays)
</t>
        </r>
      </text>
    </comment>
    <comment ref="G24" authorId="0" shapeId="0" xr:uid="{2C9274A9-C692-4F7E-BBEE-635E5A3647C5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Column section for gravity framing (outside of braced bays)</t>
        </r>
      </text>
    </comment>
    <comment ref="I24" authorId="0" shapeId="0" xr:uid="{6122A539-F95A-4BF4-9A2F-71FF8AA084A5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number of buckling restrained braces per floor of building (calculation shows number per side multiplied by 4 sides)</t>
        </r>
      </text>
    </comment>
    <comment ref="J24" authorId="0" shapeId="0" xr:uid="{2B02EAD5-BA4F-4720-9630-844090F86E6C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Workpoint-to-Workpint length of BRBs per floor
</t>
        </r>
      </text>
    </comment>
    <comment ref="K24" authorId="0" shapeId="0" xr:uid="{63FE3BDE-A761-4ED0-BCF2-E40F5D0F2E1D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Yield Length Ratio of BRB. Length of yielding core to workpoint-to-workpoint length</t>
        </r>
      </text>
    </comment>
    <comment ref="L24" authorId="0" shapeId="0" xr:uid="{727EAB51-FD1E-4428-AB53-EE38817726F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length of BRB yieldable steel cores per floor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Welch</author>
  </authors>
  <commentList>
    <comment ref="F5" authorId="0" shapeId="0" xr:uid="{FF01F479-9DB5-49ED-957A-948AB2FDA886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slab thickness from top of girder to top of slab (including steel deck rib depth)</t>
        </r>
      </text>
    </comment>
    <comment ref="B6" authorId="0" shapeId="0" xr:uid="{EC5E49EB-1811-4646-94F0-3ADA67E9053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First story height in feet</t>
        </r>
      </text>
    </comment>
    <comment ref="F6" authorId="0" shapeId="0" xr:uid="{D26FD73D-812E-4E55-88BB-F768FF05D692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Nominal compressive strength for floor slab [ksi]
</t>
        </r>
      </text>
    </comment>
    <comment ref="B7" authorId="0" shapeId="0" xr:uid="{F6608080-FFA8-4FAF-86C0-9B2847D765D7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Typical story height in feet</t>
        </r>
      </text>
    </comment>
    <comment ref="F7" authorId="0" shapeId="0" xr:uid="{2AF81353-5E4C-462E-993E-456F4D1404E6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Depth of steel decking for floor slab
</t>
        </r>
      </text>
    </comment>
    <comment ref="B8" authorId="0" shapeId="0" xr:uid="{C024AEDB-519A-4866-94B7-7EC39A258A0F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building height in feet</t>
        </r>
      </text>
    </comment>
    <comment ref="F8" authorId="0" shapeId="0" xr:uid="{84F979A6-75E1-46D2-809E-4CC87344554F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Assumed section size for floor purlins oriented with weak axis of interior gravity framing</t>
        </r>
      </text>
    </comment>
    <comment ref="B9" authorId="0" shapeId="0" xr:uid="{C41D2FCF-D52B-4B29-9361-1DBCAAC087FE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Longer plan dimension in feet</t>
        </r>
      </text>
    </comment>
    <comment ref="F9" authorId="0" shapeId="0" xr:uid="{7ADAEA5F-A316-4D91-A1DC-F72C9F4CF6A5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Number of purlin members per gravity bay (one direction only)</t>
        </r>
      </text>
    </comment>
    <comment ref="B10" authorId="0" shapeId="0" xr:uid="{BE9C6B9B-0CBF-4FF5-BDC9-17BEF14DE59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Shorter plan dimension in feet (if applicable)</t>
        </r>
      </text>
    </comment>
    <comment ref="F10" authorId="0" shapeId="0" xr:uid="{025FD79D-CAE3-4798-944D-416BBD214754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Length of purlin members per floor</t>
        </r>
      </text>
    </comment>
    <comment ref="B12" authorId="0" shapeId="0" xr:uid="{16C71308-2A77-43BC-BCC3-F00C8CD6322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Bay length for gravity bays in feet (does not include braced bays)</t>
        </r>
      </text>
    </comment>
    <comment ref="B13" authorId="0" shapeId="0" xr:uid="{FB72BB29-55F5-41F3-A772-76DE82A53D19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Bay length for braced bays in feet</t>
        </r>
      </text>
    </comment>
    <comment ref="B17" authorId="0" shapeId="0" xr:uid="{0AB40BCF-D0B2-44AC-9F29-8D1422F89B5A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Minimum yield stress of steel core [ksi]</t>
        </r>
      </text>
    </comment>
    <comment ref="E17" authorId="0" shapeId="0" xr:uid="{05E6CCDF-7510-4F5B-8E76-BD05E301EA3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nominal yield stress of steel sections</t>
        </r>
      </text>
    </comment>
    <comment ref="B18" authorId="0" shapeId="0" xr:uid="{E32AFEB1-E3E2-4869-AA37-97309FF89CE3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Expected yield stress of steel core [ksi]</t>
        </r>
      </text>
    </comment>
    <comment ref="E18" authorId="0" shapeId="0" xr:uid="{93E1FEDA-AB9A-4630-B2D2-5FBDE300740B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expected yield stress of steel sections</t>
        </r>
      </text>
    </comment>
    <comment ref="B19" authorId="0" shapeId="0" xr:uid="{7DDB89CA-1FB8-4E8E-B13E-F95B2DE884FD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Maximum yield stress of steel core</t>
        </r>
      </text>
    </comment>
    <comment ref="C24" authorId="0" shapeId="0" xr:uid="{1913FFE1-4225-4769-8F1C-5FA04A2739FD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Cross sectional area of steel core in BRB.
*Note this is for every brace in each location in a given story
</t>
        </r>
      </text>
    </comment>
    <comment ref="D24" authorId="0" shapeId="0" xr:uid="{B81B8652-CE21-4564-ABCA-523F77485B1F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Beam section within braced frame bays</t>
        </r>
      </text>
    </comment>
    <comment ref="E24" authorId="0" shapeId="0" xr:uid="{DBF95AA5-DE78-4AC4-8D5A-F3F1234912A4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Column section on either side of braced bay</t>
        </r>
      </text>
    </comment>
    <comment ref="F24" authorId="0" shapeId="0" xr:uid="{6AC3CC1B-8B1E-40ED-A3FD-3B385DE20FB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Beam section for gravity bays (outside of braced bays)
</t>
        </r>
      </text>
    </comment>
    <comment ref="G24" authorId="0" shapeId="0" xr:uid="{7ECDB6D4-7F87-487A-9518-7A02C43B3091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Column section for gravity framing (outside of braced bays)</t>
        </r>
      </text>
    </comment>
    <comment ref="I24" authorId="0" shapeId="0" xr:uid="{35DE432F-E4B5-4166-98B0-10FD19257873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number of buckling restrained braces per floor of building (calculation shows number per side multiplied by 4 sides)</t>
        </r>
      </text>
    </comment>
    <comment ref="J24" authorId="0" shapeId="0" xr:uid="{183E8E88-7659-4B78-A87A-D2946539BFE1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Workpoint-to-Workpint length of BRBs per floor
</t>
        </r>
      </text>
    </comment>
    <comment ref="K24" authorId="0" shapeId="0" xr:uid="{24589035-CF29-4A11-90FA-AAF290BD1B0C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Yield Length Ratio of BRB. Length of yielding core to workpoint-to-workpoint length</t>
        </r>
      </text>
    </comment>
    <comment ref="L24" authorId="0" shapeId="0" xr:uid="{322AB02F-E781-4921-9836-7FA79D0C889C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length of BRB yieldable steel cores per floor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Welch</author>
  </authors>
  <commentList>
    <comment ref="F5" authorId="0" shapeId="0" xr:uid="{FD4BC23F-D59E-4528-8152-9CB92AC0818C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slab thickness from top of girder to top of slab (including steel deck rib depth)</t>
        </r>
      </text>
    </comment>
    <comment ref="B6" authorId="0" shapeId="0" xr:uid="{08696D7B-6034-4BB3-BB82-FBE0C1B4A77F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First story height in feet</t>
        </r>
      </text>
    </comment>
    <comment ref="F6" authorId="0" shapeId="0" xr:uid="{9E2A3A36-3BD2-41FB-943E-64016DD7EACA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Nominal compressive strength for floor slab [ksi]
</t>
        </r>
      </text>
    </comment>
    <comment ref="B7" authorId="0" shapeId="0" xr:uid="{D3C62AAC-4DEE-45AA-9226-7AF53BEF5931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Typical story height in feet</t>
        </r>
      </text>
    </comment>
    <comment ref="F7" authorId="0" shapeId="0" xr:uid="{17C3444A-2B1C-47E6-8CC1-5DFAC4DC55F5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Depth of steel decking for floor slab
</t>
        </r>
      </text>
    </comment>
    <comment ref="B8" authorId="0" shapeId="0" xr:uid="{E9B7E004-6AFC-4511-9F06-DE26A68CFF25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building height in feet</t>
        </r>
      </text>
    </comment>
    <comment ref="F8" authorId="0" shapeId="0" xr:uid="{C3D123C3-2727-437D-9151-005390877E86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Assumed section size for floor purlins oriented with weak axis of interior gravity framing</t>
        </r>
      </text>
    </comment>
    <comment ref="B9" authorId="0" shapeId="0" xr:uid="{F60CB2D9-EBB8-4D63-8D35-C93F0EC4CD2F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Longer plan dimension in feet</t>
        </r>
      </text>
    </comment>
    <comment ref="F9" authorId="0" shapeId="0" xr:uid="{569CB07F-F937-472C-9CC4-38CF23D82B14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Number of purlin members per gravity bay (one direction only)</t>
        </r>
      </text>
    </comment>
    <comment ref="B10" authorId="0" shapeId="0" xr:uid="{0AA772DA-3B0C-4E6D-BED6-1FFEBA399A0F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Shorter plan dimension in feet (if applicable)</t>
        </r>
      </text>
    </comment>
    <comment ref="F10" authorId="0" shapeId="0" xr:uid="{A83D2212-C006-4AA1-8D19-A099511805F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Length of purlin members per floor</t>
        </r>
      </text>
    </comment>
    <comment ref="B12" authorId="0" shapeId="0" xr:uid="{EE72C45A-9D1F-423F-B93D-9C14D85D0234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Bay length for gravity bays in feet (does not include braced bays)</t>
        </r>
      </text>
    </comment>
    <comment ref="B13" authorId="0" shapeId="0" xr:uid="{6AFAC582-8D10-43E7-A3FA-D0F21A03D781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Bay length for braced bays in feet</t>
        </r>
      </text>
    </comment>
    <comment ref="B17" authorId="0" shapeId="0" xr:uid="{3334099A-0688-498C-9BB2-1E796CE05E3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Minimum yield stress of steel core [ksi]</t>
        </r>
      </text>
    </comment>
    <comment ref="E17" authorId="0" shapeId="0" xr:uid="{D44101AA-8B2D-459F-9A97-5D31BC2E489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nominal yield stress of steel sections</t>
        </r>
      </text>
    </comment>
    <comment ref="B18" authorId="0" shapeId="0" xr:uid="{398B03E7-068E-4D7D-A328-ACE520CF4953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Expected yield stress of steel core [ksi]</t>
        </r>
      </text>
    </comment>
    <comment ref="E18" authorId="0" shapeId="0" xr:uid="{E9C5303B-3991-4514-A5CF-7D87F1D4522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expected yield stress of steel sections</t>
        </r>
      </text>
    </comment>
    <comment ref="B19" authorId="0" shapeId="0" xr:uid="{7561D952-BD80-4F6F-9EFB-4672DA27469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Maximum yield stress of steel core</t>
        </r>
      </text>
    </comment>
    <comment ref="C24" authorId="0" shapeId="0" xr:uid="{87B887F4-2B3B-4F13-A203-36F1DA7C1BE9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Cross sectional area of steel core in BRB.
*Note this is for every brace in each location in a given story
</t>
        </r>
      </text>
    </comment>
    <comment ref="D24" authorId="0" shapeId="0" xr:uid="{20C0D969-86F2-48D0-BC67-5FA11232A300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Beam section within braced frame bays</t>
        </r>
      </text>
    </comment>
    <comment ref="E24" authorId="0" shapeId="0" xr:uid="{BCADA7C4-FA01-493C-8209-0C83781F8408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Column section on either side of braced bay</t>
        </r>
      </text>
    </comment>
    <comment ref="F24" authorId="0" shapeId="0" xr:uid="{40160581-F016-4596-AD79-73AC7F3E29CE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Beam section for gravity bays (outside of braced bays)
</t>
        </r>
      </text>
    </comment>
    <comment ref="G24" authorId="0" shapeId="0" xr:uid="{4266144D-3330-4B66-AD55-C5995DE9CF26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Column section for gravity framing (outside of braced bays)</t>
        </r>
      </text>
    </comment>
    <comment ref="I24" authorId="0" shapeId="0" xr:uid="{D0B7CF46-65F1-4A51-B6FB-7E258582C88B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number of buckling restrained braces per floor of building (calculation shows number per side multiplied by 4 sides)</t>
        </r>
      </text>
    </comment>
    <comment ref="J24" authorId="0" shapeId="0" xr:uid="{C6AB3926-05A6-4475-86F3-D51311458063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Workpoint-to-Workpint length of BRBs per floor
</t>
        </r>
      </text>
    </comment>
    <comment ref="K24" authorId="0" shapeId="0" xr:uid="{BC5EA02B-CD70-437F-A097-CC7E6FF04DEA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Yield Length Ratio of BRB. Length of yielding core to workpoint-to-workpoint length</t>
        </r>
      </text>
    </comment>
    <comment ref="L24" authorId="0" shapeId="0" xr:uid="{28F41F80-6689-4BEA-831C-0D77B0B85245}">
      <text>
        <r>
          <rPr>
            <b/>
            <sz val="9"/>
            <color indexed="81"/>
            <rFont val="Tahoma"/>
            <family val="2"/>
          </rPr>
          <t>David Welch:</t>
        </r>
        <r>
          <rPr>
            <sz val="9"/>
            <color indexed="81"/>
            <rFont val="Tahoma"/>
            <family val="2"/>
          </rPr>
          <t xml:space="preserve">
Total length of BRB yieldable steel cores per floor</t>
        </r>
      </text>
    </comment>
  </commentList>
</comments>
</file>

<file path=xl/sharedStrings.xml><?xml version="1.0" encoding="utf-8"?>
<sst xmlns="http://schemas.openxmlformats.org/spreadsheetml/2006/main" count="286" uniqueCount="89">
  <si>
    <t># stories</t>
  </si>
  <si>
    <r>
      <t>L</t>
    </r>
    <r>
      <rPr>
        <vertAlign val="subscript"/>
        <sz val="11"/>
        <color theme="1"/>
        <rFont val="Calibri"/>
        <family val="2"/>
        <scheme val="minor"/>
      </rPr>
      <t>bay,grav</t>
    </r>
    <r>
      <rPr>
        <sz val="11"/>
        <color theme="1"/>
        <rFont val="Calibri"/>
        <family val="2"/>
        <scheme val="minor"/>
      </rPr>
      <t xml:space="preserve"> [ft]</t>
    </r>
  </si>
  <si>
    <r>
      <t>A</t>
    </r>
    <r>
      <rPr>
        <vertAlign val="subscript"/>
        <sz val="11"/>
        <color theme="1"/>
        <rFont val="Calibri"/>
        <family val="2"/>
        <scheme val="minor"/>
      </rPr>
      <t>plan</t>
    </r>
    <r>
      <rPr>
        <sz val="11"/>
        <color theme="1"/>
        <rFont val="Calibri"/>
        <family val="2"/>
        <scheme val="minor"/>
      </rPr>
      <t xml:space="preserve"> [ft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</si>
  <si>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L [ft]</t>
  </si>
  <si>
    <t>B [ft]</t>
  </si>
  <si>
    <t>General Geometry</t>
  </si>
  <si>
    <r>
      <t>L</t>
    </r>
    <r>
      <rPr>
        <vertAlign val="subscript"/>
        <sz val="11"/>
        <color theme="1"/>
        <rFont val="Calibri"/>
        <family val="2"/>
        <scheme val="minor"/>
      </rPr>
      <t>bay,brbf</t>
    </r>
    <r>
      <rPr>
        <sz val="11"/>
        <color theme="1"/>
        <rFont val="Calibri"/>
        <family val="2"/>
        <scheme val="minor"/>
      </rPr>
      <t xml:space="preserve"> [ft]</t>
    </r>
  </si>
  <si>
    <r>
      <t>F</t>
    </r>
    <r>
      <rPr>
        <vertAlign val="subscript"/>
        <sz val="11"/>
        <color theme="1"/>
        <rFont val="Calibri"/>
        <family val="2"/>
        <scheme val="minor"/>
      </rPr>
      <t>ysc,min</t>
    </r>
    <r>
      <rPr>
        <sz val="11"/>
        <color theme="1"/>
        <rFont val="Calibri"/>
        <family val="2"/>
        <scheme val="minor"/>
      </rPr>
      <t xml:space="preserve"> [ksi]</t>
    </r>
  </si>
  <si>
    <r>
      <t>F</t>
    </r>
    <r>
      <rPr>
        <vertAlign val="subscript"/>
        <sz val="11"/>
        <color theme="1"/>
        <rFont val="Calibri"/>
        <family val="2"/>
        <scheme val="minor"/>
      </rPr>
      <t>ysc,exp</t>
    </r>
    <r>
      <rPr>
        <sz val="11"/>
        <color theme="1"/>
        <rFont val="Calibri"/>
        <family val="2"/>
        <scheme val="minor"/>
      </rPr>
      <t xml:space="preserve"> [ksi]</t>
    </r>
  </si>
  <si>
    <r>
      <t>F</t>
    </r>
    <r>
      <rPr>
        <vertAlign val="subscript"/>
        <sz val="11"/>
        <color theme="1"/>
        <rFont val="Calibri"/>
        <family val="2"/>
        <scheme val="minor"/>
      </rPr>
      <t>ysc,max</t>
    </r>
    <r>
      <rPr>
        <sz val="11"/>
        <color theme="1"/>
        <rFont val="Calibri"/>
        <family val="2"/>
        <scheme val="minor"/>
      </rPr>
      <t xml:space="preserve"> [ksi]</t>
    </r>
  </si>
  <si>
    <t>BRBF Material Properties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</si>
  <si>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[ksi]</t>
    </r>
  </si>
  <si>
    <r>
      <t>f</t>
    </r>
    <r>
      <rPr>
        <vertAlign val="subscript"/>
        <sz val="11"/>
        <color theme="1"/>
        <rFont val="Calibri"/>
        <family val="2"/>
        <scheme val="minor"/>
      </rPr>
      <t>ye</t>
    </r>
    <r>
      <rPr>
        <sz val="11"/>
        <color theme="1"/>
        <rFont val="Calibri"/>
        <family val="2"/>
        <scheme val="minor"/>
      </rPr>
      <t xml:space="preserve"> [ksi]</t>
    </r>
  </si>
  <si>
    <t>Steel Section (framing) Material Properties</t>
  </si>
  <si>
    <t>Story</t>
  </si>
  <si>
    <t>Braced Frame and Gravity Framing Summary</t>
  </si>
  <si>
    <t>W21X73</t>
  </si>
  <si>
    <t>W21X62</t>
  </si>
  <si>
    <t>W21X50</t>
  </si>
  <si>
    <t>W14X145</t>
  </si>
  <si>
    <t>W14X132</t>
  </si>
  <si>
    <t>W18X76</t>
  </si>
  <si>
    <t>W12X65</t>
  </si>
  <si>
    <t>W12X45</t>
  </si>
  <si>
    <r>
      <t>h</t>
    </r>
    <r>
      <rPr>
        <vertAlign val="subscript"/>
        <sz val="11"/>
        <color theme="1"/>
        <rFont val="Calibri"/>
        <family val="2"/>
        <scheme val="minor"/>
      </rPr>
      <t>1st</t>
    </r>
    <r>
      <rPr>
        <sz val="11"/>
        <color theme="1"/>
        <rFont val="Calibri"/>
        <family val="2"/>
        <scheme val="minor"/>
      </rPr>
      <t xml:space="preserve"> [ft]</t>
    </r>
  </si>
  <si>
    <r>
      <t>h</t>
    </r>
    <r>
      <rPr>
        <vertAlign val="subscript"/>
        <sz val="11"/>
        <color theme="1"/>
        <rFont val="Calibri"/>
        <family val="2"/>
        <scheme val="minor"/>
      </rPr>
      <t>typ</t>
    </r>
    <r>
      <rPr>
        <sz val="11"/>
        <color theme="1"/>
        <rFont val="Calibri"/>
        <family val="2"/>
        <scheme val="minor"/>
      </rPr>
      <t xml:space="preserve"> [ft]</t>
    </r>
  </si>
  <si>
    <r>
      <t>H</t>
    </r>
    <r>
      <rPr>
        <vertAlign val="subscript"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[ft]</t>
    </r>
  </si>
  <si>
    <t>Inventory</t>
  </si>
  <si>
    <t>*Lengths are based on rough workpoint-to-workpoint lengths in feet</t>
  </si>
  <si>
    <t>BF= braced frame</t>
  </si>
  <si>
    <t>GF= gravity frame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</si>
  <si>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sc</t>
    </r>
    <r>
      <rPr>
        <b/>
        <sz val="11"/>
        <color theme="1"/>
        <rFont val="Calibri"/>
        <family val="2"/>
        <scheme val="minor"/>
      </rPr>
      <t xml:space="preserve"> [in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</si>
  <si>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BeamSec</t>
    </r>
    <r>
      <rPr>
        <b/>
        <vertAlign val="subscript"/>
        <sz val="11"/>
        <color theme="1"/>
        <rFont val="Calibri"/>
        <family val="2"/>
        <scheme val="minor"/>
      </rPr>
      <t>BF</t>
    </r>
  </si>
  <si>
    <r>
      <t>ColumnSec</t>
    </r>
    <r>
      <rPr>
        <b/>
        <vertAlign val="subscript"/>
        <sz val="11"/>
        <color theme="1"/>
        <rFont val="Calibri"/>
        <family val="2"/>
        <scheme val="minor"/>
      </rPr>
      <t>BF</t>
    </r>
  </si>
  <si>
    <r>
      <t>BeamSec</t>
    </r>
    <r>
      <rPr>
        <b/>
        <vertAlign val="subscript"/>
        <sz val="11"/>
        <color theme="1"/>
        <rFont val="Calibri"/>
        <family val="2"/>
        <scheme val="minor"/>
      </rPr>
      <t>GF</t>
    </r>
  </si>
  <si>
    <r>
      <t>ColumnSec</t>
    </r>
    <r>
      <rPr>
        <b/>
        <vertAlign val="subscript"/>
        <sz val="11"/>
        <color theme="1"/>
        <rFont val="Calibri"/>
        <family val="2"/>
        <scheme val="minor"/>
      </rPr>
      <t>GF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</si>
  <si>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BRB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</si>
  <si>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BF,Beam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</si>
  <si>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BF,Beam</t>
    </r>
    <r>
      <rPr>
        <b/>
        <sz val="11"/>
        <color theme="1"/>
        <rFont val="Calibri"/>
        <family val="2"/>
        <scheme val="minor"/>
      </rPr>
      <t xml:space="preserve"> [ft]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</si>
  <si>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BF,Column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</si>
  <si>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BF,Column</t>
    </r>
    <r>
      <rPr>
        <b/>
        <sz val="11"/>
        <color theme="1"/>
        <rFont val="Calibri"/>
        <family val="2"/>
        <scheme val="minor"/>
      </rPr>
      <t xml:space="preserve"> [ft]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</si>
  <si>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GF,Column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</si>
  <si>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GF,Column</t>
    </r>
    <r>
      <rPr>
        <b/>
        <sz val="11"/>
        <color theme="1"/>
        <rFont val="Calibri"/>
        <family val="2"/>
        <scheme val="minor"/>
      </rPr>
      <t xml:space="preserve"> [ft]</t>
    </r>
  </si>
  <si>
    <t>Total number (n) and length (L) of members for each floor of building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</si>
  <si>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GF,Beam</t>
    </r>
    <r>
      <rPr>
        <b/>
        <sz val="11"/>
        <color theme="1"/>
        <rFont val="Calibri"/>
        <family val="2"/>
        <scheme val="minor"/>
      </rPr>
      <t xml:space="preserve"> [ft]</t>
    </r>
  </si>
  <si>
    <t>Floor Detail</t>
  </si>
  <si>
    <r>
      <t>t</t>
    </r>
    <r>
      <rPr>
        <vertAlign val="subscript"/>
        <sz val="11"/>
        <color theme="1"/>
        <rFont val="Calibri"/>
        <family val="2"/>
        <scheme val="minor"/>
      </rPr>
      <t>slab</t>
    </r>
    <r>
      <rPr>
        <sz val="11"/>
        <color theme="1"/>
        <rFont val="Calibri"/>
        <family val="2"/>
        <scheme val="minor"/>
      </rPr>
      <t xml:space="preserve"> [in]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</si>
  <si>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[ksi]</t>
    </r>
  </si>
  <si>
    <r>
      <t>t</t>
    </r>
    <r>
      <rPr>
        <vertAlign val="subscript"/>
        <sz val="11"/>
        <color theme="1"/>
        <rFont val="Calibri"/>
        <family val="2"/>
        <scheme val="minor"/>
      </rPr>
      <t>rib</t>
    </r>
    <r>
      <rPr>
        <sz val="11"/>
        <color theme="1"/>
        <rFont val="Calibri"/>
        <family val="2"/>
        <scheme val="minor"/>
      </rPr>
      <t xml:space="preserve"> [in]</t>
    </r>
  </si>
  <si>
    <t>PurlinSec</t>
  </si>
  <si>
    <t>W18X35</t>
  </si>
  <si>
    <r>
      <t>n</t>
    </r>
    <r>
      <rPr>
        <vertAlign val="subscript"/>
        <sz val="11"/>
        <color theme="1"/>
        <rFont val="Calibri"/>
        <family val="2"/>
        <scheme val="minor"/>
      </rPr>
      <t>PurlinPerBay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</si>
  <si>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PurlinPerFloor </t>
    </r>
    <r>
      <rPr>
        <sz val="11"/>
        <color theme="1"/>
        <rFont val="Calibri"/>
        <family val="2"/>
        <scheme val="minor"/>
      </rPr>
      <t>[ft]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</si>
  <si>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PurlinPerTotal </t>
    </r>
    <r>
      <rPr>
        <sz val="11"/>
        <color theme="1"/>
        <rFont val="Calibri"/>
        <family val="2"/>
        <scheme val="minor"/>
      </rPr>
      <t>[ft]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</si>
  <si>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BRB,WP</t>
    </r>
    <r>
      <rPr>
        <b/>
        <sz val="11"/>
        <color theme="1"/>
        <rFont val="Calibri"/>
        <family val="2"/>
        <scheme val="minor"/>
      </rPr>
      <t xml:space="preserve"> [ft]</t>
    </r>
  </si>
  <si>
    <t>YLR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</si>
  <si>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 xml:space="preserve">ysc </t>
    </r>
    <r>
      <rPr>
        <b/>
        <sz val="11"/>
        <color theme="1"/>
        <rFont val="Calibri"/>
        <family val="2"/>
        <scheme val="minor"/>
      </rPr>
      <t>[ft]</t>
    </r>
  </si>
  <si>
    <t>W14X283</t>
  </si>
  <si>
    <t>W14X257</t>
  </si>
  <si>
    <t>W14X211</t>
  </si>
  <si>
    <t>W12X210</t>
  </si>
  <si>
    <t>W12X190</t>
  </si>
  <si>
    <t>W12X170</t>
  </si>
  <si>
    <t>W12X136</t>
  </si>
  <si>
    <t>W12X120</t>
  </si>
  <si>
    <t>W12X87</t>
  </si>
  <si>
    <t>*Lengths are based on rough workpoint-to-workpoint lengths in feet except BRB core length (Lysc)</t>
  </si>
  <si>
    <t>Design Information for 12-Story Steel BRBF Baseline Design</t>
  </si>
  <si>
    <t>Design Information for 4-Story Steel BRBF Baseline Design</t>
  </si>
  <si>
    <t>Design Information for 18-Story Steel BRBF Baseline Design</t>
  </si>
  <si>
    <t>W24X94</t>
  </si>
  <si>
    <t>W24X76</t>
  </si>
  <si>
    <t>W24X62</t>
  </si>
  <si>
    <t>W14X605</t>
  </si>
  <si>
    <t>W14X500</t>
  </si>
  <si>
    <t>W14X426</t>
  </si>
  <si>
    <t>W14X342</t>
  </si>
  <si>
    <t>W14X176</t>
  </si>
  <si>
    <t>W12X230</t>
  </si>
  <si>
    <t>W12X231</t>
  </si>
  <si>
    <t>W12X106</t>
  </si>
  <si>
    <t>W21X111</t>
  </si>
  <si>
    <t>W21X93</t>
  </si>
  <si>
    <t>W21X68</t>
  </si>
  <si>
    <t>W21X57</t>
  </si>
  <si>
    <t>W14X38</t>
  </si>
  <si>
    <t>W14X68</t>
  </si>
  <si>
    <t>W14X233</t>
  </si>
  <si>
    <t>Total number (n) and total length (L) of members for each floor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</si>
</sst>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0" xfId="0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106680</xdr:rowOff>
    </xdr:from>
    <xdr:to>
      <xdr:col>13</xdr:col>
      <xdr:colOff>240504</xdr:colOff>
      <xdr:row>17</xdr:row>
      <xdr:rowOff>87121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06680"/>
          <a:ext cx="3554569" cy="3408806"/>
        </a:xfrm>
        <a:prstGeom prst="rect">
          <a:avLst/>
        </a:prstGeom>
      </xdr:spPr>
    </xdr:pic>
    <xdr:clientData/>
  </xdr:twoCellAnchor>
  <xdr:twoCellAnchor editAs="oneCell">
    <xdr:from>
      <xdr:col>13</xdr:col>
      <xdr:colOff>605790</xdr:colOff>
      <xdr:row>8</xdr:row>
      <xdr:rowOff>201930</xdr:rowOff>
    </xdr:from>
    <xdr:to>
      <xdr:col>15</xdr:col>
      <xdr:colOff>145233</xdr:colOff>
      <xdr:row>15</xdr:row>
      <xdr:rowOff>65023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666" t="76023" r="59564"/>
        <a:stretch/>
      </xdr:blipFill>
      <xdr:spPr>
        <a:xfrm>
          <a:off x="10256520" y="1786890"/>
          <a:ext cx="892628" cy="1303908"/>
        </a:xfrm>
        <a:prstGeom prst="rect">
          <a:avLst/>
        </a:prstGeom>
      </xdr:spPr>
    </xdr:pic>
    <xdr:clientData/>
  </xdr:twoCellAnchor>
  <xdr:oneCellAnchor>
    <xdr:from>
      <xdr:col>3</xdr:col>
      <xdr:colOff>285751</xdr:colOff>
      <xdr:row>11</xdr:row>
      <xdr:rowOff>26035</xdr:rowOff>
    </xdr:from>
    <xdr:ext cx="3444240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00276" y="2226310"/>
          <a:ext cx="3444240" cy="78124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NOTE: The BRB sizing</a:t>
          </a:r>
          <a:r>
            <a:rPr lang="en-US" sz="1100" b="1" baseline="0"/>
            <a:t> and braced frame members have been resized to account for the 15% increase in design base shear (using MRSA) from ASCE 7-05 to ASCE 7-16 (i.e., members will not match NIST GCR 10-917-8 report)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579120</xdr:colOff>
      <xdr:row>0</xdr:row>
      <xdr:rowOff>160020</xdr:rowOff>
    </xdr:from>
    <xdr:to>
      <xdr:col>16</xdr:col>
      <xdr:colOff>397329</xdr:colOff>
      <xdr:row>18</xdr:row>
      <xdr:rowOff>119343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290" t="33840" r="27825"/>
        <a:stretch/>
      </xdr:blipFill>
      <xdr:spPr>
        <a:xfrm>
          <a:off x="10869930" y="160020"/>
          <a:ext cx="1197429" cy="3597873"/>
        </a:xfrm>
        <a:prstGeom prst="rect">
          <a:avLst/>
        </a:prstGeom>
      </xdr:spPr>
    </xdr:pic>
    <xdr:clientData/>
  </xdr:twoCellAnchor>
  <xdr:twoCellAnchor editAs="oneCell">
    <xdr:from>
      <xdr:col>8</xdr:col>
      <xdr:colOff>358140</xdr:colOff>
      <xdr:row>1</xdr:row>
      <xdr:rowOff>34290</xdr:rowOff>
    </xdr:from>
    <xdr:to>
      <xdr:col>13</xdr:col>
      <xdr:colOff>544830</xdr:colOff>
      <xdr:row>17</xdr:row>
      <xdr:rowOff>179070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830" y="217170"/>
          <a:ext cx="3554730" cy="338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490538</xdr:colOff>
      <xdr:row>0</xdr:row>
      <xdr:rowOff>0</xdr:rowOff>
    </xdr:from>
    <xdr:to>
      <xdr:col>21</xdr:col>
      <xdr:colOff>270047</xdr:colOff>
      <xdr:row>27</xdr:row>
      <xdr:rowOff>108865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885"/>
        <a:stretch/>
      </xdr:blipFill>
      <xdr:spPr>
        <a:xfrm>
          <a:off x="14373226" y="0"/>
          <a:ext cx="1055859" cy="5438103"/>
        </a:xfrm>
        <a:prstGeom prst="rect">
          <a:avLst/>
        </a:prstGeom>
      </xdr:spPr>
    </xdr:pic>
    <xdr:clientData/>
  </xdr:twoCellAnchor>
  <xdr:twoCellAnchor editAs="oneCell">
    <xdr:from>
      <xdr:col>12</xdr:col>
      <xdr:colOff>214313</xdr:colOff>
      <xdr:row>0</xdr:row>
      <xdr:rowOff>61912</xdr:rowOff>
    </xdr:from>
    <xdr:to>
      <xdr:col>17</xdr:col>
      <xdr:colOff>316230</xdr:colOff>
      <xdr:row>17</xdr:row>
      <xdr:rowOff>29527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488" y="61912"/>
          <a:ext cx="3554730" cy="338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3"/>
  <sheetViews>
    <sheetView tabSelected="1" workbookViewId="0">
      <selection activeCell="I25" sqref="I25"/>
    </sheetView>
  </sheetViews>
  <sheetFormatPr defaultRowHeight="14.5" x14ac:dyDescent="0.35"/>
  <cols>
    <col min="2" max="2" width="9.90625" customWidth="1"/>
    <col min="4" max="4" width="10.6328125" bestFit="1" customWidth="1"/>
    <col min="5" max="5" width="12.26953125" customWidth="1"/>
    <col min="6" max="6" width="14.6328125" customWidth="1"/>
    <col min="7" max="7" width="12.6328125" customWidth="1"/>
    <col min="10" max="10" width="11.1796875" customWidth="1"/>
    <col min="15" max="15" width="9.90625" customWidth="1"/>
    <col min="16" max="16" width="9.1796875" customWidth="1"/>
    <col min="17" max="17" width="11.08984375" customWidth="1"/>
    <col min="19" max="19" width="10.6328125" customWidth="1"/>
  </cols>
  <sheetData>
    <row r="2" spans="2:7" x14ac:dyDescent="0.35">
      <c r="B2" s="1" t="s">
        <v>68</v>
      </c>
    </row>
    <row r="4" spans="2:7" x14ac:dyDescent="0.35">
      <c r="B4" s="2" t="s">
        <v>5</v>
      </c>
      <c r="F4" s="2" t="s">
        <v>45</v>
      </c>
    </row>
    <row r="5" spans="2:7" ht="16.5" x14ac:dyDescent="0.45">
      <c r="B5" t="s">
        <v>0</v>
      </c>
      <c r="C5">
        <v>4</v>
      </c>
      <c r="F5" t="s">
        <v>46</v>
      </c>
      <c r="G5">
        <v>5.5</v>
      </c>
    </row>
    <row r="6" spans="2:7" ht="16.5" x14ac:dyDescent="0.45">
      <c r="B6" t="s">
        <v>24</v>
      </c>
      <c r="C6">
        <v>13</v>
      </c>
      <c r="F6" t="s">
        <v>47</v>
      </c>
      <c r="G6">
        <v>4</v>
      </c>
    </row>
    <row r="7" spans="2:7" ht="16.5" x14ac:dyDescent="0.45">
      <c r="B7" t="s">
        <v>25</v>
      </c>
      <c r="C7">
        <v>13</v>
      </c>
      <c r="F7" t="s">
        <v>48</v>
      </c>
      <c r="G7">
        <v>2</v>
      </c>
    </row>
    <row r="8" spans="2:7" ht="16.5" x14ac:dyDescent="0.45">
      <c r="B8" t="s">
        <v>26</v>
      </c>
      <c r="C8">
        <f>C6+(C7*(C5-1))</f>
        <v>52</v>
      </c>
      <c r="F8" t="s">
        <v>49</v>
      </c>
      <c r="G8" t="s">
        <v>50</v>
      </c>
    </row>
    <row r="9" spans="2:7" ht="16.5" x14ac:dyDescent="0.45">
      <c r="B9" t="s">
        <v>3</v>
      </c>
      <c r="C9">
        <v>120</v>
      </c>
      <c r="F9" t="s">
        <v>51</v>
      </c>
      <c r="G9">
        <v>3</v>
      </c>
    </row>
    <row r="10" spans="2:7" ht="16.5" x14ac:dyDescent="0.45">
      <c r="B10" t="s">
        <v>4</v>
      </c>
      <c r="C10">
        <v>120</v>
      </c>
      <c r="F10" t="s">
        <v>52</v>
      </c>
      <c r="G10">
        <f>G9*(4*4)*C12</f>
        <v>1440</v>
      </c>
    </row>
    <row r="11" spans="2:7" ht="17.5" x14ac:dyDescent="0.45">
      <c r="B11" t="s">
        <v>2</v>
      </c>
      <c r="C11">
        <f>C9*C10</f>
        <v>14400</v>
      </c>
      <c r="F11" t="s">
        <v>53</v>
      </c>
      <c r="G11">
        <f>G10*C5</f>
        <v>5760</v>
      </c>
    </row>
    <row r="12" spans="2:7" ht="16.5" x14ac:dyDescent="0.45">
      <c r="B12" t="s">
        <v>1</v>
      </c>
      <c r="C12">
        <v>30</v>
      </c>
    </row>
    <row r="13" spans="2:7" ht="16.5" x14ac:dyDescent="0.45">
      <c r="B13" t="s">
        <v>6</v>
      </c>
      <c r="C13">
        <v>15</v>
      </c>
    </row>
    <row r="16" spans="2:7" x14ac:dyDescent="0.35">
      <c r="B16" s="2" t="s">
        <v>10</v>
      </c>
      <c r="E16" s="2" t="s">
        <v>13</v>
      </c>
    </row>
    <row r="17" spans="2:19" ht="16.5" x14ac:dyDescent="0.45">
      <c r="B17" t="s">
        <v>7</v>
      </c>
      <c r="C17">
        <v>38</v>
      </c>
      <c r="E17" t="s">
        <v>11</v>
      </c>
      <c r="F17">
        <v>50</v>
      </c>
    </row>
    <row r="18" spans="2:19" ht="16.5" x14ac:dyDescent="0.45">
      <c r="B18" t="s">
        <v>8</v>
      </c>
      <c r="C18">
        <v>42</v>
      </c>
      <c r="E18" t="s">
        <v>12</v>
      </c>
      <c r="F18">
        <f>50*1.1</f>
        <v>55.000000000000007</v>
      </c>
    </row>
    <row r="19" spans="2:19" ht="16.5" x14ac:dyDescent="0.45">
      <c r="B19" t="s">
        <v>9</v>
      </c>
      <c r="C19">
        <v>46</v>
      </c>
    </row>
    <row r="21" spans="2:19" x14ac:dyDescent="0.35">
      <c r="B21" s="2" t="s">
        <v>15</v>
      </c>
      <c r="I21" s="2" t="s">
        <v>27</v>
      </c>
      <c r="K21" t="s">
        <v>29</v>
      </c>
      <c r="M21" t="s">
        <v>30</v>
      </c>
    </row>
    <row r="22" spans="2:19" x14ac:dyDescent="0.35">
      <c r="I22" t="s">
        <v>88</v>
      </c>
    </row>
    <row r="23" spans="2:19" x14ac:dyDescent="0.35">
      <c r="I23" t="s">
        <v>28</v>
      </c>
    </row>
    <row r="24" spans="2:19" ht="16.5" x14ac:dyDescent="0.35">
      <c r="B24" s="7" t="s">
        <v>14</v>
      </c>
      <c r="C24" s="7" t="s">
        <v>31</v>
      </c>
      <c r="D24" s="7" t="s">
        <v>32</v>
      </c>
      <c r="E24" s="7" t="s">
        <v>33</v>
      </c>
      <c r="F24" s="7" t="s">
        <v>34</v>
      </c>
      <c r="G24" s="7" t="s">
        <v>35</v>
      </c>
      <c r="H24" s="7"/>
      <c r="I24" s="7" t="s">
        <v>36</v>
      </c>
      <c r="J24" s="7" t="s">
        <v>54</v>
      </c>
      <c r="K24" s="7" t="s">
        <v>55</v>
      </c>
      <c r="L24" s="7" t="s">
        <v>56</v>
      </c>
      <c r="M24" s="7" t="s">
        <v>37</v>
      </c>
      <c r="N24" s="7" t="s">
        <v>38</v>
      </c>
      <c r="O24" s="7" t="s">
        <v>39</v>
      </c>
      <c r="P24" s="7" t="s">
        <v>40</v>
      </c>
      <c r="Q24" s="7" t="s">
        <v>44</v>
      </c>
      <c r="R24" s="7" t="s">
        <v>41</v>
      </c>
      <c r="S24" s="7" t="s">
        <v>42</v>
      </c>
    </row>
    <row r="25" spans="2:19" x14ac:dyDescent="0.35">
      <c r="B25" s="3">
        <v>1</v>
      </c>
      <c r="C25" s="4">
        <v>11.5</v>
      </c>
      <c r="D25" s="3" t="s">
        <v>81</v>
      </c>
      <c r="E25" s="3" t="s">
        <v>87</v>
      </c>
      <c r="F25" s="3" t="s">
        <v>21</v>
      </c>
      <c r="G25" s="3" t="s">
        <v>22</v>
      </c>
      <c r="H25" s="3"/>
      <c r="I25" s="3">
        <f>1*4</f>
        <v>4</v>
      </c>
      <c r="J25" s="4">
        <f>SQRT($C$6^2+$C$13^2)*I25</f>
        <v>79.39773296511683</v>
      </c>
      <c r="K25" s="3">
        <v>0.57999999999999996</v>
      </c>
      <c r="L25" s="8">
        <f>J25*K25</f>
        <v>46.050685119767756</v>
      </c>
      <c r="M25" s="3">
        <f>1*4</f>
        <v>4</v>
      </c>
      <c r="N25" s="3">
        <f>M25*$C$13</f>
        <v>60</v>
      </c>
      <c r="O25" s="3">
        <f>2*4</f>
        <v>8</v>
      </c>
      <c r="P25" s="3">
        <f>O25*C6</f>
        <v>104</v>
      </c>
      <c r="Q25">
        <f>(18*2*$C$12)+(2*2*$C$13)</f>
        <v>1140</v>
      </c>
      <c r="R25" s="3">
        <f>21</f>
        <v>21</v>
      </c>
      <c r="S25" s="3">
        <f>C6*R25</f>
        <v>273</v>
      </c>
    </row>
    <row r="26" spans="2:19" x14ac:dyDescent="0.35">
      <c r="B26" s="3">
        <v>2</v>
      </c>
      <c r="C26" s="4">
        <v>10.5</v>
      </c>
      <c r="D26" s="3" t="s">
        <v>82</v>
      </c>
      <c r="E26" s="3" t="s">
        <v>20</v>
      </c>
      <c r="F26" s="3" t="s">
        <v>21</v>
      </c>
      <c r="G26" s="3" t="s">
        <v>22</v>
      </c>
      <c r="H26" s="3"/>
      <c r="I26" s="3">
        <f t="shared" ref="I26:I28" si="0">1*4</f>
        <v>4</v>
      </c>
      <c r="J26" s="4">
        <f>SQRT($C$7^2+$C$13^2)*I26</f>
        <v>79.39773296511683</v>
      </c>
      <c r="K26" s="3">
        <v>0.59</v>
      </c>
      <c r="L26" s="8">
        <f t="shared" ref="L26:L28" si="1">J26*K26</f>
        <v>46.844662449418927</v>
      </c>
      <c r="M26" s="3">
        <f t="shared" ref="M26:M28" si="2">1*4</f>
        <v>4</v>
      </c>
      <c r="N26" s="3">
        <f t="shared" ref="N26:N28" si="3">M26*$C$13</f>
        <v>60</v>
      </c>
      <c r="O26" s="3">
        <f t="shared" ref="O26:O28" si="4">2*4</f>
        <v>8</v>
      </c>
      <c r="P26" s="3">
        <f>O26*$C$7</f>
        <v>104</v>
      </c>
      <c r="Q26">
        <f t="shared" ref="Q26:Q28" si="5">(18*2*$C$12)+(2*2*$C$13)</f>
        <v>1140</v>
      </c>
      <c r="R26" s="3">
        <f>21</f>
        <v>21</v>
      </c>
      <c r="S26" s="3">
        <f>R26*$C$7</f>
        <v>273</v>
      </c>
    </row>
    <row r="27" spans="2:19" x14ac:dyDescent="0.35">
      <c r="B27" s="3">
        <v>3</v>
      </c>
      <c r="C27" s="4">
        <v>8.5</v>
      </c>
      <c r="D27" s="3" t="s">
        <v>83</v>
      </c>
      <c r="E27" s="3" t="s">
        <v>86</v>
      </c>
      <c r="F27" s="3" t="s">
        <v>21</v>
      </c>
      <c r="G27" s="3" t="s">
        <v>23</v>
      </c>
      <c r="H27" s="3"/>
      <c r="I27" s="3">
        <f t="shared" si="0"/>
        <v>4</v>
      </c>
      <c r="J27" s="4">
        <f t="shared" ref="J27:J28" si="6">SQRT($C$7^2+$C$13^2)*I27</f>
        <v>79.39773296511683</v>
      </c>
      <c r="K27" s="3">
        <v>0.61</v>
      </c>
      <c r="L27" s="8">
        <f t="shared" si="1"/>
        <v>48.432617108721267</v>
      </c>
      <c r="M27" s="3">
        <f t="shared" si="2"/>
        <v>4</v>
      </c>
      <c r="N27" s="3">
        <f t="shared" si="3"/>
        <v>60</v>
      </c>
      <c r="O27" s="3">
        <f t="shared" si="4"/>
        <v>8</v>
      </c>
      <c r="P27" s="3">
        <f t="shared" ref="P27:P28" si="7">O27*$C$7</f>
        <v>104</v>
      </c>
      <c r="Q27">
        <f t="shared" si="5"/>
        <v>1140</v>
      </c>
      <c r="R27" s="3">
        <f>21</f>
        <v>21</v>
      </c>
      <c r="S27" s="3">
        <f t="shared" ref="S27:S28" si="8">R27*$C$7</f>
        <v>273</v>
      </c>
    </row>
    <row r="28" spans="2:19" x14ac:dyDescent="0.35">
      <c r="B28" s="3">
        <v>4</v>
      </c>
      <c r="C28" s="4">
        <v>6</v>
      </c>
      <c r="D28" s="3" t="s">
        <v>84</v>
      </c>
      <c r="E28" s="3" t="s">
        <v>85</v>
      </c>
      <c r="F28" s="3" t="s">
        <v>21</v>
      </c>
      <c r="G28" s="3" t="s">
        <v>23</v>
      </c>
      <c r="H28" s="3"/>
      <c r="I28" s="3">
        <f t="shared" si="0"/>
        <v>4</v>
      </c>
      <c r="J28" s="4">
        <f t="shared" si="6"/>
        <v>79.39773296511683</v>
      </c>
      <c r="K28" s="3">
        <v>0.62</v>
      </c>
      <c r="L28" s="8">
        <f t="shared" si="1"/>
        <v>49.226594438372437</v>
      </c>
      <c r="M28" s="3">
        <f t="shared" si="2"/>
        <v>4</v>
      </c>
      <c r="N28" s="3">
        <f t="shared" si="3"/>
        <v>60</v>
      </c>
      <c r="O28" s="3">
        <f t="shared" si="4"/>
        <v>8</v>
      </c>
      <c r="P28" s="3">
        <f t="shared" si="7"/>
        <v>104</v>
      </c>
      <c r="Q28">
        <f t="shared" si="5"/>
        <v>1140</v>
      </c>
      <c r="R28" s="3">
        <f>21</f>
        <v>21</v>
      </c>
      <c r="S28" s="3">
        <f t="shared" si="8"/>
        <v>273</v>
      </c>
    </row>
    <row r="29" spans="2:19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35">
      <c r="B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35"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35">
      <c r="B32" s="3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35">
      <c r="B33" s="3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35">
      <c r="B35" s="3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35">
      <c r="B36" s="3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x14ac:dyDescent="0.35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2:19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2:19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</sheetData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6C5A-3932-4D9B-A221-7FFAAC41F017}">
  <dimension ref="B2:S43"/>
  <sheetViews>
    <sheetView workbookViewId="0">
      <selection activeCell="L36" sqref="L36"/>
    </sheetView>
  </sheetViews>
  <sheetFormatPr defaultRowHeight="14.5" x14ac:dyDescent="0.35"/>
  <cols>
    <col min="2" max="2" width="9.90625" customWidth="1"/>
    <col min="4" max="4" width="10.6328125" bestFit="1" customWidth="1"/>
    <col min="5" max="5" width="12.26953125" customWidth="1"/>
    <col min="6" max="6" width="14.6328125" customWidth="1"/>
    <col min="7" max="7" width="12.6328125" customWidth="1"/>
    <col min="10" max="10" width="11.1796875" customWidth="1"/>
    <col min="15" max="15" width="9.90625" customWidth="1"/>
    <col min="16" max="16" width="9.1796875" customWidth="1"/>
    <col min="17" max="17" width="11.08984375" customWidth="1"/>
    <col min="19" max="19" width="10.6328125" customWidth="1"/>
  </cols>
  <sheetData>
    <row r="2" spans="2:7" x14ac:dyDescent="0.35">
      <c r="B2" s="1" t="s">
        <v>67</v>
      </c>
    </row>
    <row r="4" spans="2:7" x14ac:dyDescent="0.35">
      <c r="B4" s="2" t="s">
        <v>5</v>
      </c>
      <c r="F4" s="2" t="s">
        <v>45</v>
      </c>
    </row>
    <row r="5" spans="2:7" ht="16.5" x14ac:dyDescent="0.45">
      <c r="B5" t="s">
        <v>0</v>
      </c>
      <c r="C5">
        <v>12</v>
      </c>
      <c r="F5" t="s">
        <v>46</v>
      </c>
      <c r="G5">
        <v>5.5</v>
      </c>
    </row>
    <row r="6" spans="2:7" ht="16.5" x14ac:dyDescent="0.45">
      <c r="B6" t="s">
        <v>24</v>
      </c>
      <c r="C6">
        <v>13</v>
      </c>
      <c r="F6" t="s">
        <v>47</v>
      </c>
      <c r="G6">
        <v>4</v>
      </c>
    </row>
    <row r="7" spans="2:7" ht="16.5" x14ac:dyDescent="0.45">
      <c r="B7" t="s">
        <v>25</v>
      </c>
      <c r="C7">
        <v>13</v>
      </c>
      <c r="F7" t="s">
        <v>48</v>
      </c>
      <c r="G7">
        <v>2</v>
      </c>
    </row>
    <row r="8" spans="2:7" ht="16.5" x14ac:dyDescent="0.45">
      <c r="B8" t="s">
        <v>26</v>
      </c>
      <c r="C8">
        <f>C6+(C7*(C5-1))</f>
        <v>156</v>
      </c>
      <c r="F8" t="s">
        <v>49</v>
      </c>
      <c r="G8" t="s">
        <v>50</v>
      </c>
    </row>
    <row r="9" spans="2:7" ht="16.5" x14ac:dyDescent="0.45">
      <c r="B9" t="s">
        <v>3</v>
      </c>
      <c r="C9">
        <v>120</v>
      </c>
      <c r="F9" t="s">
        <v>51</v>
      </c>
      <c r="G9">
        <v>3</v>
      </c>
    </row>
    <row r="10" spans="2:7" ht="16.5" x14ac:dyDescent="0.45">
      <c r="B10" t="s">
        <v>4</v>
      </c>
      <c r="C10">
        <v>120</v>
      </c>
      <c r="F10" t="s">
        <v>52</v>
      </c>
      <c r="G10">
        <f>G9*(4*4)*C12</f>
        <v>1440</v>
      </c>
    </row>
    <row r="11" spans="2:7" ht="17.5" x14ac:dyDescent="0.45">
      <c r="B11" t="s">
        <v>2</v>
      </c>
      <c r="C11">
        <f>C9*C10</f>
        <v>14400</v>
      </c>
      <c r="F11" t="s">
        <v>53</v>
      </c>
      <c r="G11">
        <f>G10*C5</f>
        <v>17280</v>
      </c>
    </row>
    <row r="12" spans="2:7" ht="16.5" x14ac:dyDescent="0.45">
      <c r="B12" t="s">
        <v>1</v>
      </c>
      <c r="C12">
        <v>30</v>
      </c>
    </row>
    <row r="13" spans="2:7" ht="16.5" x14ac:dyDescent="0.45">
      <c r="B13" t="s">
        <v>6</v>
      </c>
      <c r="C13">
        <v>15</v>
      </c>
    </row>
    <row r="16" spans="2:7" x14ac:dyDescent="0.35">
      <c r="B16" s="2" t="s">
        <v>10</v>
      </c>
      <c r="E16" s="2" t="s">
        <v>13</v>
      </c>
    </row>
    <row r="17" spans="2:19" ht="16.5" x14ac:dyDescent="0.45">
      <c r="B17" t="s">
        <v>7</v>
      </c>
      <c r="C17">
        <v>38</v>
      </c>
      <c r="E17" t="s">
        <v>11</v>
      </c>
      <c r="F17">
        <v>50</v>
      </c>
    </row>
    <row r="18" spans="2:19" ht="16.5" x14ac:dyDescent="0.45">
      <c r="B18" t="s">
        <v>8</v>
      </c>
      <c r="C18">
        <v>42</v>
      </c>
      <c r="E18" t="s">
        <v>12</v>
      </c>
      <c r="F18">
        <f>50*1.1</f>
        <v>55.000000000000007</v>
      </c>
    </row>
    <row r="19" spans="2:19" ht="16.5" x14ac:dyDescent="0.45">
      <c r="B19" t="s">
        <v>9</v>
      </c>
      <c r="C19">
        <v>46</v>
      </c>
    </row>
    <row r="21" spans="2:19" x14ac:dyDescent="0.35">
      <c r="B21" s="2" t="s">
        <v>15</v>
      </c>
      <c r="I21" s="2" t="s">
        <v>27</v>
      </c>
      <c r="K21" t="s">
        <v>29</v>
      </c>
      <c r="M21" t="s">
        <v>30</v>
      </c>
    </row>
    <row r="22" spans="2:19" x14ac:dyDescent="0.35">
      <c r="I22" t="s">
        <v>43</v>
      </c>
    </row>
    <row r="23" spans="2:19" x14ac:dyDescent="0.35">
      <c r="I23" t="s">
        <v>66</v>
      </c>
    </row>
    <row r="24" spans="2:19" ht="16.5" x14ac:dyDescent="0.35">
      <c r="B24" s="7" t="s">
        <v>14</v>
      </c>
      <c r="C24" s="7" t="s">
        <v>31</v>
      </c>
      <c r="D24" s="7" t="s">
        <v>32</v>
      </c>
      <c r="E24" s="7" t="s">
        <v>33</v>
      </c>
      <c r="F24" s="7" t="s">
        <v>34</v>
      </c>
      <c r="G24" s="7" t="s">
        <v>35</v>
      </c>
      <c r="H24" s="7"/>
      <c r="I24" s="7" t="s">
        <v>36</v>
      </c>
      <c r="J24" s="7" t="s">
        <v>54</v>
      </c>
      <c r="K24" s="7" t="s">
        <v>55</v>
      </c>
      <c r="L24" s="7" t="s">
        <v>56</v>
      </c>
      <c r="M24" s="7" t="s">
        <v>37</v>
      </c>
      <c r="N24" s="7" t="s">
        <v>38</v>
      </c>
      <c r="O24" s="7" t="s">
        <v>39</v>
      </c>
      <c r="P24" s="7" t="s">
        <v>40</v>
      </c>
      <c r="Q24" s="7" t="s">
        <v>44</v>
      </c>
      <c r="R24" s="7" t="s">
        <v>41</v>
      </c>
      <c r="S24" s="7" t="s">
        <v>42</v>
      </c>
    </row>
    <row r="25" spans="2:19" x14ac:dyDescent="0.35">
      <c r="B25" s="3">
        <v>1</v>
      </c>
      <c r="C25" s="4">
        <v>9</v>
      </c>
      <c r="D25" s="3" t="s">
        <v>16</v>
      </c>
      <c r="E25" s="3" t="s">
        <v>57</v>
      </c>
      <c r="F25" s="3" t="s">
        <v>21</v>
      </c>
      <c r="G25" s="3" t="s">
        <v>60</v>
      </c>
      <c r="H25" s="3"/>
      <c r="I25" s="3">
        <f>2*4</f>
        <v>8</v>
      </c>
      <c r="J25" s="4">
        <f>SQRT($C$6^2+$C$13^2)*I25</f>
        <v>158.79546593023366</v>
      </c>
      <c r="K25" s="3">
        <v>0.59</v>
      </c>
      <c r="L25" s="8">
        <f>J25*K25</f>
        <v>93.689324898837853</v>
      </c>
      <c r="M25" s="3">
        <f>2*4</f>
        <v>8</v>
      </c>
      <c r="N25" s="3">
        <f>M25*$C$13</f>
        <v>120</v>
      </c>
      <c r="O25" s="3">
        <f>4*4</f>
        <v>16</v>
      </c>
      <c r="P25" s="3">
        <f>O25*C6</f>
        <v>208</v>
      </c>
      <c r="Q25">
        <f>(18*2*$C$12)+(2*2*$C$13)</f>
        <v>1140</v>
      </c>
      <c r="R25" s="3">
        <f>17</f>
        <v>17</v>
      </c>
      <c r="S25" s="3">
        <f>C6*R25</f>
        <v>221</v>
      </c>
    </row>
    <row r="26" spans="2:19" x14ac:dyDescent="0.35">
      <c r="B26" s="3">
        <v>2</v>
      </c>
      <c r="C26" s="4">
        <v>9</v>
      </c>
      <c r="D26" s="3" t="s">
        <v>16</v>
      </c>
      <c r="E26" s="3" t="s">
        <v>57</v>
      </c>
      <c r="F26" s="3" t="s">
        <v>21</v>
      </c>
      <c r="G26" s="3" t="s">
        <v>60</v>
      </c>
      <c r="H26" s="3"/>
      <c r="I26" s="3">
        <f t="shared" ref="I26:I36" si="0">2*4</f>
        <v>8</v>
      </c>
      <c r="J26" s="4">
        <f>SQRT($C$7^2+$C$13^2)*I26</f>
        <v>158.79546593023366</v>
      </c>
      <c r="K26" s="3">
        <v>0.59</v>
      </c>
      <c r="L26" s="8">
        <f t="shared" ref="L26:L36" si="1">J26*K26</f>
        <v>93.689324898837853</v>
      </c>
      <c r="M26" s="3">
        <f t="shared" ref="M26:M36" si="2">2*4</f>
        <v>8</v>
      </c>
      <c r="N26" s="3">
        <f t="shared" ref="N26:N36" si="3">M26*$C$13</f>
        <v>120</v>
      </c>
      <c r="O26" s="3">
        <f t="shared" ref="O26:O36" si="4">4*4</f>
        <v>16</v>
      </c>
      <c r="P26" s="3">
        <f>O26*$C$7</f>
        <v>208</v>
      </c>
      <c r="Q26">
        <f t="shared" ref="Q26:Q36" si="5">(18*2*$C$12)+(2*2*$C$13)</f>
        <v>1140</v>
      </c>
      <c r="R26" s="3">
        <f>17</f>
        <v>17</v>
      </c>
      <c r="S26" s="3">
        <f>R26*$C$7</f>
        <v>221</v>
      </c>
    </row>
    <row r="27" spans="2:19" x14ac:dyDescent="0.35">
      <c r="B27" s="3">
        <v>3</v>
      </c>
      <c r="C27" s="4">
        <v>8</v>
      </c>
      <c r="D27" s="3" t="s">
        <v>16</v>
      </c>
      <c r="E27" s="3" t="s">
        <v>58</v>
      </c>
      <c r="F27" s="3" t="s">
        <v>21</v>
      </c>
      <c r="G27" s="3" t="s">
        <v>61</v>
      </c>
      <c r="H27" s="3"/>
      <c r="I27" s="3">
        <f t="shared" si="0"/>
        <v>8</v>
      </c>
      <c r="J27" s="4">
        <f t="shared" ref="J27:J28" si="6">SQRT($C$7^2+$C$13^2)*I27</f>
        <v>158.79546593023366</v>
      </c>
      <c r="K27" s="6">
        <v>0.6</v>
      </c>
      <c r="L27" s="8">
        <f t="shared" si="1"/>
        <v>95.277279558140194</v>
      </c>
      <c r="M27" s="3">
        <f t="shared" si="2"/>
        <v>8</v>
      </c>
      <c r="N27" s="3">
        <f t="shared" si="3"/>
        <v>120</v>
      </c>
      <c r="O27" s="3">
        <f t="shared" si="4"/>
        <v>16</v>
      </c>
      <c r="P27" s="3">
        <f t="shared" ref="P27:P36" si="7">O27*$C$7</f>
        <v>208</v>
      </c>
      <c r="Q27">
        <f t="shared" si="5"/>
        <v>1140</v>
      </c>
      <c r="R27" s="3">
        <f>17</f>
        <v>17</v>
      </c>
      <c r="S27" s="3">
        <f t="shared" ref="S27:S36" si="8">R27*$C$7</f>
        <v>221</v>
      </c>
    </row>
    <row r="28" spans="2:19" x14ac:dyDescent="0.35">
      <c r="B28" s="3">
        <v>4</v>
      </c>
      <c r="C28" s="4">
        <v>8</v>
      </c>
      <c r="D28" s="3" t="s">
        <v>17</v>
      </c>
      <c r="E28" s="3" t="s">
        <v>58</v>
      </c>
      <c r="F28" s="3" t="s">
        <v>21</v>
      </c>
      <c r="G28" s="3" t="s">
        <v>61</v>
      </c>
      <c r="H28" s="3"/>
      <c r="I28" s="3">
        <f t="shared" si="0"/>
        <v>8</v>
      </c>
      <c r="J28" s="4">
        <f t="shared" si="6"/>
        <v>158.79546593023366</v>
      </c>
      <c r="K28" s="6">
        <v>0.6</v>
      </c>
      <c r="L28" s="8">
        <f t="shared" si="1"/>
        <v>95.277279558140194</v>
      </c>
      <c r="M28" s="3">
        <f t="shared" si="2"/>
        <v>8</v>
      </c>
      <c r="N28" s="3">
        <f t="shared" si="3"/>
        <v>120</v>
      </c>
      <c r="O28" s="3">
        <f t="shared" si="4"/>
        <v>16</v>
      </c>
      <c r="P28" s="3">
        <f t="shared" si="7"/>
        <v>208</v>
      </c>
      <c r="Q28">
        <f t="shared" si="5"/>
        <v>1140</v>
      </c>
      <c r="R28" s="3">
        <f>17</f>
        <v>17</v>
      </c>
      <c r="S28" s="3">
        <f t="shared" si="8"/>
        <v>221</v>
      </c>
    </row>
    <row r="29" spans="2:19" x14ac:dyDescent="0.35">
      <c r="B29" s="3">
        <v>5</v>
      </c>
      <c r="C29" s="4">
        <v>7</v>
      </c>
      <c r="D29" s="3" t="s">
        <v>17</v>
      </c>
      <c r="E29" s="3" t="s">
        <v>59</v>
      </c>
      <c r="F29" s="3" t="s">
        <v>21</v>
      </c>
      <c r="G29" s="3" t="s">
        <v>62</v>
      </c>
      <c r="H29" s="3"/>
      <c r="I29" s="3">
        <f t="shared" si="0"/>
        <v>8</v>
      </c>
      <c r="J29" s="4">
        <f t="shared" ref="J29" si="9">SQRT($C$6^2+$C$13^2)*I29</f>
        <v>158.79546593023366</v>
      </c>
      <c r="K29" s="3">
        <v>0.61</v>
      </c>
      <c r="L29" s="8">
        <f t="shared" si="1"/>
        <v>96.865234217442534</v>
      </c>
      <c r="M29" s="3">
        <f t="shared" si="2"/>
        <v>8</v>
      </c>
      <c r="N29" s="3">
        <f t="shared" si="3"/>
        <v>120</v>
      </c>
      <c r="O29" s="3">
        <f t="shared" si="4"/>
        <v>16</v>
      </c>
      <c r="P29" s="3">
        <f t="shared" si="7"/>
        <v>208</v>
      </c>
      <c r="Q29">
        <f t="shared" si="5"/>
        <v>1140</v>
      </c>
      <c r="R29" s="3">
        <f>17</f>
        <v>17</v>
      </c>
      <c r="S29" s="3">
        <f t="shared" si="8"/>
        <v>221</v>
      </c>
    </row>
    <row r="30" spans="2:19" x14ac:dyDescent="0.35">
      <c r="B30" s="3">
        <v>6</v>
      </c>
      <c r="C30" s="4">
        <v>7</v>
      </c>
      <c r="D30" s="3" t="s">
        <v>17</v>
      </c>
      <c r="E30" s="3" t="s">
        <v>59</v>
      </c>
      <c r="F30" s="3" t="s">
        <v>21</v>
      </c>
      <c r="G30" s="3" t="s">
        <v>62</v>
      </c>
      <c r="H30" s="3"/>
      <c r="I30" s="3">
        <f t="shared" si="0"/>
        <v>8</v>
      </c>
      <c r="J30" s="4">
        <f t="shared" ref="J30:J36" si="10">SQRT($C$7^2+$C$13^2)*I30</f>
        <v>158.79546593023366</v>
      </c>
      <c r="K30" s="3">
        <v>0.61</v>
      </c>
      <c r="L30" s="8">
        <f t="shared" si="1"/>
        <v>96.865234217442534</v>
      </c>
      <c r="M30" s="3">
        <f t="shared" si="2"/>
        <v>8</v>
      </c>
      <c r="N30" s="3">
        <f t="shared" si="3"/>
        <v>120</v>
      </c>
      <c r="O30" s="3">
        <f t="shared" si="4"/>
        <v>16</v>
      </c>
      <c r="P30" s="3">
        <f t="shared" si="7"/>
        <v>208</v>
      </c>
      <c r="Q30">
        <f t="shared" si="5"/>
        <v>1140</v>
      </c>
      <c r="R30" s="3">
        <f>17</f>
        <v>17</v>
      </c>
      <c r="S30" s="3">
        <f t="shared" si="8"/>
        <v>221</v>
      </c>
    </row>
    <row r="31" spans="2:19" x14ac:dyDescent="0.35">
      <c r="B31" s="3">
        <v>7</v>
      </c>
      <c r="C31" s="4">
        <v>6</v>
      </c>
      <c r="D31" s="3" t="s">
        <v>17</v>
      </c>
      <c r="E31" s="3" t="s">
        <v>59</v>
      </c>
      <c r="F31" s="3" t="s">
        <v>21</v>
      </c>
      <c r="G31" s="3" t="s">
        <v>63</v>
      </c>
      <c r="H31" s="3"/>
      <c r="I31" s="3">
        <f t="shared" si="0"/>
        <v>8</v>
      </c>
      <c r="J31" s="4">
        <f t="shared" si="10"/>
        <v>158.79546593023366</v>
      </c>
      <c r="K31" s="3">
        <v>0.61</v>
      </c>
      <c r="L31" s="8">
        <f t="shared" si="1"/>
        <v>96.865234217442534</v>
      </c>
      <c r="M31" s="3">
        <f t="shared" si="2"/>
        <v>8</v>
      </c>
      <c r="N31" s="3">
        <f t="shared" si="3"/>
        <v>120</v>
      </c>
      <c r="O31" s="3">
        <f t="shared" si="4"/>
        <v>16</v>
      </c>
      <c r="P31" s="3">
        <f t="shared" si="7"/>
        <v>208</v>
      </c>
      <c r="Q31">
        <f t="shared" si="5"/>
        <v>1140</v>
      </c>
      <c r="R31" s="3">
        <f>17</f>
        <v>17</v>
      </c>
      <c r="S31" s="3">
        <f t="shared" si="8"/>
        <v>221</v>
      </c>
    </row>
    <row r="32" spans="2:19" x14ac:dyDescent="0.35">
      <c r="B32" s="3">
        <v>8</v>
      </c>
      <c r="C32" s="4">
        <v>6</v>
      </c>
      <c r="D32" s="3" t="s">
        <v>17</v>
      </c>
      <c r="E32" s="3" t="s">
        <v>59</v>
      </c>
      <c r="F32" s="3" t="s">
        <v>21</v>
      </c>
      <c r="G32" s="3" t="s">
        <v>63</v>
      </c>
      <c r="H32" s="3"/>
      <c r="I32" s="3">
        <f t="shared" si="0"/>
        <v>8</v>
      </c>
      <c r="J32" s="4">
        <f t="shared" si="10"/>
        <v>158.79546593023366</v>
      </c>
      <c r="K32" s="3">
        <v>0.61</v>
      </c>
      <c r="L32" s="8">
        <f t="shared" si="1"/>
        <v>96.865234217442534</v>
      </c>
      <c r="M32" s="3">
        <f t="shared" si="2"/>
        <v>8</v>
      </c>
      <c r="N32" s="3">
        <f t="shared" si="3"/>
        <v>120</v>
      </c>
      <c r="O32" s="3">
        <f t="shared" si="4"/>
        <v>16</v>
      </c>
      <c r="P32" s="3">
        <f t="shared" si="7"/>
        <v>208</v>
      </c>
      <c r="Q32">
        <f t="shared" si="5"/>
        <v>1140</v>
      </c>
      <c r="R32" s="3">
        <f>17</f>
        <v>17</v>
      </c>
      <c r="S32" s="3">
        <f t="shared" si="8"/>
        <v>221</v>
      </c>
    </row>
    <row r="33" spans="2:19" x14ac:dyDescent="0.35">
      <c r="B33" s="3">
        <v>9</v>
      </c>
      <c r="C33" s="4">
        <v>6</v>
      </c>
      <c r="D33" s="3" t="s">
        <v>17</v>
      </c>
      <c r="E33" s="3" t="s">
        <v>19</v>
      </c>
      <c r="F33" s="3" t="s">
        <v>21</v>
      </c>
      <c r="G33" s="3" t="s">
        <v>64</v>
      </c>
      <c r="H33" s="3"/>
      <c r="I33" s="3">
        <f t="shared" si="0"/>
        <v>8</v>
      </c>
      <c r="J33" s="4">
        <f t="shared" ref="J33" si="11">SQRT($C$6^2+$C$13^2)*I33</f>
        <v>158.79546593023366</v>
      </c>
      <c r="K33" s="3">
        <v>0.61</v>
      </c>
      <c r="L33" s="8">
        <f t="shared" si="1"/>
        <v>96.865234217442534</v>
      </c>
      <c r="M33" s="3">
        <f t="shared" si="2"/>
        <v>8</v>
      </c>
      <c r="N33" s="3">
        <f t="shared" si="3"/>
        <v>120</v>
      </c>
      <c r="O33" s="3">
        <f t="shared" si="4"/>
        <v>16</v>
      </c>
      <c r="P33" s="3">
        <f t="shared" si="7"/>
        <v>208</v>
      </c>
      <c r="Q33">
        <f t="shared" si="5"/>
        <v>1140</v>
      </c>
      <c r="R33" s="3">
        <f>17</f>
        <v>17</v>
      </c>
      <c r="S33" s="3">
        <f t="shared" si="8"/>
        <v>221</v>
      </c>
    </row>
    <row r="34" spans="2:19" x14ac:dyDescent="0.35">
      <c r="B34" s="3">
        <v>10</v>
      </c>
      <c r="C34" s="4">
        <v>5</v>
      </c>
      <c r="D34" s="3" t="s">
        <v>17</v>
      </c>
      <c r="E34" s="3" t="s">
        <v>19</v>
      </c>
      <c r="F34" s="3" t="s">
        <v>21</v>
      </c>
      <c r="G34" s="3" t="s">
        <v>64</v>
      </c>
      <c r="H34" s="3"/>
      <c r="I34" s="3">
        <f t="shared" si="0"/>
        <v>8</v>
      </c>
      <c r="J34" s="4">
        <f t="shared" ref="J34" si="12">SQRT($C$7^2+$C$13^2)*I34</f>
        <v>158.79546593023366</v>
      </c>
      <c r="K34" s="3">
        <v>0.62</v>
      </c>
      <c r="L34" s="8">
        <f t="shared" si="1"/>
        <v>98.453188876744875</v>
      </c>
      <c r="M34" s="3">
        <f t="shared" si="2"/>
        <v>8</v>
      </c>
      <c r="N34" s="3">
        <f t="shared" si="3"/>
        <v>120</v>
      </c>
      <c r="O34" s="3">
        <f t="shared" si="4"/>
        <v>16</v>
      </c>
      <c r="P34" s="3">
        <f t="shared" si="7"/>
        <v>208</v>
      </c>
      <c r="Q34">
        <f t="shared" si="5"/>
        <v>1140</v>
      </c>
      <c r="R34" s="3">
        <f>17</f>
        <v>17</v>
      </c>
      <c r="S34" s="3">
        <f t="shared" si="8"/>
        <v>221</v>
      </c>
    </row>
    <row r="35" spans="2:19" x14ac:dyDescent="0.35">
      <c r="B35" s="3">
        <v>11</v>
      </c>
      <c r="C35" s="4">
        <v>4</v>
      </c>
      <c r="D35" s="3" t="s">
        <v>18</v>
      </c>
      <c r="E35" s="3" t="s">
        <v>19</v>
      </c>
      <c r="F35" s="3" t="s">
        <v>21</v>
      </c>
      <c r="G35" s="3" t="s">
        <v>65</v>
      </c>
      <c r="H35" s="3"/>
      <c r="I35" s="3">
        <f t="shared" si="0"/>
        <v>8</v>
      </c>
      <c r="J35" s="4">
        <f t="shared" si="10"/>
        <v>158.79546593023366</v>
      </c>
      <c r="K35" s="3">
        <v>0.62</v>
      </c>
      <c r="L35" s="8">
        <f t="shared" si="1"/>
        <v>98.453188876744875</v>
      </c>
      <c r="M35" s="3">
        <f t="shared" si="2"/>
        <v>8</v>
      </c>
      <c r="N35" s="3">
        <f t="shared" si="3"/>
        <v>120</v>
      </c>
      <c r="O35" s="3">
        <f t="shared" si="4"/>
        <v>16</v>
      </c>
      <c r="P35" s="3">
        <f t="shared" si="7"/>
        <v>208</v>
      </c>
      <c r="Q35">
        <f t="shared" si="5"/>
        <v>1140</v>
      </c>
      <c r="R35" s="3">
        <f>17</f>
        <v>17</v>
      </c>
      <c r="S35" s="3">
        <f t="shared" si="8"/>
        <v>221</v>
      </c>
    </row>
    <row r="36" spans="2:19" x14ac:dyDescent="0.35">
      <c r="B36" s="3">
        <v>12</v>
      </c>
      <c r="C36" s="4">
        <v>3</v>
      </c>
      <c r="D36" s="3" t="s">
        <v>18</v>
      </c>
      <c r="E36" s="3" t="s">
        <v>19</v>
      </c>
      <c r="F36" s="3" t="s">
        <v>21</v>
      </c>
      <c r="G36" s="3" t="s">
        <v>65</v>
      </c>
      <c r="H36" s="3"/>
      <c r="I36" s="3">
        <f t="shared" si="0"/>
        <v>8</v>
      </c>
      <c r="J36" s="4">
        <f t="shared" si="10"/>
        <v>158.79546593023366</v>
      </c>
      <c r="K36" s="3">
        <v>0.62</v>
      </c>
      <c r="L36" s="8">
        <f t="shared" si="1"/>
        <v>98.453188876744875</v>
      </c>
      <c r="M36" s="3">
        <f t="shared" si="2"/>
        <v>8</v>
      </c>
      <c r="N36" s="3">
        <f t="shared" si="3"/>
        <v>120</v>
      </c>
      <c r="O36" s="3">
        <f t="shared" si="4"/>
        <v>16</v>
      </c>
      <c r="P36" s="3">
        <f t="shared" si="7"/>
        <v>208</v>
      </c>
      <c r="Q36">
        <f t="shared" si="5"/>
        <v>1140</v>
      </c>
      <c r="R36" s="3">
        <f>17</f>
        <v>17</v>
      </c>
      <c r="S36" s="3">
        <f t="shared" si="8"/>
        <v>221</v>
      </c>
    </row>
    <row r="37" spans="2:19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2:19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x14ac:dyDescent="0.35"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x14ac:dyDescent="0.35"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2:19" x14ac:dyDescent="0.35"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x14ac:dyDescent="0.35"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x14ac:dyDescent="0.35"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</sheetData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D58A-F87D-4209-8CC6-CFBF329C4813}">
  <dimension ref="B2:S48"/>
  <sheetViews>
    <sheetView topLeftCell="A17" zoomScale="80" zoomScaleNormal="80" workbookViewId="0">
      <selection activeCell="N20" sqref="N20"/>
    </sheetView>
  </sheetViews>
  <sheetFormatPr defaultRowHeight="14.5" x14ac:dyDescent="0.35"/>
  <cols>
    <col min="2" max="2" width="9.90625" customWidth="1"/>
    <col min="4" max="4" width="10.6328125" bestFit="1" customWidth="1"/>
    <col min="5" max="5" width="12.26953125" customWidth="1"/>
    <col min="6" max="6" width="14.6328125" customWidth="1"/>
    <col min="7" max="7" width="12.6328125" customWidth="1"/>
    <col min="10" max="10" width="11.1796875" customWidth="1"/>
    <col min="12" max="12" width="9.1796875" bestFit="1" customWidth="1"/>
    <col min="15" max="15" width="9.90625" customWidth="1"/>
    <col min="16" max="16" width="9.1796875" customWidth="1"/>
    <col min="17" max="17" width="11.08984375" customWidth="1"/>
    <col min="19" max="19" width="10.6328125" customWidth="1"/>
  </cols>
  <sheetData>
    <row r="2" spans="2:7" x14ac:dyDescent="0.35">
      <c r="B2" s="1" t="s">
        <v>69</v>
      </c>
    </row>
    <row r="4" spans="2:7" x14ac:dyDescent="0.35">
      <c r="B4" s="2" t="s">
        <v>5</v>
      </c>
      <c r="F4" s="2" t="s">
        <v>45</v>
      </c>
    </row>
    <row r="5" spans="2:7" ht="16.5" x14ac:dyDescent="0.45">
      <c r="B5" t="s">
        <v>0</v>
      </c>
      <c r="C5">
        <v>18</v>
      </c>
      <c r="F5" t="s">
        <v>46</v>
      </c>
      <c r="G5">
        <v>5.5</v>
      </c>
    </row>
    <row r="6" spans="2:7" ht="16.5" x14ac:dyDescent="0.45">
      <c r="B6" t="s">
        <v>24</v>
      </c>
      <c r="C6">
        <v>13</v>
      </c>
      <c r="F6" t="s">
        <v>47</v>
      </c>
      <c r="G6">
        <v>4</v>
      </c>
    </row>
    <row r="7" spans="2:7" ht="16.5" x14ac:dyDescent="0.45">
      <c r="B7" t="s">
        <v>25</v>
      </c>
      <c r="C7">
        <v>13</v>
      </c>
      <c r="F7" t="s">
        <v>48</v>
      </c>
      <c r="G7">
        <v>2</v>
      </c>
    </row>
    <row r="8" spans="2:7" ht="16.5" x14ac:dyDescent="0.45">
      <c r="B8" t="s">
        <v>26</v>
      </c>
      <c r="C8">
        <f>C6+(C7*(C5-1))</f>
        <v>234</v>
      </c>
      <c r="F8" t="s">
        <v>49</v>
      </c>
      <c r="G8" t="s">
        <v>50</v>
      </c>
    </row>
    <row r="9" spans="2:7" ht="16.5" x14ac:dyDescent="0.45">
      <c r="B9" t="s">
        <v>3</v>
      </c>
      <c r="C9">
        <v>120</v>
      </c>
      <c r="F9" t="s">
        <v>51</v>
      </c>
      <c r="G9">
        <v>3</v>
      </c>
    </row>
    <row r="10" spans="2:7" ht="16.5" x14ac:dyDescent="0.45">
      <c r="B10" t="s">
        <v>4</v>
      </c>
      <c r="C10">
        <v>120</v>
      </c>
      <c r="F10" t="s">
        <v>52</v>
      </c>
      <c r="G10">
        <f>G9*(4*4)*C12</f>
        <v>1440</v>
      </c>
    </row>
    <row r="11" spans="2:7" ht="17.5" x14ac:dyDescent="0.45">
      <c r="B11" t="s">
        <v>2</v>
      </c>
      <c r="C11">
        <f>C9*C10</f>
        <v>14400</v>
      </c>
      <c r="F11" t="s">
        <v>53</v>
      </c>
      <c r="G11">
        <f>G10*C5</f>
        <v>25920</v>
      </c>
    </row>
    <row r="12" spans="2:7" ht="16.5" x14ac:dyDescent="0.45">
      <c r="B12" t="s">
        <v>1</v>
      </c>
      <c r="C12">
        <v>30</v>
      </c>
    </row>
    <row r="13" spans="2:7" ht="16.5" x14ac:dyDescent="0.45">
      <c r="B13" t="s">
        <v>6</v>
      </c>
      <c r="C13">
        <v>15</v>
      </c>
    </row>
    <row r="16" spans="2:7" x14ac:dyDescent="0.35">
      <c r="B16" s="2" t="s">
        <v>10</v>
      </c>
      <c r="E16" s="2" t="s">
        <v>13</v>
      </c>
    </row>
    <row r="17" spans="2:19" ht="16.5" x14ac:dyDescent="0.45">
      <c r="B17" t="s">
        <v>7</v>
      </c>
      <c r="C17">
        <v>38</v>
      </c>
      <c r="E17" t="s">
        <v>11</v>
      </c>
      <c r="F17">
        <v>50</v>
      </c>
    </row>
    <row r="18" spans="2:19" ht="16.5" x14ac:dyDescent="0.45">
      <c r="B18" t="s">
        <v>8</v>
      </c>
      <c r="C18">
        <v>42</v>
      </c>
      <c r="E18" t="s">
        <v>12</v>
      </c>
      <c r="F18">
        <f>50*1.1</f>
        <v>55.000000000000007</v>
      </c>
    </row>
    <row r="19" spans="2:19" ht="16.5" x14ac:dyDescent="0.45">
      <c r="B19" t="s">
        <v>9</v>
      </c>
      <c r="C19">
        <v>46</v>
      </c>
    </row>
    <row r="21" spans="2:19" x14ac:dyDescent="0.35">
      <c r="B21" s="2" t="s">
        <v>15</v>
      </c>
      <c r="I21" s="2" t="s">
        <v>27</v>
      </c>
      <c r="K21" t="s">
        <v>29</v>
      </c>
      <c r="M21" t="s">
        <v>30</v>
      </c>
    </row>
    <row r="22" spans="2:19" x14ac:dyDescent="0.35">
      <c r="I22" t="s">
        <v>43</v>
      </c>
    </row>
    <row r="23" spans="2:19" x14ac:dyDescent="0.35">
      <c r="I23" t="s">
        <v>66</v>
      </c>
    </row>
    <row r="24" spans="2:19" ht="16.5" x14ac:dyDescent="0.35">
      <c r="B24" s="7" t="s">
        <v>14</v>
      </c>
      <c r="C24" s="7" t="s">
        <v>31</v>
      </c>
      <c r="D24" s="7" t="s">
        <v>32</v>
      </c>
      <c r="E24" s="7" t="s">
        <v>33</v>
      </c>
      <c r="F24" s="7" t="s">
        <v>34</v>
      </c>
      <c r="G24" s="7" t="s">
        <v>35</v>
      </c>
      <c r="H24" s="7"/>
      <c r="I24" s="7" t="s">
        <v>36</v>
      </c>
      <c r="J24" s="7" t="s">
        <v>54</v>
      </c>
      <c r="K24" s="7" t="s">
        <v>55</v>
      </c>
      <c r="L24" s="7" t="s">
        <v>56</v>
      </c>
      <c r="M24" s="7" t="s">
        <v>37</v>
      </c>
      <c r="N24" s="7" t="s">
        <v>38</v>
      </c>
      <c r="O24" s="7" t="s">
        <v>39</v>
      </c>
      <c r="P24" s="7" t="s">
        <v>40</v>
      </c>
      <c r="Q24" s="7" t="s">
        <v>44</v>
      </c>
      <c r="R24" s="7" t="s">
        <v>41</v>
      </c>
      <c r="S24" s="7" t="s">
        <v>42</v>
      </c>
    </row>
    <row r="25" spans="2:19" x14ac:dyDescent="0.35">
      <c r="B25" s="3">
        <v>1</v>
      </c>
      <c r="C25" s="4">
        <v>12</v>
      </c>
      <c r="D25" s="3" t="s">
        <v>70</v>
      </c>
      <c r="E25" s="3" t="s">
        <v>73</v>
      </c>
      <c r="F25" s="3" t="s">
        <v>21</v>
      </c>
      <c r="G25" s="3" t="s">
        <v>78</v>
      </c>
      <c r="H25" s="3"/>
      <c r="I25" s="3">
        <f>2*4</f>
        <v>8</v>
      </c>
      <c r="J25" s="4">
        <f>SQRT($C$6^2+$C$13^2)*I25</f>
        <v>158.79546593023366</v>
      </c>
      <c r="K25" s="3">
        <v>0.56999999999999995</v>
      </c>
      <c r="L25" s="8">
        <f>J25*K25</f>
        <v>90.513415580233172</v>
      </c>
      <c r="M25" s="3">
        <f>2*4</f>
        <v>8</v>
      </c>
      <c r="N25" s="3">
        <f>M25*$C$13</f>
        <v>120</v>
      </c>
      <c r="O25" s="3">
        <f>4*4</f>
        <v>16</v>
      </c>
      <c r="P25" s="3">
        <f>O25*C6</f>
        <v>208</v>
      </c>
      <c r="Q25">
        <f>(18*2*$C$12)+(2*2*$C$13)</f>
        <v>1140</v>
      </c>
      <c r="R25" s="3">
        <f>17</f>
        <v>17</v>
      </c>
      <c r="S25" s="3">
        <f>C6*R25</f>
        <v>221</v>
      </c>
    </row>
    <row r="26" spans="2:19" x14ac:dyDescent="0.35">
      <c r="B26" s="3">
        <v>2</v>
      </c>
      <c r="C26" s="4">
        <v>12</v>
      </c>
      <c r="D26" s="3" t="s">
        <v>70</v>
      </c>
      <c r="E26" s="3" t="s">
        <v>73</v>
      </c>
      <c r="F26" s="3" t="s">
        <v>21</v>
      </c>
      <c r="G26" s="3" t="s">
        <v>79</v>
      </c>
      <c r="H26" s="3"/>
      <c r="I26" s="3">
        <f t="shared" ref="I26:I42" si="0">2*4</f>
        <v>8</v>
      </c>
      <c r="J26" s="4">
        <f>SQRT($C$7^2+$C$13^2)*I26</f>
        <v>158.79546593023366</v>
      </c>
      <c r="K26" s="3">
        <v>0.56999999999999995</v>
      </c>
      <c r="L26" s="8">
        <f t="shared" ref="L26:L42" si="1">J26*K26</f>
        <v>90.513415580233172</v>
      </c>
      <c r="M26" s="3">
        <f t="shared" ref="M26:M42" si="2">2*4</f>
        <v>8</v>
      </c>
      <c r="N26" s="3">
        <f t="shared" ref="N26:N42" si="3">M26*$C$13</f>
        <v>120</v>
      </c>
      <c r="O26" s="3">
        <f t="shared" ref="O26:O41" si="4">4*4</f>
        <v>16</v>
      </c>
      <c r="P26" s="3">
        <f>O26*$C$7</f>
        <v>208</v>
      </c>
      <c r="Q26">
        <f t="shared" ref="Q26:Q42" si="5">(18*2*$C$12)+(2*2*$C$13)</f>
        <v>1140</v>
      </c>
      <c r="R26" s="3">
        <f>17</f>
        <v>17</v>
      </c>
      <c r="S26" s="3">
        <f>R26*$C$7</f>
        <v>221</v>
      </c>
    </row>
    <row r="27" spans="2:19" x14ac:dyDescent="0.35">
      <c r="B27" s="3">
        <v>3</v>
      </c>
      <c r="C27" s="4">
        <v>12</v>
      </c>
      <c r="D27" s="3" t="s">
        <v>70</v>
      </c>
      <c r="E27" s="3" t="s">
        <v>73</v>
      </c>
      <c r="F27" s="3" t="s">
        <v>21</v>
      </c>
      <c r="G27" s="3" t="s">
        <v>60</v>
      </c>
      <c r="H27" s="3"/>
      <c r="I27" s="3">
        <f t="shared" si="0"/>
        <v>8</v>
      </c>
      <c r="J27" s="4">
        <f t="shared" ref="J27:J28" si="6">SQRT($C$7^2+$C$13^2)*I27</f>
        <v>158.79546593023366</v>
      </c>
      <c r="K27" s="6">
        <v>0.56999999999999995</v>
      </c>
      <c r="L27" s="8">
        <f t="shared" si="1"/>
        <v>90.513415580233172</v>
      </c>
      <c r="M27" s="3">
        <f t="shared" si="2"/>
        <v>8</v>
      </c>
      <c r="N27" s="3">
        <f t="shared" si="3"/>
        <v>120</v>
      </c>
      <c r="O27" s="3">
        <f t="shared" si="4"/>
        <v>16</v>
      </c>
      <c r="P27" s="3">
        <f t="shared" ref="P27:P42" si="7">O27*$C$7</f>
        <v>208</v>
      </c>
      <c r="Q27">
        <f t="shared" si="5"/>
        <v>1140</v>
      </c>
      <c r="R27" s="3">
        <f>17</f>
        <v>17</v>
      </c>
      <c r="S27" s="3">
        <f t="shared" ref="S27:S42" si="8">R27*$C$7</f>
        <v>221</v>
      </c>
    </row>
    <row r="28" spans="2:19" x14ac:dyDescent="0.35">
      <c r="B28" s="3">
        <v>4</v>
      </c>
      <c r="C28" s="4">
        <v>10</v>
      </c>
      <c r="D28" s="3" t="s">
        <v>71</v>
      </c>
      <c r="E28" s="3" t="s">
        <v>73</v>
      </c>
      <c r="F28" s="3" t="s">
        <v>21</v>
      </c>
      <c r="G28" s="3" t="s">
        <v>60</v>
      </c>
      <c r="H28" s="3"/>
      <c r="I28" s="3">
        <f t="shared" si="0"/>
        <v>8</v>
      </c>
      <c r="J28" s="4">
        <f t="shared" si="6"/>
        <v>158.79546593023366</v>
      </c>
      <c r="K28" s="6">
        <v>0.57999999999999996</v>
      </c>
      <c r="L28" s="8">
        <f t="shared" si="1"/>
        <v>92.101370239535512</v>
      </c>
      <c r="M28" s="3">
        <f t="shared" si="2"/>
        <v>8</v>
      </c>
      <c r="N28" s="3">
        <f t="shared" si="3"/>
        <v>120</v>
      </c>
      <c r="O28" s="3">
        <f t="shared" si="4"/>
        <v>16</v>
      </c>
      <c r="P28" s="3">
        <f t="shared" si="7"/>
        <v>208</v>
      </c>
      <c r="Q28">
        <f t="shared" si="5"/>
        <v>1140</v>
      </c>
      <c r="R28" s="3">
        <f>17</f>
        <v>17</v>
      </c>
      <c r="S28" s="3">
        <f t="shared" si="8"/>
        <v>221</v>
      </c>
    </row>
    <row r="29" spans="2:19" x14ac:dyDescent="0.35">
      <c r="B29" s="3">
        <v>5</v>
      </c>
      <c r="C29" s="4">
        <v>10</v>
      </c>
      <c r="D29" s="3" t="s">
        <v>71</v>
      </c>
      <c r="E29" s="3" t="s">
        <v>74</v>
      </c>
      <c r="F29" s="3" t="s">
        <v>21</v>
      </c>
      <c r="G29" s="3" t="s">
        <v>61</v>
      </c>
      <c r="H29" s="3"/>
      <c r="I29" s="3">
        <f t="shared" si="0"/>
        <v>8</v>
      </c>
      <c r="J29" s="4">
        <f t="shared" ref="J29" si="9">SQRT($C$6^2+$C$13^2)*I29</f>
        <v>158.79546593023366</v>
      </c>
      <c r="K29" s="6">
        <v>0.57999999999999996</v>
      </c>
      <c r="L29" s="8">
        <f t="shared" si="1"/>
        <v>92.101370239535512</v>
      </c>
      <c r="M29" s="3">
        <f t="shared" si="2"/>
        <v>8</v>
      </c>
      <c r="N29" s="3">
        <f t="shared" si="3"/>
        <v>120</v>
      </c>
      <c r="O29" s="3">
        <f t="shared" si="4"/>
        <v>16</v>
      </c>
      <c r="P29" s="3">
        <f t="shared" si="7"/>
        <v>208</v>
      </c>
      <c r="Q29">
        <f t="shared" si="5"/>
        <v>1140</v>
      </c>
      <c r="R29" s="3">
        <f>17</f>
        <v>17</v>
      </c>
      <c r="S29" s="3">
        <f t="shared" si="8"/>
        <v>221</v>
      </c>
    </row>
    <row r="30" spans="2:19" x14ac:dyDescent="0.35">
      <c r="B30" s="3">
        <v>6</v>
      </c>
      <c r="C30" s="4">
        <v>10</v>
      </c>
      <c r="D30" s="3" t="s">
        <v>71</v>
      </c>
      <c r="E30" s="3" t="s">
        <v>74</v>
      </c>
      <c r="F30" s="3" t="s">
        <v>21</v>
      </c>
      <c r="G30" s="3" t="s">
        <v>61</v>
      </c>
      <c r="H30" s="3"/>
      <c r="I30" s="3">
        <f t="shared" si="0"/>
        <v>8</v>
      </c>
      <c r="J30" s="4">
        <f t="shared" ref="J30:J42" si="10">SQRT($C$7^2+$C$13^2)*I30</f>
        <v>158.79546593023366</v>
      </c>
      <c r="K30" s="6">
        <v>0.57999999999999996</v>
      </c>
      <c r="L30" s="8">
        <f t="shared" si="1"/>
        <v>92.101370239535512</v>
      </c>
      <c r="M30" s="3">
        <f t="shared" si="2"/>
        <v>8</v>
      </c>
      <c r="N30" s="3">
        <f t="shared" si="3"/>
        <v>120</v>
      </c>
      <c r="O30" s="3">
        <f t="shared" si="4"/>
        <v>16</v>
      </c>
      <c r="P30" s="3">
        <f t="shared" si="7"/>
        <v>208</v>
      </c>
      <c r="Q30">
        <f t="shared" si="5"/>
        <v>1140</v>
      </c>
      <c r="R30" s="3">
        <f>17</f>
        <v>17</v>
      </c>
      <c r="S30" s="3">
        <f t="shared" si="8"/>
        <v>221</v>
      </c>
    </row>
    <row r="31" spans="2:19" x14ac:dyDescent="0.35">
      <c r="B31" s="3">
        <v>7</v>
      </c>
      <c r="C31" s="4">
        <v>10</v>
      </c>
      <c r="D31" s="3" t="s">
        <v>71</v>
      </c>
      <c r="E31" s="3" t="s">
        <v>74</v>
      </c>
      <c r="F31" s="3" t="s">
        <v>21</v>
      </c>
      <c r="G31" s="3" t="s">
        <v>62</v>
      </c>
      <c r="H31" s="3"/>
      <c r="I31" s="3">
        <f t="shared" si="0"/>
        <v>8</v>
      </c>
      <c r="J31" s="4">
        <f t="shared" si="10"/>
        <v>158.79546593023366</v>
      </c>
      <c r="K31" s="6">
        <v>0.57999999999999996</v>
      </c>
      <c r="L31" s="8">
        <f t="shared" si="1"/>
        <v>92.101370239535512</v>
      </c>
      <c r="M31" s="3">
        <f t="shared" si="2"/>
        <v>8</v>
      </c>
      <c r="N31" s="3">
        <f t="shared" si="3"/>
        <v>120</v>
      </c>
      <c r="O31" s="3">
        <f t="shared" si="4"/>
        <v>16</v>
      </c>
      <c r="P31" s="3">
        <f t="shared" si="7"/>
        <v>208</v>
      </c>
      <c r="Q31">
        <f t="shared" si="5"/>
        <v>1140</v>
      </c>
      <c r="R31" s="3">
        <f>17</f>
        <v>17</v>
      </c>
      <c r="S31" s="3">
        <f t="shared" si="8"/>
        <v>221</v>
      </c>
    </row>
    <row r="32" spans="2:19" x14ac:dyDescent="0.35">
      <c r="B32" s="3">
        <v>8</v>
      </c>
      <c r="C32" s="4">
        <v>8</v>
      </c>
      <c r="D32" s="3" t="s">
        <v>71</v>
      </c>
      <c r="E32" s="3" t="s">
        <v>74</v>
      </c>
      <c r="F32" s="3" t="s">
        <v>21</v>
      </c>
      <c r="G32" s="3" t="s">
        <v>62</v>
      </c>
      <c r="H32" s="3"/>
      <c r="I32" s="3">
        <f t="shared" si="0"/>
        <v>8</v>
      </c>
      <c r="J32" s="4">
        <f t="shared" si="10"/>
        <v>158.79546593023366</v>
      </c>
      <c r="K32" s="6">
        <v>0.6</v>
      </c>
      <c r="L32" s="8">
        <f t="shared" si="1"/>
        <v>95.277279558140194</v>
      </c>
      <c r="M32" s="3">
        <f t="shared" si="2"/>
        <v>8</v>
      </c>
      <c r="N32" s="3">
        <f t="shared" si="3"/>
        <v>120</v>
      </c>
      <c r="O32" s="3">
        <f t="shared" si="4"/>
        <v>16</v>
      </c>
      <c r="P32" s="3">
        <f t="shared" si="7"/>
        <v>208</v>
      </c>
      <c r="Q32">
        <f t="shared" si="5"/>
        <v>1140</v>
      </c>
      <c r="R32" s="3">
        <f>17</f>
        <v>17</v>
      </c>
      <c r="S32" s="3">
        <f t="shared" si="8"/>
        <v>221</v>
      </c>
    </row>
    <row r="33" spans="2:19" x14ac:dyDescent="0.35">
      <c r="B33" s="3">
        <v>9</v>
      </c>
      <c r="C33" s="4">
        <v>8</v>
      </c>
      <c r="D33" s="3" t="s">
        <v>71</v>
      </c>
      <c r="E33" s="3" t="s">
        <v>75</v>
      </c>
      <c r="F33" s="3" t="s">
        <v>21</v>
      </c>
      <c r="G33" s="3" t="s">
        <v>63</v>
      </c>
      <c r="H33" s="3"/>
      <c r="I33" s="3">
        <f t="shared" si="0"/>
        <v>8</v>
      </c>
      <c r="J33" s="4">
        <f t="shared" ref="J33" si="11">SQRT($C$6^2+$C$13^2)*I33</f>
        <v>158.79546593023366</v>
      </c>
      <c r="K33" s="6">
        <v>0.6</v>
      </c>
      <c r="L33" s="8">
        <f t="shared" si="1"/>
        <v>95.277279558140194</v>
      </c>
      <c r="M33" s="3">
        <f t="shared" si="2"/>
        <v>8</v>
      </c>
      <c r="N33" s="3">
        <f t="shared" si="3"/>
        <v>120</v>
      </c>
      <c r="O33" s="3">
        <f t="shared" si="4"/>
        <v>16</v>
      </c>
      <c r="P33" s="3">
        <f t="shared" si="7"/>
        <v>208</v>
      </c>
      <c r="Q33">
        <f t="shared" si="5"/>
        <v>1140</v>
      </c>
      <c r="R33" s="3">
        <f>17</f>
        <v>17</v>
      </c>
      <c r="S33" s="3">
        <f t="shared" si="8"/>
        <v>221</v>
      </c>
    </row>
    <row r="34" spans="2:19" x14ac:dyDescent="0.35">
      <c r="B34" s="3">
        <v>10</v>
      </c>
      <c r="C34" s="4">
        <v>8</v>
      </c>
      <c r="D34" s="3" t="s">
        <v>71</v>
      </c>
      <c r="E34" s="3" t="s">
        <v>75</v>
      </c>
      <c r="F34" s="3" t="s">
        <v>21</v>
      </c>
      <c r="G34" s="3" t="s">
        <v>63</v>
      </c>
      <c r="H34" s="3"/>
      <c r="I34" s="3">
        <f t="shared" si="0"/>
        <v>8</v>
      </c>
      <c r="J34" s="4">
        <f t="shared" ref="J34" si="12">SQRT($C$7^2+$C$13^2)*I34</f>
        <v>158.79546593023366</v>
      </c>
      <c r="K34" s="6">
        <v>0.6</v>
      </c>
      <c r="L34" s="8">
        <f t="shared" si="1"/>
        <v>95.277279558140194</v>
      </c>
      <c r="M34" s="3">
        <f t="shared" si="2"/>
        <v>8</v>
      </c>
      <c r="N34" s="3">
        <f t="shared" si="3"/>
        <v>120</v>
      </c>
      <c r="O34" s="3">
        <f t="shared" si="4"/>
        <v>16</v>
      </c>
      <c r="P34" s="3">
        <f t="shared" si="7"/>
        <v>208</v>
      </c>
      <c r="Q34">
        <f t="shared" si="5"/>
        <v>1140</v>
      </c>
      <c r="R34" s="3">
        <f>17</f>
        <v>17</v>
      </c>
      <c r="S34" s="3">
        <f t="shared" si="8"/>
        <v>221</v>
      </c>
    </row>
    <row r="35" spans="2:19" x14ac:dyDescent="0.35">
      <c r="B35" s="3">
        <v>11</v>
      </c>
      <c r="C35" s="4">
        <v>8</v>
      </c>
      <c r="D35" s="3" t="s">
        <v>71</v>
      </c>
      <c r="E35" s="3" t="s">
        <v>75</v>
      </c>
      <c r="F35" s="3" t="s">
        <v>21</v>
      </c>
      <c r="G35" s="3" t="s">
        <v>80</v>
      </c>
      <c r="H35" s="3"/>
      <c r="I35" s="3">
        <f t="shared" si="0"/>
        <v>8</v>
      </c>
      <c r="J35" s="4">
        <f t="shared" si="10"/>
        <v>158.79546593023366</v>
      </c>
      <c r="K35" s="6">
        <v>0.6</v>
      </c>
      <c r="L35" s="8">
        <f t="shared" si="1"/>
        <v>95.277279558140194</v>
      </c>
      <c r="M35" s="3">
        <f t="shared" si="2"/>
        <v>8</v>
      </c>
      <c r="N35" s="3">
        <f t="shared" si="3"/>
        <v>120</v>
      </c>
      <c r="O35" s="3">
        <f t="shared" si="4"/>
        <v>16</v>
      </c>
      <c r="P35" s="3">
        <f t="shared" si="7"/>
        <v>208</v>
      </c>
      <c r="Q35">
        <f t="shared" si="5"/>
        <v>1140</v>
      </c>
      <c r="R35" s="3">
        <f>17</f>
        <v>17</v>
      </c>
      <c r="S35" s="3">
        <f t="shared" si="8"/>
        <v>221</v>
      </c>
    </row>
    <row r="36" spans="2:19" x14ac:dyDescent="0.35">
      <c r="B36" s="3">
        <v>12</v>
      </c>
      <c r="C36" s="4">
        <v>8</v>
      </c>
      <c r="D36" s="3" t="s">
        <v>72</v>
      </c>
      <c r="E36" s="3" t="s">
        <v>75</v>
      </c>
      <c r="F36" s="3" t="s">
        <v>21</v>
      </c>
      <c r="G36" s="3" t="s">
        <v>80</v>
      </c>
      <c r="H36" s="3"/>
      <c r="I36" s="3">
        <f t="shared" si="0"/>
        <v>8</v>
      </c>
      <c r="J36" s="4">
        <f t="shared" si="10"/>
        <v>158.79546593023366</v>
      </c>
      <c r="K36" s="6">
        <v>0.6</v>
      </c>
      <c r="L36" s="8">
        <f t="shared" si="1"/>
        <v>95.277279558140194</v>
      </c>
      <c r="M36" s="3">
        <f t="shared" si="2"/>
        <v>8</v>
      </c>
      <c r="N36" s="3">
        <f t="shared" si="3"/>
        <v>120</v>
      </c>
      <c r="O36" s="3">
        <f t="shared" si="4"/>
        <v>16</v>
      </c>
      <c r="P36" s="3">
        <f t="shared" si="7"/>
        <v>208</v>
      </c>
      <c r="Q36">
        <f t="shared" si="5"/>
        <v>1140</v>
      </c>
      <c r="R36" s="3">
        <f>17</f>
        <v>17</v>
      </c>
      <c r="S36" s="3">
        <f t="shared" si="8"/>
        <v>221</v>
      </c>
    </row>
    <row r="37" spans="2:19" x14ac:dyDescent="0.35">
      <c r="B37" s="3">
        <v>13</v>
      </c>
      <c r="C37" s="4">
        <v>6</v>
      </c>
      <c r="D37" s="3" t="s">
        <v>72</v>
      </c>
      <c r="E37" s="3" t="s">
        <v>76</v>
      </c>
      <c r="F37" s="3" t="s">
        <v>21</v>
      </c>
      <c r="G37" s="3" t="s">
        <v>65</v>
      </c>
      <c r="H37" s="3"/>
      <c r="I37" s="3">
        <f t="shared" si="0"/>
        <v>8</v>
      </c>
      <c r="J37" s="4">
        <f t="shared" si="10"/>
        <v>158.79546593023366</v>
      </c>
      <c r="K37" s="3">
        <v>0.61</v>
      </c>
      <c r="L37" s="4">
        <f t="shared" si="1"/>
        <v>96.865234217442534</v>
      </c>
      <c r="M37" s="3">
        <f t="shared" si="2"/>
        <v>8</v>
      </c>
      <c r="N37" s="3">
        <f t="shared" si="3"/>
        <v>120</v>
      </c>
      <c r="O37" s="3">
        <f t="shared" si="4"/>
        <v>16</v>
      </c>
      <c r="P37" s="3">
        <f t="shared" si="7"/>
        <v>208</v>
      </c>
      <c r="Q37">
        <f t="shared" si="5"/>
        <v>1140</v>
      </c>
      <c r="R37" s="3">
        <f>17</f>
        <v>17</v>
      </c>
      <c r="S37" s="3">
        <f t="shared" si="8"/>
        <v>221</v>
      </c>
    </row>
    <row r="38" spans="2:19" x14ac:dyDescent="0.35">
      <c r="B38" s="3">
        <v>14</v>
      </c>
      <c r="C38" s="4">
        <v>6</v>
      </c>
      <c r="D38" s="3" t="s">
        <v>72</v>
      </c>
      <c r="E38" s="3" t="s">
        <v>76</v>
      </c>
      <c r="F38" s="3" t="s">
        <v>21</v>
      </c>
      <c r="G38" s="3" t="s">
        <v>65</v>
      </c>
      <c r="H38" s="3"/>
      <c r="I38" s="3">
        <f t="shared" si="0"/>
        <v>8</v>
      </c>
      <c r="J38" s="4">
        <f t="shared" si="10"/>
        <v>158.79546593023366</v>
      </c>
      <c r="K38" s="3">
        <v>0.61</v>
      </c>
      <c r="L38" s="4">
        <f t="shared" si="1"/>
        <v>96.865234217442534</v>
      </c>
      <c r="M38" s="3">
        <f t="shared" si="2"/>
        <v>8</v>
      </c>
      <c r="N38" s="3">
        <f t="shared" si="3"/>
        <v>120</v>
      </c>
      <c r="O38" s="3">
        <f t="shared" si="4"/>
        <v>16</v>
      </c>
      <c r="P38" s="3">
        <f t="shared" si="7"/>
        <v>208</v>
      </c>
      <c r="Q38">
        <f t="shared" si="5"/>
        <v>1140</v>
      </c>
      <c r="R38" s="3">
        <f>17</f>
        <v>17</v>
      </c>
      <c r="S38" s="3">
        <f t="shared" si="8"/>
        <v>221</v>
      </c>
    </row>
    <row r="39" spans="2:19" x14ac:dyDescent="0.35">
      <c r="B39" s="3">
        <v>15</v>
      </c>
      <c r="C39" s="4">
        <v>5</v>
      </c>
      <c r="D39" s="3" t="s">
        <v>72</v>
      </c>
      <c r="E39" s="3" t="s">
        <v>76</v>
      </c>
      <c r="F39" s="3" t="s">
        <v>21</v>
      </c>
      <c r="G39" s="3" t="s">
        <v>22</v>
      </c>
      <c r="H39" s="3"/>
      <c r="I39" s="3">
        <f t="shared" si="0"/>
        <v>8</v>
      </c>
      <c r="J39" s="4">
        <f t="shared" si="10"/>
        <v>158.79546593023366</v>
      </c>
      <c r="K39" s="3">
        <v>0.61</v>
      </c>
      <c r="L39" s="4">
        <f t="shared" si="1"/>
        <v>96.865234217442534</v>
      </c>
      <c r="M39" s="3">
        <f t="shared" si="2"/>
        <v>8</v>
      </c>
      <c r="N39" s="3">
        <f t="shared" si="3"/>
        <v>120</v>
      </c>
      <c r="O39" s="3">
        <f t="shared" si="4"/>
        <v>16</v>
      </c>
      <c r="P39" s="3">
        <f t="shared" si="7"/>
        <v>208</v>
      </c>
      <c r="Q39">
        <f t="shared" si="5"/>
        <v>1140</v>
      </c>
      <c r="R39" s="3">
        <f>17</f>
        <v>17</v>
      </c>
      <c r="S39" s="3">
        <f t="shared" si="8"/>
        <v>221</v>
      </c>
    </row>
    <row r="40" spans="2:19" x14ac:dyDescent="0.35">
      <c r="B40" s="3">
        <v>16</v>
      </c>
      <c r="C40" s="4">
        <v>5</v>
      </c>
      <c r="D40" s="3" t="s">
        <v>72</v>
      </c>
      <c r="E40" s="3" t="s">
        <v>76</v>
      </c>
      <c r="F40" s="3" t="s">
        <v>21</v>
      </c>
      <c r="G40" s="3" t="s">
        <v>22</v>
      </c>
      <c r="H40" s="3"/>
      <c r="I40" s="3">
        <f t="shared" si="0"/>
        <v>8</v>
      </c>
      <c r="J40" s="4">
        <f t="shared" si="10"/>
        <v>158.79546593023366</v>
      </c>
      <c r="K40" s="3">
        <v>0.62</v>
      </c>
      <c r="L40" s="4">
        <f t="shared" si="1"/>
        <v>98.453188876744875</v>
      </c>
      <c r="M40" s="3">
        <f t="shared" si="2"/>
        <v>8</v>
      </c>
      <c r="N40" s="3">
        <f t="shared" si="3"/>
        <v>120</v>
      </c>
      <c r="O40" s="3">
        <f t="shared" si="4"/>
        <v>16</v>
      </c>
      <c r="P40" s="3">
        <f t="shared" si="7"/>
        <v>208</v>
      </c>
      <c r="Q40">
        <f t="shared" si="5"/>
        <v>1140</v>
      </c>
      <c r="R40" s="3">
        <f>17</f>
        <v>17</v>
      </c>
      <c r="S40" s="3">
        <f t="shared" si="8"/>
        <v>221</v>
      </c>
    </row>
    <row r="41" spans="2:19" x14ac:dyDescent="0.35">
      <c r="B41" s="3">
        <v>17</v>
      </c>
      <c r="C41" s="4">
        <v>5</v>
      </c>
      <c r="D41" s="3" t="s">
        <v>72</v>
      </c>
      <c r="E41" s="3" t="s">
        <v>77</v>
      </c>
      <c r="F41" s="3" t="s">
        <v>21</v>
      </c>
      <c r="G41" s="3" t="s">
        <v>23</v>
      </c>
      <c r="H41" s="3"/>
      <c r="I41" s="3">
        <f t="shared" si="0"/>
        <v>8</v>
      </c>
      <c r="J41" s="4">
        <f t="shared" si="10"/>
        <v>158.79546593023366</v>
      </c>
      <c r="K41" s="3">
        <v>0.62</v>
      </c>
      <c r="L41" s="4">
        <f t="shared" si="1"/>
        <v>98.453188876744875</v>
      </c>
      <c r="M41" s="3">
        <f t="shared" si="2"/>
        <v>8</v>
      </c>
      <c r="N41" s="3">
        <f t="shared" si="3"/>
        <v>120</v>
      </c>
      <c r="O41" s="3">
        <f t="shared" si="4"/>
        <v>16</v>
      </c>
      <c r="P41" s="3">
        <f t="shared" si="7"/>
        <v>208</v>
      </c>
      <c r="Q41">
        <f t="shared" si="5"/>
        <v>1140</v>
      </c>
      <c r="R41" s="3">
        <f>17</f>
        <v>17</v>
      </c>
      <c r="S41" s="3">
        <f t="shared" si="8"/>
        <v>221</v>
      </c>
    </row>
    <row r="42" spans="2:19" x14ac:dyDescent="0.35">
      <c r="B42" s="3">
        <v>18</v>
      </c>
      <c r="C42" s="4">
        <v>4</v>
      </c>
      <c r="D42" s="9" t="s">
        <v>18</v>
      </c>
      <c r="E42" s="3" t="s">
        <v>77</v>
      </c>
      <c r="F42" s="3" t="s">
        <v>21</v>
      </c>
      <c r="G42" s="3" t="s">
        <v>23</v>
      </c>
      <c r="H42" s="3"/>
      <c r="I42" s="3">
        <f t="shared" si="0"/>
        <v>8</v>
      </c>
      <c r="J42" s="4">
        <f t="shared" si="10"/>
        <v>158.79546593023366</v>
      </c>
      <c r="K42" s="3">
        <v>0.62</v>
      </c>
      <c r="L42" s="4">
        <f t="shared" si="1"/>
        <v>98.453188876744875</v>
      </c>
      <c r="M42" s="3">
        <f t="shared" si="2"/>
        <v>8</v>
      </c>
      <c r="N42" s="3">
        <f t="shared" si="3"/>
        <v>120</v>
      </c>
      <c r="O42" s="3">
        <f>4*4</f>
        <v>16</v>
      </c>
      <c r="P42" s="3">
        <f t="shared" si="7"/>
        <v>208</v>
      </c>
      <c r="Q42">
        <f t="shared" si="5"/>
        <v>1140</v>
      </c>
      <c r="R42" s="3">
        <f>17</f>
        <v>17</v>
      </c>
      <c r="S42" s="3">
        <f t="shared" si="8"/>
        <v>221</v>
      </c>
    </row>
    <row r="43" spans="2:19" x14ac:dyDescent="0.35"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5" spans="2:19" x14ac:dyDescent="0.35">
      <c r="C45" s="5"/>
    </row>
    <row r="46" spans="2:19" x14ac:dyDescent="0.35">
      <c r="C46" s="5"/>
    </row>
    <row r="47" spans="2:19" x14ac:dyDescent="0.35">
      <c r="C47" s="5"/>
    </row>
    <row r="48" spans="2:19" x14ac:dyDescent="0.35">
      <c r="C48" s="5"/>
    </row>
  </sheetData>
  <phoneticPr fontId="9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4-Story</vt:lpstr>
      <vt:lpstr>12-Story</vt:lpstr>
      <vt:lpstr>18-Story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Welch</dc:creator>
  <cp:lastModifiedBy>Cook, Dustin T. (Fed)</cp:lastModifiedBy>
  <dcterms:created xsi:type="dcterms:W3CDTF">2015-06-05T18:17:20Z</dcterms:created>
  <dcterms:modified xsi:type="dcterms:W3CDTF">2025-03-07T17:33:58Z</dcterms:modified>
</cp:coreProperties>
</file>