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dhw/Desktop/Unit Tests 2/"/>
    </mc:Choice>
  </mc:AlternateContent>
  <xr:revisionPtr revIDLastSave="0" documentId="13_ncr:1_{6D3437C9-F4F8-1345-A849-251F6B9B67C9}" xr6:coauthVersionLast="46" xr6:coauthVersionMax="46" xr10:uidLastSave="{00000000-0000-0000-0000-000000000000}"/>
  <bookViews>
    <workbookView xWindow="6760" yWindow="460" windowWidth="33600" windowHeight="19140" xr2:uid="{54EF0D79-9D94-1940-B891-5E5D478FD91D}"/>
  </bookViews>
  <sheets>
    <sheet name="validateAndRead" sheetId="4" r:id="rId1"/>
    <sheet name="Discounting Library" sheetId="1" r:id="rId2"/>
    <sheet name="analysisClass" sheetId="3" r:id="rId3"/>
    <sheet name="bcnClass" sheetId="5" r:id="rId4"/>
    <sheet name="alternativeClass" sheetId="6" r:id="rId5"/>
    <sheet name="cashFlows" sheetId="2" r:id="rId6"/>
    <sheet name="bcnStorage" sheetId="10" r:id="rId7"/>
    <sheet name="totalRequiredFlows" sheetId="7" r:id="rId8"/>
    <sheet name="totalOptionalFlows" sheetId="8" r:id="rId9"/>
    <sheet name="measures" sheetId="9" r:id="rId10"/>
    <sheet name="alternativeSummary"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6" i="11" l="1"/>
  <c r="F65" i="11"/>
  <c r="L64" i="11"/>
  <c r="I64" i="11"/>
  <c r="F64" i="11"/>
  <c r="K63" i="11"/>
  <c r="H63" i="11"/>
  <c r="E63" i="11"/>
  <c r="G60" i="11"/>
  <c r="F60" i="11"/>
  <c r="E60" i="11"/>
  <c r="D59" i="11"/>
  <c r="D58" i="11"/>
  <c r="D57" i="11"/>
  <c r="D56" i="11"/>
  <c r="D54" i="11"/>
  <c r="D53" i="11"/>
  <c r="D52" i="11"/>
  <c r="D51" i="11"/>
  <c r="D50" i="11"/>
  <c r="D49" i="11"/>
  <c r="D48" i="11"/>
  <c r="F44" i="11"/>
  <c r="F43" i="11"/>
  <c r="I42" i="11"/>
  <c r="F42" i="11"/>
  <c r="H41" i="11"/>
  <c r="E41" i="11"/>
  <c r="F38" i="11"/>
  <c r="E38" i="11"/>
  <c r="D31" i="11"/>
  <c r="D30" i="11"/>
  <c r="D29" i="11"/>
  <c r="D28" i="11"/>
  <c r="D27" i="11"/>
  <c r="D26" i="11"/>
  <c r="E16" i="11"/>
  <c r="D7" i="11"/>
  <c r="D6" i="11"/>
  <c r="D5" i="11"/>
  <c r="D4" i="11"/>
  <c r="D176" i="9"/>
  <c r="D173" i="9"/>
  <c r="D170" i="9"/>
  <c r="D160" i="9"/>
  <c r="D166" i="9"/>
  <c r="D154" i="9"/>
  <c r="D147" i="9"/>
  <c r="E147" i="9"/>
  <c r="F147" i="9"/>
  <c r="G147" i="9"/>
  <c r="H147" i="9"/>
  <c r="I147" i="9"/>
  <c r="J147" i="9"/>
  <c r="K147" i="9"/>
  <c r="L147" i="9"/>
  <c r="M147" i="9"/>
  <c r="D139" i="9"/>
  <c r="E139" i="9"/>
  <c r="F139" i="9"/>
  <c r="G139" i="9"/>
  <c r="H139" i="9"/>
  <c r="I139" i="9"/>
  <c r="J139" i="9"/>
  <c r="K139" i="9"/>
  <c r="L139" i="9"/>
  <c r="M139" i="9"/>
  <c r="D131" i="9"/>
  <c r="E131" i="9"/>
  <c r="F131" i="9"/>
  <c r="G131" i="9"/>
  <c r="H131" i="9"/>
  <c r="I131" i="9"/>
  <c r="J131" i="9"/>
  <c r="K131" i="9"/>
  <c r="L131" i="9"/>
  <c r="M131" i="9"/>
  <c r="C147" i="9"/>
  <c r="C139" i="9"/>
  <c r="C131" i="9"/>
  <c r="D146" i="9"/>
  <c r="E146" i="9"/>
  <c r="F146" i="9"/>
  <c r="G146" i="9"/>
  <c r="H146" i="9"/>
  <c r="I146" i="9"/>
  <c r="J146" i="9"/>
  <c r="K146" i="9"/>
  <c r="L146" i="9"/>
  <c r="M146" i="9"/>
  <c r="C146" i="9"/>
  <c r="D138" i="9"/>
  <c r="E138" i="9"/>
  <c r="F138" i="9"/>
  <c r="G138" i="9"/>
  <c r="H138" i="9"/>
  <c r="I138" i="9"/>
  <c r="J138" i="9"/>
  <c r="K138" i="9"/>
  <c r="L138" i="9"/>
  <c r="M138" i="9"/>
  <c r="C138" i="9"/>
  <c r="D130" i="9"/>
  <c r="E130" i="9"/>
  <c r="F130" i="9"/>
  <c r="G130" i="9"/>
  <c r="H130" i="9"/>
  <c r="I130" i="9"/>
  <c r="J130" i="9"/>
  <c r="K130" i="9"/>
  <c r="L130" i="9"/>
  <c r="M130" i="9"/>
  <c r="C130" i="9"/>
  <c r="M129" i="9"/>
  <c r="D129" i="9"/>
  <c r="E129" i="9"/>
  <c r="F129" i="9"/>
  <c r="G129" i="9"/>
  <c r="H129" i="9"/>
  <c r="I129" i="9"/>
  <c r="J129" i="9"/>
  <c r="K129" i="9"/>
  <c r="L129" i="9"/>
  <c r="D137" i="9"/>
  <c r="E137" i="9"/>
  <c r="F137" i="9"/>
  <c r="G137" i="9"/>
  <c r="H137" i="9"/>
  <c r="I137" i="9"/>
  <c r="J137" i="9"/>
  <c r="K137" i="9"/>
  <c r="L137" i="9"/>
  <c r="M137" i="9"/>
  <c r="D145" i="9"/>
  <c r="E145" i="9"/>
  <c r="F145" i="9"/>
  <c r="G145" i="9"/>
  <c r="H145" i="9"/>
  <c r="I145" i="9"/>
  <c r="J145" i="9"/>
  <c r="K145" i="9"/>
  <c r="L145" i="9"/>
  <c r="M145" i="9"/>
  <c r="C145" i="9"/>
  <c r="C137" i="9"/>
  <c r="C129" i="9"/>
  <c r="D144" i="9"/>
  <c r="E144" i="9"/>
  <c r="F144" i="9"/>
  <c r="G144" i="9"/>
  <c r="H144" i="9"/>
  <c r="I144" i="9"/>
  <c r="J144" i="9"/>
  <c r="K144" i="9"/>
  <c r="L144" i="9"/>
  <c r="M144" i="9"/>
  <c r="D136" i="9"/>
  <c r="E136" i="9"/>
  <c r="F136" i="9"/>
  <c r="G136" i="9"/>
  <c r="H136" i="9"/>
  <c r="I136" i="9"/>
  <c r="J136" i="9"/>
  <c r="K136" i="9"/>
  <c r="L136" i="9"/>
  <c r="M136" i="9"/>
  <c r="D128" i="9"/>
  <c r="E128" i="9"/>
  <c r="F128" i="9"/>
  <c r="G128" i="9"/>
  <c r="H128" i="9"/>
  <c r="I128" i="9"/>
  <c r="J128" i="9"/>
  <c r="K128" i="9"/>
  <c r="L128" i="9"/>
  <c r="M128" i="9"/>
  <c r="C144" i="9"/>
  <c r="C136" i="9"/>
  <c r="C128" i="9"/>
  <c r="D122" i="9"/>
  <c r="E122" i="9"/>
  <c r="F122" i="9"/>
  <c r="G122" i="9"/>
  <c r="H122" i="9"/>
  <c r="I122" i="9"/>
  <c r="J122" i="9"/>
  <c r="K122" i="9"/>
  <c r="L122" i="9"/>
  <c r="M122" i="9"/>
  <c r="C122" i="9"/>
  <c r="D121" i="9"/>
  <c r="E121" i="9"/>
  <c r="F121" i="9"/>
  <c r="G121" i="9"/>
  <c r="H121" i="9"/>
  <c r="I121" i="9"/>
  <c r="J121" i="9"/>
  <c r="K121" i="9"/>
  <c r="L121" i="9"/>
  <c r="M121" i="9"/>
  <c r="C121" i="9"/>
  <c r="D120" i="9"/>
  <c r="E120" i="9"/>
  <c r="F120" i="9"/>
  <c r="G120" i="9"/>
  <c r="H120" i="9"/>
  <c r="I120" i="9"/>
  <c r="J120" i="9"/>
  <c r="K120" i="9"/>
  <c r="L120" i="9"/>
  <c r="M120" i="9"/>
  <c r="C120" i="9"/>
  <c r="D114" i="9"/>
  <c r="E114" i="9"/>
  <c r="F114" i="9"/>
  <c r="G114" i="9"/>
  <c r="H114" i="9"/>
  <c r="I114" i="9"/>
  <c r="J114" i="9"/>
  <c r="K114" i="9"/>
  <c r="L114" i="9"/>
  <c r="M114" i="9"/>
  <c r="C114" i="9"/>
  <c r="D113" i="9"/>
  <c r="E113" i="9"/>
  <c r="F113" i="9"/>
  <c r="G113" i="9"/>
  <c r="H113" i="9"/>
  <c r="I113" i="9"/>
  <c r="J113" i="9"/>
  <c r="K113" i="9"/>
  <c r="L113" i="9"/>
  <c r="M113" i="9"/>
  <c r="C113" i="9"/>
  <c r="D112" i="9"/>
  <c r="E112" i="9"/>
  <c r="F112" i="9"/>
  <c r="G112" i="9"/>
  <c r="H112" i="9"/>
  <c r="I112" i="9"/>
  <c r="J112" i="9"/>
  <c r="K112" i="9"/>
  <c r="L112" i="9"/>
  <c r="M112" i="9"/>
  <c r="C112" i="9"/>
  <c r="D106" i="9"/>
  <c r="E106" i="9"/>
  <c r="F106" i="9"/>
  <c r="G106" i="9"/>
  <c r="H106" i="9"/>
  <c r="I106" i="9"/>
  <c r="J106" i="9"/>
  <c r="K106" i="9"/>
  <c r="L106" i="9"/>
  <c r="M106" i="9"/>
  <c r="C106" i="9"/>
  <c r="D104" i="9"/>
  <c r="E104" i="9"/>
  <c r="F104" i="9"/>
  <c r="G104" i="9"/>
  <c r="H104" i="9"/>
  <c r="I104" i="9"/>
  <c r="J104" i="9"/>
  <c r="K104" i="9"/>
  <c r="L104" i="9"/>
  <c r="M104" i="9"/>
  <c r="D105" i="9"/>
  <c r="E105" i="9"/>
  <c r="F105" i="9"/>
  <c r="G105" i="9"/>
  <c r="H105" i="9"/>
  <c r="I105" i="9"/>
  <c r="J105" i="9"/>
  <c r="K105" i="9"/>
  <c r="L105" i="9"/>
  <c r="M105" i="9"/>
  <c r="C105" i="9"/>
  <c r="C104" i="9"/>
  <c r="E89" i="9"/>
  <c r="E77" i="9"/>
  <c r="P55" i="9"/>
  <c r="K55" i="9"/>
  <c r="P44" i="9"/>
  <c r="K51" i="9"/>
  <c r="K44" i="9"/>
  <c r="K61" i="9"/>
  <c r="K58" i="9"/>
  <c r="F64" i="8"/>
  <c r="G64" i="8"/>
  <c r="H64" i="8"/>
  <c r="I64" i="8"/>
  <c r="J64" i="8"/>
  <c r="K64" i="8"/>
  <c r="L64" i="8"/>
  <c r="M64" i="8"/>
  <c r="N64" i="8"/>
  <c r="O64" i="8"/>
  <c r="E64" i="8"/>
  <c r="E64" i="9"/>
  <c r="E59" i="9"/>
  <c r="D58" i="9"/>
  <c r="D59" i="9"/>
  <c r="E58" i="9"/>
  <c r="E69" i="9"/>
  <c r="D69" i="9"/>
  <c r="E70" i="9"/>
  <c r="D70" i="9"/>
  <c r="E68" i="9"/>
  <c r="D68" i="9"/>
  <c r="E65" i="9"/>
  <c r="E63" i="9"/>
  <c r="E50" i="9"/>
  <c r="D50" i="9"/>
  <c r="D49" i="9"/>
  <c r="E51" i="9"/>
  <c r="E46" i="9"/>
  <c r="E45" i="9"/>
  <c r="E44" i="9"/>
  <c r="D44" i="9"/>
  <c r="D46" i="9" s="1"/>
  <c r="D45" i="9"/>
  <c r="O36" i="9"/>
  <c r="O35" i="9"/>
  <c r="Q35" i="9"/>
  <c r="P33" i="9"/>
  <c r="P32" i="9"/>
  <c r="P31" i="9"/>
  <c r="H35" i="9"/>
  <c r="J35" i="9"/>
  <c r="C32" i="9"/>
  <c r="J32" i="9"/>
  <c r="J31" i="9"/>
  <c r="J30" i="9"/>
  <c r="L30" i="9"/>
  <c r="E30" i="9"/>
  <c r="D30" i="9"/>
  <c r="C30" i="9"/>
  <c r="K30" i="9"/>
  <c r="I30" i="9"/>
  <c r="B30" i="9"/>
  <c r="H28" i="9"/>
  <c r="I27" i="9"/>
  <c r="H27" i="9"/>
  <c r="G27" i="9"/>
  <c r="B27" i="9"/>
  <c r="F24" i="9"/>
  <c r="G25" i="9" s="1"/>
  <c r="G24" i="9"/>
  <c r="C24" i="9"/>
  <c r="B24" i="9"/>
  <c r="G22" i="9"/>
  <c r="C22" i="9"/>
  <c r="N18" i="9"/>
  <c r="K15" i="9"/>
  <c r="G15" i="9"/>
  <c r="K12" i="9"/>
  <c r="G12" i="9"/>
  <c r="C12" i="9"/>
  <c r="K9" i="9"/>
  <c r="C9" i="9"/>
  <c r="G137" i="2"/>
  <c r="F65" i="8"/>
  <c r="G65" i="8"/>
  <c r="H65" i="8"/>
  <c r="I65" i="8"/>
  <c r="J65" i="8"/>
  <c r="K65" i="8"/>
  <c r="L65" i="8"/>
  <c r="M65" i="8"/>
  <c r="N65" i="8"/>
  <c r="O65" i="8"/>
  <c r="E65" i="8"/>
  <c r="F54" i="8"/>
  <c r="G54" i="8"/>
  <c r="H54" i="8"/>
  <c r="I54" i="8"/>
  <c r="J54" i="8"/>
  <c r="K54" i="8"/>
  <c r="L54" i="8"/>
  <c r="M54" i="8"/>
  <c r="N54" i="8"/>
  <c r="O54" i="8"/>
  <c r="F55" i="8"/>
  <c r="G55" i="8"/>
  <c r="H55" i="8"/>
  <c r="I55" i="8"/>
  <c r="J55" i="8"/>
  <c r="K55" i="8"/>
  <c r="L55" i="8"/>
  <c r="M55" i="8"/>
  <c r="N55" i="8"/>
  <c r="O55" i="8"/>
  <c r="E55" i="8"/>
  <c r="E54" i="8"/>
  <c r="P54" i="8"/>
  <c r="P55" i="8"/>
  <c r="O75" i="8"/>
  <c r="N75" i="8"/>
  <c r="M75" i="8"/>
  <c r="L75" i="8"/>
  <c r="K75" i="8"/>
  <c r="J75" i="8"/>
  <c r="I75" i="8"/>
  <c r="H75" i="8"/>
  <c r="G75" i="8"/>
  <c r="F75" i="8"/>
  <c r="E75" i="8"/>
  <c r="F44" i="8"/>
  <c r="G44" i="8"/>
  <c r="H44" i="8"/>
  <c r="I44" i="8"/>
  <c r="J44" i="8"/>
  <c r="K44" i="8"/>
  <c r="L44" i="8"/>
  <c r="M44" i="8"/>
  <c r="N44" i="8"/>
  <c r="O44" i="8"/>
  <c r="E44" i="8"/>
  <c r="F33" i="8"/>
  <c r="G33" i="8"/>
  <c r="H33" i="8"/>
  <c r="I33" i="8"/>
  <c r="J33" i="8"/>
  <c r="K33" i="8"/>
  <c r="L33" i="8"/>
  <c r="M33" i="8"/>
  <c r="N33" i="8"/>
  <c r="O33" i="8"/>
  <c r="F34" i="8"/>
  <c r="G34" i="8"/>
  <c r="H34" i="8"/>
  <c r="I34" i="8"/>
  <c r="J34" i="8"/>
  <c r="K34" i="8"/>
  <c r="L34" i="8"/>
  <c r="M34" i="8"/>
  <c r="N34" i="8"/>
  <c r="O34" i="8"/>
  <c r="E34" i="8"/>
  <c r="E33" i="8"/>
  <c r="F23" i="8"/>
  <c r="G23" i="8"/>
  <c r="H23" i="8"/>
  <c r="I23" i="8"/>
  <c r="J23" i="8"/>
  <c r="K23" i="8"/>
  <c r="L23" i="8"/>
  <c r="M23" i="8"/>
  <c r="N23" i="8"/>
  <c r="O23" i="8"/>
  <c r="F24" i="8"/>
  <c r="G24" i="8"/>
  <c r="H24" i="8"/>
  <c r="I24" i="8"/>
  <c r="J24" i="8"/>
  <c r="K24" i="8"/>
  <c r="L24" i="8"/>
  <c r="M24" i="8"/>
  <c r="N24" i="8"/>
  <c r="O24" i="8"/>
  <c r="E24" i="8"/>
  <c r="E23" i="8"/>
  <c r="F12" i="8"/>
  <c r="G12" i="8"/>
  <c r="H12" i="8"/>
  <c r="I12" i="8"/>
  <c r="J12" i="8"/>
  <c r="K12" i="8"/>
  <c r="L12" i="8"/>
  <c r="M12" i="8"/>
  <c r="N12" i="8"/>
  <c r="O12" i="8"/>
  <c r="E12" i="8"/>
  <c r="F13" i="8"/>
  <c r="G13" i="8"/>
  <c r="H13" i="8"/>
  <c r="I13" i="8"/>
  <c r="J13" i="8"/>
  <c r="K13" i="8"/>
  <c r="L13" i="8"/>
  <c r="M13" i="8"/>
  <c r="N13" i="8"/>
  <c r="O13" i="8"/>
  <c r="E13" i="8"/>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F13" i="7"/>
  <c r="G13" i="7"/>
  <c r="H13" i="7"/>
  <c r="I13" i="7"/>
  <c r="J13" i="7"/>
  <c r="K13" i="7"/>
  <c r="D18" i="9" s="1"/>
  <c r="L13" i="7"/>
  <c r="M13" i="7"/>
  <c r="N13" i="7"/>
  <c r="O13" i="7"/>
  <c r="F14" i="7"/>
  <c r="G14" i="7"/>
  <c r="H14" i="7"/>
  <c r="I14" i="7"/>
  <c r="J14" i="7"/>
  <c r="K14" i="7"/>
  <c r="L14" i="7"/>
  <c r="M14" i="7"/>
  <c r="N14" i="7"/>
  <c r="O14" i="7"/>
  <c r="F15" i="7"/>
  <c r="G15" i="7"/>
  <c r="H15" i="7"/>
  <c r="I15" i="7"/>
  <c r="J15" i="7"/>
  <c r="K15" i="7"/>
  <c r="L15" i="7"/>
  <c r="M15" i="7"/>
  <c r="N15" i="7"/>
  <c r="O15" i="7"/>
  <c r="F16" i="7"/>
  <c r="G16" i="7"/>
  <c r="H16" i="7"/>
  <c r="I16" i="7"/>
  <c r="J16" i="7"/>
  <c r="K16" i="7"/>
  <c r="L16" i="7"/>
  <c r="M16" i="7"/>
  <c r="N16" i="7"/>
  <c r="O16" i="7"/>
  <c r="F17" i="7"/>
  <c r="G17" i="7"/>
  <c r="H17" i="7"/>
  <c r="I17" i="7"/>
  <c r="J17" i="7"/>
  <c r="K17" i="7"/>
  <c r="L17" i="7"/>
  <c r="M17" i="7"/>
  <c r="N17" i="7"/>
  <c r="O17" i="7"/>
  <c r="F18" i="7"/>
  <c r="G18" i="7"/>
  <c r="H18" i="7"/>
  <c r="I18" i="7"/>
  <c r="J18" i="7"/>
  <c r="K18" i="7"/>
  <c r="L18" i="7"/>
  <c r="M18" i="7"/>
  <c r="N18" i="7"/>
  <c r="O18" i="7"/>
  <c r="F19" i="7"/>
  <c r="G19" i="7"/>
  <c r="H19" i="7"/>
  <c r="I19" i="7"/>
  <c r="J19" i="7"/>
  <c r="K19" i="7"/>
  <c r="L19" i="7"/>
  <c r="M19" i="7"/>
  <c r="N19" i="7"/>
  <c r="O19" i="7"/>
  <c r="F20" i="7"/>
  <c r="G20" i="7"/>
  <c r="H20" i="7"/>
  <c r="I20" i="7"/>
  <c r="J20" i="7"/>
  <c r="K20" i="7"/>
  <c r="L20" i="7"/>
  <c r="M20" i="7"/>
  <c r="N20" i="7"/>
  <c r="O20" i="7"/>
  <c r="F21" i="7"/>
  <c r="G21" i="7"/>
  <c r="H21" i="7"/>
  <c r="I21" i="7"/>
  <c r="J21" i="7"/>
  <c r="K21" i="7"/>
  <c r="L21" i="7"/>
  <c r="M21" i="7"/>
  <c r="N21" i="7"/>
  <c r="O21" i="7"/>
  <c r="F22" i="7"/>
  <c r="G22" i="7"/>
  <c r="H22" i="7"/>
  <c r="I22" i="7"/>
  <c r="J22" i="7"/>
  <c r="K22" i="7"/>
  <c r="L22" i="7"/>
  <c r="M22" i="7"/>
  <c r="N22" i="7"/>
  <c r="O22" i="7"/>
  <c r="F23" i="7"/>
  <c r="G23" i="7"/>
  <c r="H23" i="7"/>
  <c r="I23" i="7"/>
  <c r="J23" i="7"/>
  <c r="K23" i="7"/>
  <c r="L23" i="7"/>
  <c r="M23" i="7"/>
  <c r="N23" i="7"/>
  <c r="O23" i="7"/>
  <c r="F24" i="7"/>
  <c r="G24" i="7"/>
  <c r="H24" i="7"/>
  <c r="I24" i="7"/>
  <c r="J24" i="7"/>
  <c r="K24" i="7"/>
  <c r="L24" i="7"/>
  <c r="M24" i="7"/>
  <c r="N24" i="7"/>
  <c r="O24" i="7"/>
  <c r="F25" i="7"/>
  <c r="G25" i="7"/>
  <c r="H25" i="7"/>
  <c r="I25" i="7"/>
  <c r="J25" i="7"/>
  <c r="K25" i="7"/>
  <c r="L25" i="7"/>
  <c r="M25" i="7"/>
  <c r="N25" i="7"/>
  <c r="O25" i="7"/>
  <c r="F26" i="7"/>
  <c r="G26" i="7"/>
  <c r="H26" i="7"/>
  <c r="I26" i="7"/>
  <c r="J26" i="7"/>
  <c r="K26" i="7"/>
  <c r="L26" i="7"/>
  <c r="M26" i="7"/>
  <c r="N26" i="7"/>
  <c r="O26" i="7"/>
  <c r="F27" i="7"/>
  <c r="G27" i="7"/>
  <c r="H27" i="7"/>
  <c r="I27" i="7"/>
  <c r="J27" i="7"/>
  <c r="K27" i="7"/>
  <c r="L27" i="7"/>
  <c r="M27" i="7"/>
  <c r="N27" i="7"/>
  <c r="O27" i="7"/>
  <c r="E9" i="7"/>
  <c r="E10" i="7"/>
  <c r="E11" i="7"/>
  <c r="E12" i="7"/>
  <c r="E13" i="7"/>
  <c r="E14" i="7"/>
  <c r="E15" i="7"/>
  <c r="E16" i="7"/>
  <c r="E17" i="7"/>
  <c r="E18" i="7"/>
  <c r="E19" i="7"/>
  <c r="E20" i="7"/>
  <c r="E21" i="7"/>
  <c r="E22" i="7"/>
  <c r="E23" i="7"/>
  <c r="E24" i="7"/>
  <c r="E25" i="7"/>
  <c r="E26" i="7"/>
  <c r="E27" i="7"/>
  <c r="F35" i="7"/>
  <c r="G35" i="7"/>
  <c r="H35" i="7"/>
  <c r="I35" i="7"/>
  <c r="J35" i="7"/>
  <c r="K35" i="7"/>
  <c r="L35" i="7"/>
  <c r="M35" i="7"/>
  <c r="N35" i="7"/>
  <c r="O35" i="7"/>
  <c r="F36" i="7"/>
  <c r="G36" i="7"/>
  <c r="H36" i="7"/>
  <c r="I36" i="7"/>
  <c r="J36" i="7"/>
  <c r="K36" i="7"/>
  <c r="L36" i="7"/>
  <c r="M36" i="7"/>
  <c r="N36" i="7"/>
  <c r="O36" i="7"/>
  <c r="F37" i="7"/>
  <c r="G37" i="7"/>
  <c r="H37" i="7"/>
  <c r="I37" i="7"/>
  <c r="J37" i="7"/>
  <c r="K37" i="7"/>
  <c r="L37" i="7"/>
  <c r="M37" i="7"/>
  <c r="N37" i="7"/>
  <c r="O37" i="7"/>
  <c r="F38" i="7"/>
  <c r="G38" i="7"/>
  <c r="H38" i="7"/>
  <c r="I38" i="7"/>
  <c r="J38" i="7"/>
  <c r="K38" i="7"/>
  <c r="L38" i="7"/>
  <c r="M38" i="7"/>
  <c r="N38" i="7"/>
  <c r="O38" i="7"/>
  <c r="F39" i="7"/>
  <c r="G39" i="7"/>
  <c r="H39" i="7"/>
  <c r="I39" i="7"/>
  <c r="J39" i="7"/>
  <c r="K39" i="7"/>
  <c r="L39" i="7"/>
  <c r="M39" i="7"/>
  <c r="N39" i="7"/>
  <c r="O39" i="7"/>
  <c r="F40" i="7"/>
  <c r="G40" i="7"/>
  <c r="H40" i="7"/>
  <c r="I40" i="7"/>
  <c r="J40" i="7"/>
  <c r="K40" i="7"/>
  <c r="L40" i="7"/>
  <c r="M40" i="7"/>
  <c r="N40" i="7"/>
  <c r="O40" i="7"/>
  <c r="F41" i="7"/>
  <c r="G41" i="7"/>
  <c r="H41" i="7"/>
  <c r="I41" i="7"/>
  <c r="J41" i="7"/>
  <c r="K41" i="7"/>
  <c r="L41" i="7"/>
  <c r="M41" i="7"/>
  <c r="N41" i="7"/>
  <c r="O41" i="7"/>
  <c r="F42" i="7"/>
  <c r="G42" i="7"/>
  <c r="H42" i="7"/>
  <c r="I42" i="7"/>
  <c r="J42" i="7"/>
  <c r="K42" i="7"/>
  <c r="L42" i="7"/>
  <c r="M42" i="7"/>
  <c r="N42" i="7"/>
  <c r="O42" i="7"/>
  <c r="F43" i="7"/>
  <c r="G43" i="7"/>
  <c r="H43" i="7"/>
  <c r="I43" i="7"/>
  <c r="J43" i="7"/>
  <c r="K43" i="7"/>
  <c r="L43" i="7"/>
  <c r="M43" i="7"/>
  <c r="N43" i="7"/>
  <c r="O43" i="7"/>
  <c r="F44" i="7"/>
  <c r="G44" i="7"/>
  <c r="H44" i="7"/>
  <c r="I44" i="7"/>
  <c r="J44" i="7"/>
  <c r="K44" i="7"/>
  <c r="L44" i="7"/>
  <c r="M44" i="7"/>
  <c r="N44" i="7"/>
  <c r="O44" i="7"/>
  <c r="F45" i="7"/>
  <c r="G45" i="7"/>
  <c r="H45" i="7"/>
  <c r="I45" i="7"/>
  <c r="J45" i="7"/>
  <c r="K45" i="7"/>
  <c r="L45" i="7"/>
  <c r="M45" i="7"/>
  <c r="N45" i="7"/>
  <c r="O45" i="7"/>
  <c r="F46" i="7"/>
  <c r="G46" i="7"/>
  <c r="H46" i="7"/>
  <c r="I46" i="7"/>
  <c r="J46" i="7"/>
  <c r="K46" i="7"/>
  <c r="L46" i="7"/>
  <c r="M46" i="7"/>
  <c r="N46" i="7"/>
  <c r="O46" i="7"/>
  <c r="F47" i="7"/>
  <c r="G47" i="7"/>
  <c r="H47" i="7"/>
  <c r="I47" i="7"/>
  <c r="J47" i="7"/>
  <c r="K47" i="7"/>
  <c r="L47" i="7"/>
  <c r="M47" i="7"/>
  <c r="N47" i="7"/>
  <c r="O47" i="7"/>
  <c r="F48" i="7"/>
  <c r="G48" i="7"/>
  <c r="H48" i="7"/>
  <c r="I48" i="7"/>
  <c r="J48" i="7"/>
  <c r="K48" i="7"/>
  <c r="L48" i="7"/>
  <c r="M48" i="7"/>
  <c r="N48" i="7"/>
  <c r="O48" i="7"/>
  <c r="F49" i="7"/>
  <c r="G49" i="7"/>
  <c r="H49" i="7"/>
  <c r="I49" i="7"/>
  <c r="J49" i="7"/>
  <c r="K49" i="7"/>
  <c r="L49" i="7"/>
  <c r="M49" i="7"/>
  <c r="N49" i="7"/>
  <c r="O49" i="7"/>
  <c r="F50" i="7"/>
  <c r="G50" i="7"/>
  <c r="H50" i="7"/>
  <c r="I50" i="7"/>
  <c r="J50" i="7"/>
  <c r="K50" i="7"/>
  <c r="L50" i="7"/>
  <c r="M50" i="7"/>
  <c r="N50" i="7"/>
  <c r="O50" i="7"/>
  <c r="F51" i="7"/>
  <c r="G51" i="7"/>
  <c r="H51" i="7"/>
  <c r="I51" i="7"/>
  <c r="J51" i="7"/>
  <c r="K51" i="7"/>
  <c r="L51" i="7"/>
  <c r="M51" i="7"/>
  <c r="N51" i="7"/>
  <c r="O51" i="7"/>
  <c r="F52" i="7"/>
  <c r="G52" i="7"/>
  <c r="H52" i="7"/>
  <c r="I52" i="7"/>
  <c r="J52" i="7"/>
  <c r="K52" i="7"/>
  <c r="L52" i="7"/>
  <c r="M52" i="7"/>
  <c r="N52" i="7"/>
  <c r="O52" i="7"/>
  <c r="F53" i="7"/>
  <c r="G53" i="7"/>
  <c r="H53" i="7"/>
  <c r="I53" i="7"/>
  <c r="J53" i="7"/>
  <c r="K53" i="7"/>
  <c r="L53" i="7"/>
  <c r="M53" i="7"/>
  <c r="N53" i="7"/>
  <c r="O53" i="7"/>
  <c r="F54" i="7"/>
  <c r="G54" i="7"/>
  <c r="H54" i="7"/>
  <c r="I54" i="7"/>
  <c r="J54" i="7"/>
  <c r="K54" i="7"/>
  <c r="L54" i="7"/>
  <c r="M54" i="7"/>
  <c r="N54" i="7"/>
  <c r="O54" i="7"/>
  <c r="E36" i="7"/>
  <c r="E37" i="7"/>
  <c r="E38" i="7"/>
  <c r="E39" i="7"/>
  <c r="E40" i="7"/>
  <c r="E41" i="7"/>
  <c r="E42" i="7"/>
  <c r="E43" i="7"/>
  <c r="E44" i="7"/>
  <c r="E45" i="7"/>
  <c r="E46" i="7"/>
  <c r="E47" i="7"/>
  <c r="E48" i="7"/>
  <c r="E49" i="7"/>
  <c r="E50" i="7"/>
  <c r="E51" i="7"/>
  <c r="E52" i="7"/>
  <c r="E53" i="7"/>
  <c r="E54" i="7"/>
  <c r="F62" i="7"/>
  <c r="G62" i="7"/>
  <c r="H62" i="7"/>
  <c r="I62" i="7"/>
  <c r="J62" i="7"/>
  <c r="K62" i="7"/>
  <c r="L62" i="7"/>
  <c r="M62" i="7"/>
  <c r="N62" i="7"/>
  <c r="O62" i="7"/>
  <c r="F63" i="7"/>
  <c r="G63" i="7"/>
  <c r="H63" i="7"/>
  <c r="I63" i="7"/>
  <c r="J63" i="7"/>
  <c r="K63" i="7"/>
  <c r="L63" i="7"/>
  <c r="M63" i="7"/>
  <c r="N63" i="7"/>
  <c r="O63" i="7"/>
  <c r="F64" i="7"/>
  <c r="G64" i="7"/>
  <c r="H64" i="7"/>
  <c r="I64" i="7"/>
  <c r="J64" i="7"/>
  <c r="K64" i="7"/>
  <c r="L64" i="7"/>
  <c r="M64" i="7"/>
  <c r="N64" i="7"/>
  <c r="O64" i="7"/>
  <c r="F65" i="7"/>
  <c r="G65" i="7"/>
  <c r="H65" i="7"/>
  <c r="I65" i="7"/>
  <c r="J65" i="7"/>
  <c r="K65" i="7"/>
  <c r="L65" i="7"/>
  <c r="M65" i="7"/>
  <c r="N65" i="7"/>
  <c r="O65" i="7"/>
  <c r="F66" i="7"/>
  <c r="G66" i="7"/>
  <c r="H66" i="7"/>
  <c r="I66" i="7"/>
  <c r="J66" i="7"/>
  <c r="K66" i="7"/>
  <c r="L66" i="7"/>
  <c r="M66" i="7"/>
  <c r="N66" i="7"/>
  <c r="O66" i="7"/>
  <c r="F67" i="7"/>
  <c r="G67" i="7"/>
  <c r="H67" i="7"/>
  <c r="I67" i="7"/>
  <c r="J67" i="7"/>
  <c r="K67" i="7"/>
  <c r="L67" i="7"/>
  <c r="M67" i="7"/>
  <c r="N67" i="7"/>
  <c r="O67" i="7"/>
  <c r="F68" i="7"/>
  <c r="G68" i="7"/>
  <c r="H68" i="7"/>
  <c r="I68" i="7"/>
  <c r="J68" i="7"/>
  <c r="K68" i="7"/>
  <c r="L68" i="7"/>
  <c r="M68" i="7"/>
  <c r="N68" i="7"/>
  <c r="O68" i="7"/>
  <c r="F69" i="7"/>
  <c r="G69" i="7"/>
  <c r="H69" i="7"/>
  <c r="I69" i="7"/>
  <c r="J69" i="7"/>
  <c r="K69" i="7"/>
  <c r="L69" i="7"/>
  <c r="M69" i="7"/>
  <c r="N69" i="7"/>
  <c r="O69" i="7"/>
  <c r="F70" i="7"/>
  <c r="G70" i="7"/>
  <c r="H70" i="7"/>
  <c r="I70" i="7"/>
  <c r="J70" i="7"/>
  <c r="K70" i="7"/>
  <c r="L70" i="7"/>
  <c r="M70" i="7"/>
  <c r="N70" i="7"/>
  <c r="O70" i="7"/>
  <c r="F71" i="7"/>
  <c r="G71" i="7"/>
  <c r="H71" i="7"/>
  <c r="I71" i="7"/>
  <c r="J71" i="7"/>
  <c r="K71" i="7"/>
  <c r="L71" i="7"/>
  <c r="M71" i="7"/>
  <c r="N71" i="7"/>
  <c r="O71" i="7"/>
  <c r="F72" i="7"/>
  <c r="G72" i="7"/>
  <c r="H72" i="7"/>
  <c r="I72" i="7"/>
  <c r="J72" i="7"/>
  <c r="K72" i="7"/>
  <c r="L72" i="7"/>
  <c r="M72" i="7"/>
  <c r="N72" i="7"/>
  <c r="O72" i="7"/>
  <c r="F73" i="7"/>
  <c r="G73" i="7"/>
  <c r="H73" i="7"/>
  <c r="I73" i="7"/>
  <c r="J73" i="7"/>
  <c r="K73" i="7"/>
  <c r="L73" i="7"/>
  <c r="M73" i="7"/>
  <c r="N73" i="7"/>
  <c r="O73" i="7"/>
  <c r="F74" i="7"/>
  <c r="G74" i="7"/>
  <c r="H74" i="7"/>
  <c r="I74" i="7"/>
  <c r="J74" i="7"/>
  <c r="K74" i="7"/>
  <c r="L74" i="7"/>
  <c r="M74" i="7"/>
  <c r="N74" i="7"/>
  <c r="O74" i="7"/>
  <c r="F75" i="7"/>
  <c r="G75" i="7"/>
  <c r="H75" i="7"/>
  <c r="I75" i="7"/>
  <c r="J75" i="7"/>
  <c r="K75" i="7"/>
  <c r="L75" i="7"/>
  <c r="M75" i="7"/>
  <c r="N75" i="7"/>
  <c r="O75" i="7"/>
  <c r="F76" i="7"/>
  <c r="G76" i="7"/>
  <c r="H76" i="7"/>
  <c r="I76" i="7"/>
  <c r="J76" i="7"/>
  <c r="K76" i="7"/>
  <c r="L76" i="7"/>
  <c r="M76" i="7"/>
  <c r="N76" i="7"/>
  <c r="O76" i="7"/>
  <c r="F77" i="7"/>
  <c r="G77" i="7"/>
  <c r="H77" i="7"/>
  <c r="I77" i="7"/>
  <c r="J77" i="7"/>
  <c r="K77" i="7"/>
  <c r="L77" i="7"/>
  <c r="M77" i="7"/>
  <c r="N77" i="7"/>
  <c r="O77" i="7"/>
  <c r="F78" i="7"/>
  <c r="G78" i="7"/>
  <c r="H78" i="7"/>
  <c r="I78" i="7"/>
  <c r="J78" i="7"/>
  <c r="K78" i="7"/>
  <c r="L78" i="7"/>
  <c r="M78" i="7"/>
  <c r="N78" i="7"/>
  <c r="O78" i="7"/>
  <c r="F79" i="7"/>
  <c r="G79" i="7"/>
  <c r="H79" i="7"/>
  <c r="I79" i="7"/>
  <c r="J79" i="7"/>
  <c r="K79" i="7"/>
  <c r="L79" i="7"/>
  <c r="M79" i="7"/>
  <c r="N79" i="7"/>
  <c r="O79" i="7"/>
  <c r="F80" i="7"/>
  <c r="G80" i="7"/>
  <c r="H80" i="7"/>
  <c r="I80" i="7"/>
  <c r="J80" i="7"/>
  <c r="K80" i="7"/>
  <c r="L80" i="7"/>
  <c r="M80" i="7"/>
  <c r="N80" i="7"/>
  <c r="O80" i="7"/>
  <c r="F81" i="7"/>
  <c r="G81" i="7"/>
  <c r="H81" i="7"/>
  <c r="I81" i="7"/>
  <c r="J81" i="7"/>
  <c r="K81" i="7"/>
  <c r="L81" i="7"/>
  <c r="M81" i="7"/>
  <c r="N81" i="7"/>
  <c r="O81" i="7"/>
  <c r="E63" i="7"/>
  <c r="E64" i="7"/>
  <c r="E65" i="7"/>
  <c r="E66" i="7"/>
  <c r="E67" i="7"/>
  <c r="E68" i="7"/>
  <c r="E69" i="7"/>
  <c r="E70" i="7"/>
  <c r="E71" i="7"/>
  <c r="E72" i="7"/>
  <c r="E73" i="7"/>
  <c r="E74" i="7"/>
  <c r="E75" i="7"/>
  <c r="E76" i="7"/>
  <c r="E77" i="7"/>
  <c r="E78" i="7"/>
  <c r="E79" i="7"/>
  <c r="E80" i="7"/>
  <c r="E81" i="7"/>
  <c r="E62" i="7"/>
  <c r="E35" i="7"/>
  <c r="E8" i="7"/>
  <c r="E240" i="2"/>
  <c r="F240" i="2"/>
  <c r="G240" i="2"/>
  <c r="H240" i="2"/>
  <c r="I240" i="2"/>
  <c r="J240" i="2"/>
  <c r="K240" i="2"/>
  <c r="L240" i="2"/>
  <c r="M240" i="2"/>
  <c r="N240" i="2"/>
  <c r="O240" i="2"/>
  <c r="F237" i="2"/>
  <c r="G237" i="2"/>
  <c r="H237" i="2"/>
  <c r="I237" i="2"/>
  <c r="J237" i="2"/>
  <c r="K237" i="2"/>
  <c r="L237" i="2"/>
  <c r="M237" i="2"/>
  <c r="N237" i="2"/>
  <c r="O237" i="2"/>
  <c r="E237" i="2"/>
  <c r="F206" i="2"/>
  <c r="G206" i="2"/>
  <c r="H206" i="2"/>
  <c r="I206" i="2"/>
  <c r="J206" i="2"/>
  <c r="K206" i="2"/>
  <c r="L206" i="2"/>
  <c r="M206" i="2"/>
  <c r="N206" i="2"/>
  <c r="O206" i="2"/>
  <c r="E206" i="2"/>
  <c r="F234" i="2"/>
  <c r="G234" i="2"/>
  <c r="H234" i="2"/>
  <c r="I234" i="2"/>
  <c r="J234" i="2"/>
  <c r="K234" i="2"/>
  <c r="L234" i="2"/>
  <c r="M234" i="2"/>
  <c r="N234" i="2"/>
  <c r="O234" i="2"/>
  <c r="F235" i="2"/>
  <c r="G235" i="2"/>
  <c r="H235" i="2"/>
  <c r="I235" i="2"/>
  <c r="J235" i="2"/>
  <c r="K235" i="2"/>
  <c r="L235" i="2"/>
  <c r="M235" i="2"/>
  <c r="N235" i="2"/>
  <c r="O235" i="2"/>
  <c r="E235" i="2"/>
  <c r="E234" i="2"/>
  <c r="F203" i="2"/>
  <c r="G203" i="2"/>
  <c r="H203" i="2"/>
  <c r="I203" i="2"/>
  <c r="J203" i="2"/>
  <c r="K203" i="2"/>
  <c r="L203" i="2"/>
  <c r="M203" i="2"/>
  <c r="N203" i="2"/>
  <c r="O203" i="2"/>
  <c r="E203" i="2"/>
  <c r="F232" i="2"/>
  <c r="G232" i="2"/>
  <c r="H232" i="2"/>
  <c r="I232" i="2"/>
  <c r="J232" i="2"/>
  <c r="K232" i="2"/>
  <c r="L232" i="2"/>
  <c r="M232" i="2"/>
  <c r="N232" i="2"/>
  <c r="O232" i="2"/>
  <c r="E232" i="2"/>
  <c r="F231" i="2"/>
  <c r="G231" i="2"/>
  <c r="H231" i="2"/>
  <c r="I231" i="2"/>
  <c r="J231" i="2"/>
  <c r="K231" i="2"/>
  <c r="L231" i="2"/>
  <c r="M231" i="2"/>
  <c r="N231" i="2"/>
  <c r="O231" i="2"/>
  <c r="E231" i="2"/>
  <c r="F228" i="2"/>
  <c r="G228" i="2"/>
  <c r="H228" i="2"/>
  <c r="I228" i="2"/>
  <c r="J228" i="2"/>
  <c r="K228" i="2"/>
  <c r="L228" i="2"/>
  <c r="M228" i="2"/>
  <c r="N228" i="2"/>
  <c r="O228" i="2"/>
  <c r="F229" i="2"/>
  <c r="G229" i="2"/>
  <c r="H229" i="2"/>
  <c r="I229" i="2"/>
  <c r="J229" i="2"/>
  <c r="K229" i="2"/>
  <c r="L229" i="2"/>
  <c r="M229" i="2"/>
  <c r="N229" i="2"/>
  <c r="O229" i="2"/>
  <c r="E229" i="2"/>
  <c r="E228" i="2"/>
  <c r="F226" i="2"/>
  <c r="G226" i="2"/>
  <c r="H226" i="2"/>
  <c r="I226" i="2"/>
  <c r="J226" i="2"/>
  <c r="K226" i="2"/>
  <c r="L226" i="2"/>
  <c r="M226" i="2"/>
  <c r="N226" i="2"/>
  <c r="O226" i="2"/>
  <c r="F227" i="2"/>
  <c r="G227" i="2"/>
  <c r="H227" i="2"/>
  <c r="I227" i="2"/>
  <c r="J227" i="2"/>
  <c r="K227" i="2"/>
  <c r="L227" i="2"/>
  <c r="M227" i="2"/>
  <c r="N227" i="2"/>
  <c r="O227" i="2"/>
  <c r="E227" i="2"/>
  <c r="E226" i="2"/>
  <c r="F222" i="2"/>
  <c r="G222" i="2"/>
  <c r="H222" i="2"/>
  <c r="I222" i="2"/>
  <c r="J222" i="2"/>
  <c r="K222" i="2"/>
  <c r="L222" i="2"/>
  <c r="M222" i="2"/>
  <c r="N222" i="2"/>
  <c r="O222" i="2"/>
  <c r="F223" i="2"/>
  <c r="G223" i="2"/>
  <c r="H223" i="2"/>
  <c r="I223" i="2"/>
  <c r="J223" i="2"/>
  <c r="K223" i="2"/>
  <c r="L223" i="2"/>
  <c r="M223" i="2"/>
  <c r="N223" i="2"/>
  <c r="O223" i="2"/>
  <c r="E225" i="2"/>
  <c r="F225" i="2"/>
  <c r="G225" i="2"/>
  <c r="H225" i="2"/>
  <c r="I225" i="2"/>
  <c r="J225" i="2"/>
  <c r="K225" i="2"/>
  <c r="L225" i="2"/>
  <c r="M225" i="2"/>
  <c r="N225" i="2"/>
  <c r="O225" i="2"/>
  <c r="F224" i="2"/>
  <c r="G224" i="2"/>
  <c r="H224" i="2"/>
  <c r="I224" i="2"/>
  <c r="J224" i="2"/>
  <c r="K224" i="2"/>
  <c r="L224" i="2"/>
  <c r="M224" i="2"/>
  <c r="N224" i="2"/>
  <c r="O224" i="2"/>
  <c r="E224" i="2"/>
  <c r="E223" i="2"/>
  <c r="E222" i="2"/>
  <c r="E210" i="2"/>
  <c r="F210" i="2"/>
  <c r="G210" i="2"/>
  <c r="H210" i="2"/>
  <c r="I210" i="2"/>
  <c r="J210" i="2"/>
  <c r="K210" i="2"/>
  <c r="L210" i="2"/>
  <c r="M210" i="2"/>
  <c r="N210" i="2"/>
  <c r="O210" i="2"/>
  <c r="F211" i="2"/>
  <c r="G211" i="2"/>
  <c r="H211" i="2"/>
  <c r="I211" i="2"/>
  <c r="J211" i="2"/>
  <c r="K211" i="2"/>
  <c r="L211" i="2"/>
  <c r="M211" i="2"/>
  <c r="N211" i="2"/>
  <c r="O211" i="2"/>
  <c r="E211" i="2"/>
  <c r="F207" i="2"/>
  <c r="G207" i="2"/>
  <c r="H207" i="2"/>
  <c r="I207" i="2"/>
  <c r="J207" i="2"/>
  <c r="K207" i="2"/>
  <c r="L207" i="2"/>
  <c r="M207" i="2"/>
  <c r="N207" i="2"/>
  <c r="O207" i="2"/>
  <c r="F208" i="2"/>
  <c r="G208" i="2"/>
  <c r="H208" i="2"/>
  <c r="I208" i="2"/>
  <c r="J208" i="2"/>
  <c r="K208" i="2"/>
  <c r="L208" i="2"/>
  <c r="M208" i="2"/>
  <c r="N208" i="2"/>
  <c r="O208" i="2"/>
  <c r="E208" i="2"/>
  <c r="E207" i="2"/>
  <c r="O57" i="2"/>
  <c r="F57" i="2"/>
  <c r="G57" i="2"/>
  <c r="H57" i="2"/>
  <c r="I57" i="2"/>
  <c r="J57" i="2"/>
  <c r="K57" i="2"/>
  <c r="K200" i="2" s="1"/>
  <c r="L57" i="2"/>
  <c r="M57" i="2"/>
  <c r="N57" i="2"/>
  <c r="E57" i="2"/>
  <c r="E200" i="2" s="1"/>
  <c r="F205" i="2"/>
  <c r="G205" i="2"/>
  <c r="H205" i="2"/>
  <c r="I205" i="2"/>
  <c r="J205" i="2"/>
  <c r="K205" i="2"/>
  <c r="L205" i="2"/>
  <c r="M205" i="2"/>
  <c r="N205" i="2"/>
  <c r="O205" i="2"/>
  <c r="E205" i="2"/>
  <c r="H73" i="2"/>
  <c r="F202" i="2"/>
  <c r="G202" i="2"/>
  <c r="H202" i="2"/>
  <c r="I202" i="2"/>
  <c r="J202" i="2"/>
  <c r="K202" i="2"/>
  <c r="L202" i="2"/>
  <c r="M202" i="2"/>
  <c r="N202" i="2"/>
  <c r="O202" i="2"/>
  <c r="E202" i="2"/>
  <c r="F199" i="2"/>
  <c r="G199" i="2"/>
  <c r="H199" i="2"/>
  <c r="I199" i="2"/>
  <c r="J199" i="2"/>
  <c r="K199" i="2"/>
  <c r="L199" i="2"/>
  <c r="M199" i="2"/>
  <c r="N199" i="2"/>
  <c r="O199" i="2"/>
  <c r="F200" i="2"/>
  <c r="G200" i="2"/>
  <c r="H200" i="2"/>
  <c r="I200" i="2"/>
  <c r="J200" i="2"/>
  <c r="N200" i="2"/>
  <c r="E199" i="2"/>
  <c r="F197" i="2"/>
  <c r="G197" i="2"/>
  <c r="H197" i="2"/>
  <c r="I197" i="2"/>
  <c r="J197" i="2"/>
  <c r="K197" i="2"/>
  <c r="L197" i="2"/>
  <c r="M197" i="2"/>
  <c r="N197" i="2"/>
  <c r="O197" i="2"/>
  <c r="F198" i="2"/>
  <c r="G198" i="2"/>
  <c r="H198" i="2"/>
  <c r="I198" i="2"/>
  <c r="J198" i="2"/>
  <c r="K198" i="2"/>
  <c r="L198" i="2"/>
  <c r="M198" i="2"/>
  <c r="N198" i="2"/>
  <c r="O198" i="2"/>
  <c r="E198" i="2"/>
  <c r="E197" i="2"/>
  <c r="F195" i="2"/>
  <c r="G195" i="2"/>
  <c r="H195" i="2"/>
  <c r="I195" i="2"/>
  <c r="J195" i="2"/>
  <c r="K195" i="2"/>
  <c r="L195" i="2"/>
  <c r="M195" i="2"/>
  <c r="N195" i="2"/>
  <c r="O195" i="2"/>
  <c r="F196" i="2"/>
  <c r="G196" i="2"/>
  <c r="H196" i="2"/>
  <c r="I196" i="2"/>
  <c r="J196" i="2"/>
  <c r="K196" i="2"/>
  <c r="L196" i="2"/>
  <c r="M196" i="2"/>
  <c r="N196" i="2"/>
  <c r="O196" i="2"/>
  <c r="E196" i="2"/>
  <c r="E195" i="2"/>
  <c r="F193" i="2"/>
  <c r="G193" i="2"/>
  <c r="H193" i="2"/>
  <c r="I193" i="2"/>
  <c r="J193" i="2"/>
  <c r="K193" i="2"/>
  <c r="L193" i="2"/>
  <c r="M193" i="2"/>
  <c r="N193" i="2"/>
  <c r="O193" i="2"/>
  <c r="F194" i="2"/>
  <c r="G194" i="2"/>
  <c r="H194" i="2"/>
  <c r="I194" i="2"/>
  <c r="J194" i="2"/>
  <c r="K194" i="2"/>
  <c r="L194" i="2"/>
  <c r="M194" i="2"/>
  <c r="N194" i="2"/>
  <c r="O194" i="2"/>
  <c r="E194" i="2"/>
  <c r="E193" i="2"/>
  <c r="F182" i="2"/>
  <c r="G182" i="2"/>
  <c r="H182" i="2"/>
  <c r="I182" i="2"/>
  <c r="J182" i="2"/>
  <c r="K182" i="2"/>
  <c r="L182" i="2"/>
  <c r="M182" i="2"/>
  <c r="N182" i="2"/>
  <c r="O182" i="2"/>
  <c r="F179" i="2"/>
  <c r="G179" i="2"/>
  <c r="H179" i="2"/>
  <c r="I179" i="2"/>
  <c r="J179" i="2"/>
  <c r="K179" i="2"/>
  <c r="L179" i="2"/>
  <c r="M179" i="2"/>
  <c r="N179" i="2"/>
  <c r="O179" i="2"/>
  <c r="E182" i="2"/>
  <c r="E179" i="2"/>
  <c r="F170" i="2"/>
  <c r="G170" i="2"/>
  <c r="H170" i="2"/>
  <c r="I170" i="2"/>
  <c r="J170" i="2"/>
  <c r="K170" i="2"/>
  <c r="L170" i="2"/>
  <c r="M170" i="2"/>
  <c r="N170" i="2"/>
  <c r="O170" i="2"/>
  <c r="F171" i="2"/>
  <c r="G171" i="2"/>
  <c r="H171" i="2"/>
  <c r="I171" i="2"/>
  <c r="J171" i="2"/>
  <c r="K171" i="2"/>
  <c r="L171" i="2"/>
  <c r="M171" i="2"/>
  <c r="N171" i="2"/>
  <c r="O171" i="2"/>
  <c r="E171" i="2"/>
  <c r="E170" i="2"/>
  <c r="E166" i="2"/>
  <c r="F164" i="2"/>
  <c r="G164" i="2"/>
  <c r="H164" i="2"/>
  <c r="I164" i="2"/>
  <c r="J164" i="2"/>
  <c r="K164" i="2"/>
  <c r="L164" i="2"/>
  <c r="M164" i="2"/>
  <c r="N164" i="2"/>
  <c r="O164" i="2"/>
  <c r="F165" i="2"/>
  <c r="G165" i="2"/>
  <c r="H165" i="2"/>
  <c r="I165" i="2"/>
  <c r="J165" i="2"/>
  <c r="K165" i="2"/>
  <c r="L165" i="2"/>
  <c r="M165" i="2"/>
  <c r="N165" i="2"/>
  <c r="O165" i="2"/>
  <c r="E165" i="2"/>
  <c r="E164" i="2"/>
  <c r="O128" i="2"/>
  <c r="I136" i="2"/>
  <c r="D19" i="2"/>
  <c r="O13" i="2" s="1"/>
  <c r="O167" i="2" s="1"/>
  <c r="E150" i="2"/>
  <c r="E152" i="2" s="1"/>
  <c r="E146" i="2"/>
  <c r="F146" i="2" s="1"/>
  <c r="G146" i="2" s="1"/>
  <c r="H146" i="2" s="1"/>
  <c r="I146" i="2" s="1"/>
  <c r="J146" i="2" s="1"/>
  <c r="K146" i="2" s="1"/>
  <c r="L146" i="2" s="1"/>
  <c r="M146" i="2" s="1"/>
  <c r="N146" i="2" s="1"/>
  <c r="O146" i="2" s="1"/>
  <c r="E127" i="2"/>
  <c r="E129" i="2" s="1"/>
  <c r="E123" i="2"/>
  <c r="F123" i="2" s="1"/>
  <c r="G123" i="2" s="1"/>
  <c r="H123" i="2" s="1"/>
  <c r="I123" i="2" s="1"/>
  <c r="J123" i="2" s="1"/>
  <c r="K123" i="2" s="1"/>
  <c r="L123" i="2" s="1"/>
  <c r="M123" i="2" s="1"/>
  <c r="N123" i="2" s="1"/>
  <c r="O123" i="2" s="1"/>
  <c r="E110" i="2"/>
  <c r="E112" i="2" s="1"/>
  <c r="E106" i="2"/>
  <c r="F106" i="2" s="1"/>
  <c r="G106" i="2" s="1"/>
  <c r="H106" i="2" s="1"/>
  <c r="I106" i="2" s="1"/>
  <c r="J106" i="2" s="1"/>
  <c r="K106" i="2" s="1"/>
  <c r="L106" i="2" s="1"/>
  <c r="M106" i="2" s="1"/>
  <c r="N106" i="2" s="1"/>
  <c r="O106" i="2" s="1"/>
  <c r="E93" i="2"/>
  <c r="E95" i="2" s="1"/>
  <c r="E89" i="2"/>
  <c r="F89" i="2" s="1"/>
  <c r="G89" i="2" s="1"/>
  <c r="H89" i="2" s="1"/>
  <c r="I89" i="2" s="1"/>
  <c r="J89" i="2" s="1"/>
  <c r="K89" i="2" s="1"/>
  <c r="L89" i="2" s="1"/>
  <c r="M89" i="2" s="1"/>
  <c r="N89" i="2" s="1"/>
  <c r="O89" i="2" s="1"/>
  <c r="E72" i="2"/>
  <c r="F72" i="2" s="1"/>
  <c r="G72" i="2" s="1"/>
  <c r="H72" i="2" s="1"/>
  <c r="I72" i="2" s="1"/>
  <c r="J72" i="2" s="1"/>
  <c r="K72" i="2" s="1"/>
  <c r="L72" i="2" s="1"/>
  <c r="M72" i="2" s="1"/>
  <c r="N72" i="2" s="1"/>
  <c r="O72" i="2" s="1"/>
  <c r="E76" i="2"/>
  <c r="E78" i="2" s="1"/>
  <c r="E59" i="2"/>
  <c r="E61" i="2" s="1"/>
  <c r="E56" i="2" s="1"/>
  <c r="J42" i="2"/>
  <c r="D35" i="9"/>
  <c r="I18" i="9"/>
  <c r="C27" i="9"/>
  <c r="G9" i="9"/>
  <c r="C15" i="9"/>
  <c r="D27" i="9" s="1"/>
  <c r="G172" i="2"/>
  <c r="H172" i="2"/>
  <c r="I172" i="2"/>
  <c r="J172" i="2"/>
  <c r="K172" i="2"/>
  <c r="L172" i="2"/>
  <c r="M172" i="2"/>
  <c r="N172" i="2"/>
  <c r="G175" i="2"/>
  <c r="H175" i="2"/>
  <c r="I175" i="2"/>
  <c r="J175" i="2"/>
  <c r="K175" i="2"/>
  <c r="L175" i="2"/>
  <c r="M175" i="2"/>
  <c r="N175" i="2"/>
  <c r="E176" i="2"/>
  <c r="E175" i="2"/>
  <c r="E173" i="2"/>
  <c r="E172" i="2"/>
  <c r="E169" i="2"/>
  <c r="E168" i="2"/>
  <c r="G167" i="2"/>
  <c r="H167" i="2"/>
  <c r="I167" i="2"/>
  <c r="J167" i="2"/>
  <c r="K167" i="2"/>
  <c r="L167" i="2"/>
  <c r="M167" i="2"/>
  <c r="N167" i="2"/>
  <c r="E167" i="2"/>
  <c r="G166" i="2"/>
  <c r="H166" i="2"/>
  <c r="I166" i="2"/>
  <c r="J166" i="2"/>
  <c r="K166" i="2"/>
  <c r="L166" i="2"/>
  <c r="M166" i="2"/>
  <c r="N166" i="2"/>
  <c r="O30" i="2"/>
  <c r="O28" i="2" s="1"/>
  <c r="O29" i="2" s="1"/>
  <c r="O169" i="2" s="1"/>
  <c r="G30" i="2"/>
  <c r="H30" i="2"/>
  <c r="H28" i="2" s="1"/>
  <c r="H29" i="2" s="1"/>
  <c r="I30" i="2"/>
  <c r="I28" i="2" s="1"/>
  <c r="J30" i="2"/>
  <c r="J28" i="2" s="1"/>
  <c r="K30" i="2"/>
  <c r="K28" i="2" s="1"/>
  <c r="L30" i="2"/>
  <c r="L28" i="2" s="1"/>
  <c r="L29" i="2" s="1"/>
  <c r="M30" i="2"/>
  <c r="M28" i="2" s="1"/>
  <c r="M29" i="2" s="1"/>
  <c r="N30" i="2"/>
  <c r="N28" i="2" s="1"/>
  <c r="N29" i="2" s="1"/>
  <c r="F30" i="2"/>
  <c r="F28" i="2" s="1"/>
  <c r="F29" i="2" s="1"/>
  <c r="F169" i="2" s="1"/>
  <c r="F12" i="2"/>
  <c r="F13" i="2" s="1"/>
  <c r="F167" i="2" s="1"/>
  <c r="D64" i="9" l="1"/>
  <c r="D65" i="9" s="1"/>
  <c r="E60" i="9"/>
  <c r="D60" i="9"/>
  <c r="D51" i="9"/>
  <c r="C25" i="9"/>
  <c r="C31" i="9"/>
  <c r="O200" i="2"/>
  <c r="L200" i="2"/>
  <c r="M200" i="2"/>
  <c r="E147" i="2"/>
  <c r="E148" i="2" s="1"/>
  <c r="F150" i="2"/>
  <c r="E107" i="2"/>
  <c r="E108" i="2" s="1"/>
  <c r="E124" i="2"/>
  <c r="E125" i="2" s="1"/>
  <c r="F127" i="2"/>
  <c r="F110" i="2"/>
  <c r="E73" i="2"/>
  <c r="E74" i="2" s="1"/>
  <c r="E90" i="2"/>
  <c r="E91" i="2" s="1"/>
  <c r="F93" i="2"/>
  <c r="F76" i="2"/>
  <c r="F59" i="2"/>
  <c r="F61" i="2" s="1"/>
  <c r="F56" i="2" s="1"/>
  <c r="I29" i="2"/>
  <c r="G28" i="2"/>
  <c r="K29" i="2"/>
  <c r="N168" i="2"/>
  <c r="M168" i="2"/>
  <c r="O176" i="2"/>
  <c r="L168" i="2"/>
  <c r="K168" i="2"/>
  <c r="F168" i="2"/>
  <c r="K173" i="2"/>
  <c r="I173" i="2"/>
  <c r="J29" i="2"/>
  <c r="J168" i="2"/>
  <c r="J173" i="2"/>
  <c r="F176" i="2"/>
  <c r="O175" i="2"/>
  <c r="N169" i="2"/>
  <c r="L176" i="2"/>
  <c r="F175" i="2"/>
  <c r="H173" i="2"/>
  <c r="N176" i="2"/>
  <c r="H169" i="2"/>
  <c r="O173" i="2"/>
  <c r="I168" i="2"/>
  <c r="L169" i="2"/>
  <c r="N173" i="2"/>
  <c r="F173" i="2"/>
  <c r="M176" i="2"/>
  <c r="M169" i="2"/>
  <c r="H168" i="2"/>
  <c r="M173" i="2"/>
  <c r="O168" i="2"/>
  <c r="H176" i="2"/>
  <c r="L173" i="2"/>
  <c r="F172" i="2"/>
  <c r="F166" i="2"/>
  <c r="O12" i="2"/>
  <c r="B35" i="9" l="1"/>
  <c r="O172" i="2"/>
  <c r="G29" i="2"/>
  <c r="K176" i="2"/>
  <c r="F152" i="2"/>
  <c r="G150" i="2"/>
  <c r="F129" i="2"/>
  <c r="F124" i="2" s="1"/>
  <c r="F125" i="2" s="1"/>
  <c r="G127" i="2"/>
  <c r="F112" i="2"/>
  <c r="G110" i="2"/>
  <c r="F95" i="2"/>
  <c r="G93" i="2"/>
  <c r="G173" i="2"/>
  <c r="I176" i="2"/>
  <c r="F78" i="2"/>
  <c r="F73" i="2" s="1"/>
  <c r="F74" i="2" s="1"/>
  <c r="G76" i="2"/>
  <c r="G168" i="2"/>
  <c r="G59" i="2"/>
  <c r="G61" i="2" s="1"/>
  <c r="G56" i="2" s="1"/>
  <c r="I169" i="2"/>
  <c r="K169" i="2"/>
  <c r="J169" i="2"/>
  <c r="J176" i="2"/>
  <c r="O166" i="2"/>
  <c r="G169" i="2" l="1"/>
  <c r="G176" i="2"/>
  <c r="F147" i="2"/>
  <c r="F148" i="2" s="1"/>
  <c r="G152" i="2"/>
  <c r="H150" i="2"/>
  <c r="G129" i="2"/>
  <c r="G124" i="2" s="1"/>
  <c r="G125" i="2" s="1"/>
  <c r="H127" i="2"/>
  <c r="F107" i="2"/>
  <c r="F108" i="2" s="1"/>
  <c r="G112" i="2"/>
  <c r="H110" i="2"/>
  <c r="F90" i="2"/>
  <c r="F91" i="2" s="1"/>
  <c r="G95" i="2"/>
  <c r="H93" i="2"/>
  <c r="G78" i="2"/>
  <c r="G73" i="2" s="1"/>
  <c r="G74" i="2" s="1"/>
  <c r="H76" i="2"/>
  <c r="H59" i="2"/>
  <c r="H61" i="2" s="1"/>
  <c r="H56" i="2" s="1"/>
  <c r="G147" i="2" l="1"/>
  <c r="G148" i="2" s="1"/>
  <c r="I150" i="2"/>
  <c r="H152" i="2"/>
  <c r="I127" i="2"/>
  <c r="H129" i="2"/>
  <c r="H124" i="2" s="1"/>
  <c r="H125" i="2" s="1"/>
  <c r="G107" i="2"/>
  <c r="G108" i="2" s="1"/>
  <c r="I110" i="2"/>
  <c r="H112" i="2"/>
  <c r="G90" i="2"/>
  <c r="G91" i="2" s="1"/>
  <c r="I93" i="2"/>
  <c r="H95" i="2"/>
  <c r="I76" i="2"/>
  <c r="H78" i="2"/>
  <c r="I59" i="2"/>
  <c r="I61" i="2" s="1"/>
  <c r="I56" i="2" s="1"/>
  <c r="H147" i="2" l="1"/>
  <c r="H148" i="2" s="1"/>
  <c r="J150" i="2"/>
  <c r="I152" i="2"/>
  <c r="J127" i="2"/>
  <c r="I129" i="2"/>
  <c r="I124" i="2" s="1"/>
  <c r="I125" i="2" s="1"/>
  <c r="H107" i="2"/>
  <c r="H108" i="2" s="1"/>
  <c r="J110" i="2"/>
  <c r="I112" i="2"/>
  <c r="H74" i="2"/>
  <c r="H90" i="2"/>
  <c r="H91" i="2" s="1"/>
  <c r="J93" i="2"/>
  <c r="I95" i="2"/>
  <c r="J76" i="2"/>
  <c r="I78" i="2"/>
  <c r="I73" i="2" s="1"/>
  <c r="I74" i="2" s="1"/>
  <c r="J59" i="2"/>
  <c r="J61" i="2" s="1"/>
  <c r="J56" i="2" s="1"/>
  <c r="I147" i="2" l="1"/>
  <c r="I148" i="2" s="1"/>
  <c r="K150" i="2"/>
  <c r="J152" i="2"/>
  <c r="K127" i="2"/>
  <c r="J129" i="2"/>
  <c r="J124" i="2" s="1"/>
  <c r="J125" i="2" s="1"/>
  <c r="I107" i="2"/>
  <c r="I108" i="2" s="1"/>
  <c r="J112" i="2"/>
  <c r="K110" i="2"/>
  <c r="I90" i="2"/>
  <c r="I91" i="2" s="1"/>
  <c r="K93" i="2"/>
  <c r="J95" i="2"/>
  <c r="K76" i="2"/>
  <c r="J78" i="2"/>
  <c r="J73" i="2" s="1"/>
  <c r="J74" i="2" s="1"/>
  <c r="K59" i="2"/>
  <c r="K61" i="2" s="1"/>
  <c r="K56" i="2" s="1"/>
  <c r="J147" i="2" l="1"/>
  <c r="J148" i="2" s="1"/>
  <c r="K152" i="2"/>
  <c r="L150" i="2"/>
  <c r="L127" i="2"/>
  <c r="K129" i="2"/>
  <c r="K124" i="2" s="1"/>
  <c r="K125" i="2" s="1"/>
  <c r="J107" i="2"/>
  <c r="J108" i="2" s="1"/>
  <c r="K112" i="2"/>
  <c r="L110" i="2"/>
  <c r="J90" i="2"/>
  <c r="J91" i="2" s="1"/>
  <c r="K95" i="2"/>
  <c r="L93" i="2"/>
  <c r="K78" i="2"/>
  <c r="K73" i="2" s="1"/>
  <c r="K74" i="2" s="1"/>
  <c r="L76" i="2"/>
  <c r="L59" i="2"/>
  <c r="L61" i="2" s="1"/>
  <c r="L56" i="2" s="1"/>
  <c r="K147" i="2" l="1"/>
  <c r="K148" i="2" s="1"/>
  <c r="L152" i="2"/>
  <c r="M150" i="2"/>
  <c r="L129" i="2"/>
  <c r="L124" i="2" s="1"/>
  <c r="L125" i="2" s="1"/>
  <c r="M127" i="2"/>
  <c r="K107" i="2"/>
  <c r="K108" i="2" s="1"/>
  <c r="M110" i="2"/>
  <c r="L112" i="2"/>
  <c r="K90" i="2"/>
  <c r="K91" i="2" s="1"/>
  <c r="M93" i="2"/>
  <c r="L95" i="2"/>
  <c r="L78" i="2"/>
  <c r="L73" i="2" s="1"/>
  <c r="L74" i="2" s="1"/>
  <c r="M76" i="2"/>
  <c r="M59" i="2"/>
  <c r="M61" i="2" s="1"/>
  <c r="M56" i="2" s="1"/>
  <c r="L147" i="2" l="1"/>
  <c r="L148" i="2" s="1"/>
  <c r="M152" i="2"/>
  <c r="N150" i="2"/>
  <c r="M129" i="2"/>
  <c r="M124" i="2" s="1"/>
  <c r="M125" i="2" s="1"/>
  <c r="N127" i="2"/>
  <c r="L107" i="2"/>
  <c r="L108" i="2" s="1"/>
  <c r="M112" i="2"/>
  <c r="N110" i="2"/>
  <c r="L90" i="2"/>
  <c r="L91" i="2" s="1"/>
  <c r="M95" i="2"/>
  <c r="N93" i="2"/>
  <c r="M78" i="2"/>
  <c r="M73" i="2" s="1"/>
  <c r="M74" i="2" s="1"/>
  <c r="N76" i="2"/>
  <c r="N59" i="2"/>
  <c r="N61" i="2" s="1"/>
  <c r="N56" i="2" s="1"/>
  <c r="M147" i="2" l="1"/>
  <c r="M148" i="2" s="1"/>
  <c r="N152" i="2"/>
  <c r="O150" i="2"/>
  <c r="O152" i="2" s="1"/>
  <c r="N129" i="2"/>
  <c r="N124" i="2" s="1"/>
  <c r="N125" i="2" s="1"/>
  <c r="O127" i="2"/>
  <c r="O129" i="2" s="1"/>
  <c r="O124" i="2" s="1"/>
  <c r="O125" i="2" s="1"/>
  <c r="M107" i="2"/>
  <c r="M108" i="2" s="1"/>
  <c r="N112" i="2"/>
  <c r="O110" i="2"/>
  <c r="O112" i="2" s="1"/>
  <c r="M90" i="2"/>
  <c r="M91" i="2" s="1"/>
  <c r="N95" i="2"/>
  <c r="O93" i="2"/>
  <c r="O95" i="2" s="1"/>
  <c r="N78" i="2"/>
  <c r="N73" i="2" s="1"/>
  <c r="N74" i="2" s="1"/>
  <c r="O76" i="2"/>
  <c r="O78" i="2" s="1"/>
  <c r="O73" i="2" s="1"/>
  <c r="O74" i="2" s="1"/>
  <c r="O59" i="2"/>
  <c r="O61" i="2" s="1"/>
  <c r="O56" i="2" s="1"/>
  <c r="O147" i="2" l="1"/>
  <c r="O148" i="2" s="1"/>
  <c r="N147" i="2"/>
  <c r="N148" i="2" s="1"/>
  <c r="O107" i="2"/>
  <c r="O108" i="2" s="1"/>
  <c r="N107" i="2"/>
  <c r="N108" i="2" s="1"/>
  <c r="O90" i="2"/>
  <c r="O91" i="2" s="1"/>
  <c r="N90" i="2"/>
  <c r="N9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tc={5267F8B6-F490-714B-A3D4-5A51CE571BF3}</author>
    <author>tc={0827B177-96A4-114C-8676-3D2293E8ECEA}</author>
    <author>tc={3866EEDC-E36F-7A45-9761-76C61BB84241}</author>
  </authors>
  <commentList>
    <comment ref="B161" authorId="0" shapeId="0" xr:uid="{5267F8B6-F490-714B-A3D4-5A51CE571BF3}">
      <text>
        <t>[Threaded comment]
Your version of Excel allows you to read this threaded comment; however, any edits to it will get removed if the file is opened in a newer version of Excel. Learn more: https://go.microsoft.com/fwlink/?linkid=870924
Comment:
    Enforce only one baseline allowed in input validation</t>
      </text>
    </comment>
    <comment ref="B190" authorId="1" shapeId="0" xr:uid="{0827B177-96A4-114C-8676-3D2293E8ECEA}">
      <text>
        <t>[Threaded comment]
Your version of Excel allows you to read this threaded comment; however, any edits to it will get removed if the file is opened in a newer version of Excel. Learn more: https://go.microsoft.com/fwlink/?linkid=870924
Comment:
    Enforce only one baseline allowed in input validation</t>
      </text>
    </comment>
    <comment ref="B219" authorId="2" shapeId="0" xr:uid="{3866EEDC-E36F-7A45-9761-76C61BB84241}">
      <text>
        <t>[Threaded comment]
Your version of Excel allows you to read this threaded comment; however, any edits to it will get removed if the file is opened in a newer version of Excel. Learn more: https://go.microsoft.com/fwlink/?linkid=870924
Comment:
    Enforce only one baseline allowed in input validation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tc={AACE749B-2CB2-2342-A9E9-5E538F1FD7DC}</author>
    <author>tc={6FA64F15-9B36-5D4E-A574-5F64398A75F6}</author>
  </authors>
  <commentList>
    <comment ref="B5" authorId="0" shapeId="0" xr:uid="{AACE749B-2CB2-2342-A9E9-5E538F1FD7DC}">
      <text>
        <t>[Threaded comment]
Your version of Excel allows you to read this threaded comment; however, any edits to it will get removed if the file is opened in a newer version of Excel. Learn more: https://go.microsoft.com/fwlink/?linkid=870924
Comment:
    Enforce only one baseline allowed in input validation</t>
      </text>
    </comment>
    <comment ref="B86" authorId="1" shapeId="0" xr:uid="{6FA64F15-9B36-5D4E-A574-5F64398A75F6}">
      <text>
        <t>[Threaded comment]
Your version of Excel allows you to read this threaded comment; however, any edits to it will get removed if the file is opened in a newer version of Excel. Learn more: https://go.microsoft.com/fwlink/?linkid=870924
Comment:
    Enforce only one baseline allowed in input validation</t>
      </text>
    </comment>
  </commentList>
</comments>
</file>

<file path=xl/sharedStrings.xml><?xml version="1.0" encoding="utf-8"?>
<sst xmlns="http://schemas.openxmlformats.org/spreadsheetml/2006/main" count="1310" uniqueCount="296">
  <si>
    <t>)</t>
  </si>
  <si>
    <t>blankFlow(</t>
  </si>
  <si>
    <t>output:</t>
  </si>
  <si>
    <t>[</t>
  </si>
  <si>
    <t>BCNObject Input</t>
  </si>
  <si>
    <t>AnalysisObject Input</t>
  </si>
  <si>
    <t>AlternativeObject Input</t>
  </si>
  <si>
    <t>SensitivityObject Input</t>
  </si>
  <si>
    <t>ScenarioObject Input</t>
  </si>
  <si>
    <t>]</t>
  </si>
  <si>
    <t>List of lists</t>
  </si>
  <si>
    <t>list of lists</t>
  </si>
  <si>
    <t>ignore for now</t>
  </si>
  <si>
    <t>],</t>
  </si>
  <si>
    <t>generatUserObjects(output from readFile)</t>
  </si>
  <si>
    <t>return nothing, pass values bcnFlowNonRecur</t>
  </si>
  <si>
    <t>bcnFlowNonDisc</t>
  </si>
  <si>
    <t>bcnFlowDisc</t>
  </si>
  <si>
    <t>quantList</t>
  </si>
  <si>
    <t>pass object and value to rvCalc</t>
  </si>
  <si>
    <t>value = 200</t>
  </si>
  <si>
    <t>rvCalc(bcnObject for bcn.ID == 0, 200)</t>
  </si>
  <si>
    <t>residual value =</t>
  </si>
  <si>
    <t>BCN Object 0</t>
  </si>
  <si>
    <t>BCN Object 1</t>
  </si>
  <si>
    <t>Not Called</t>
  </si>
  <si>
    <t>rvCalc(bcnObject for bcn.ID == 1, N/A)</t>
  </si>
  <si>
    <t>Highlighted values not reported by function, only used for reference</t>
  </si>
  <si>
    <t>timestep</t>
  </si>
  <si>
    <t>recurList</t>
  </si>
  <si>
    <t>Output:</t>
  </si>
  <si>
    <t>A totalRequiredFlows object with the following variables</t>
  </si>
  <si>
    <t>totCostNonDiscNonInv</t>
  </si>
  <si>
    <t>totCostDiscInv</t>
  </si>
  <si>
    <t>totCostNonDiscInv</t>
  </si>
  <si>
    <t>totCostDisc</t>
  </si>
  <si>
    <t xml:space="preserve">totCostNonDisc </t>
  </si>
  <si>
    <t>totBenefitsNonDisc</t>
  </si>
  <si>
    <t>totCostDir</t>
  </si>
  <si>
    <t>totCostInd</t>
  </si>
  <si>
    <t>totCostExt</t>
  </si>
  <si>
    <t>totCostDirDisc</t>
  </si>
  <si>
    <t>totCostIndDisc</t>
  </si>
  <si>
    <t>totCostExtDisc</t>
  </si>
  <si>
    <t>totBenefitsDir</t>
  </si>
  <si>
    <t>totBenefitsInd</t>
  </si>
  <si>
    <t>totBenefitsExt</t>
  </si>
  <si>
    <t>totBenefitsDirDisc</t>
  </si>
  <si>
    <t>totBenefitsIndDisc</t>
  </si>
  <si>
    <t>totBenefitsExtDisc</t>
  </si>
  <si>
    <t>altID =</t>
  </si>
  <si>
    <t xml:space="preserve">sensBool = </t>
  </si>
  <si>
    <t>baselineBool =</t>
  </si>
  <si>
    <t>uncBool =</t>
  </si>
  <si>
    <t>input should be valid so:</t>
  </si>
  <si>
    <t>a bcn object with variables corresponding to the inputs for bcnID == 0 in the bcnObject input list from the validInput file</t>
  </si>
  <si>
    <t>a bcn object with variables corresponding to the inputs for bcnID == 1 in the bcnObject input list from the validInput file</t>
  </si>
  <si>
    <t>return nothing or or the objects</t>
  </si>
  <si>
    <t>an alternative Object with</t>
  </si>
  <si>
    <t>alternativeID =</t>
  </si>
  <si>
    <t>alternativeName =</t>
  </si>
  <si>
    <t>"Alternative 1"</t>
  </si>
  <si>
    <t>alternativeBCNList</t>
  </si>
  <si>
    <t>baselineBoolean =</t>
  </si>
  <si>
    <t>"Alternative 2"</t>
  </si>
  <si>
    <t>all objects should be valid so return</t>
  </si>
  <si>
    <t>nothing or unaltered list</t>
  </si>
  <si>
    <t>init(inputs based on validInputUnitTest File altID == 0)</t>
  </si>
  <si>
    <t>init(inputs based on validInputUnitTest File bcnID == 0)</t>
  </si>
  <si>
    <t>init(inputs based on validInputUnitTest File bcnID == 1)</t>
  </si>
  <si>
    <t>readFile(validInputUnitTest)</t>
  </si>
  <si>
    <t>init()</t>
  </si>
  <si>
    <t>this should be tested by totalFlows in the cash flows library. Output should be a valid totalFlows object with values corresponding to the following for altID == 0</t>
  </si>
  <si>
    <t>and the following for altID == 1</t>
  </si>
  <si>
    <t>totBenefitsDisc</t>
  </si>
  <si>
    <t>return nothing, pass values bcnFlowRecur</t>
  </si>
  <si>
    <t>quantUnits</t>
  </si>
  <si>
    <t>checkCosts(totRequiredFlow for altID == 0)</t>
  </si>
  <si>
    <t>should be valiid, return nothing</t>
  </si>
  <si>
    <t>checkCosts(totRequiredFlow for altID == 1)</t>
  </si>
  <si>
    <t>sumCosts(totRequiredFlow for altID == 0)</t>
  </si>
  <si>
    <t>totalCosts</t>
  </si>
  <si>
    <t>sumCosts(totRequiredFlow for altID == 1)</t>
  </si>
  <si>
    <t>sumBenefits(totRequiredFlow for altID == 0)</t>
  </si>
  <si>
    <t>sumBenefits(totRequiredFlow for altID == 1)</t>
  </si>
  <si>
    <t>totalBenefits</t>
  </si>
  <si>
    <t>sumInv(totRequiredFlow for altID == 0)</t>
  </si>
  <si>
    <t>sumInv(totRequiredFlow for altID == 1)</t>
  </si>
  <si>
    <t>totalCostsInv</t>
  </si>
  <si>
    <t>totCostDiscNonInv</t>
  </si>
  <si>
    <t>netBenefits</t>
  </si>
  <si>
    <t>netSavings(</t>
  </si>
  <si>
    <t>netSavings</t>
  </si>
  <si>
    <t>measBCR(</t>
  </si>
  <si>
    <t>measBCR</t>
  </si>
  <si>
    <t>infinity</t>
  </si>
  <si>
    <t>measSIR(</t>
  </si>
  <si>
    <t>sumNonInv(totRequiredFlow for altID == 0)</t>
  </si>
  <si>
    <t>sumNonInv(totRequiredFlow for altID == 1)</t>
  </si>
  <si>
    <t>totalCostsNonInv</t>
  </si>
  <si>
    <t>numerator</t>
  </si>
  <si>
    <t>denominator</t>
  </si>
  <si>
    <t>measSIR =</t>
  </si>
  <si>
    <t>measAIRR(</t>
  </si>
  <si>
    <t>measDeltaQ</t>
  </si>
  <si>
    <t>measNSPerQ</t>
  </si>
  <si>
    <t>measNSPerPctQ</t>
  </si>
  <si>
    <t>measNSElasticity</t>
  </si>
  <si>
    <t>measIRR(0)</t>
  </si>
  <si>
    <t>N/A</t>
  </si>
  <si>
    <t>measSPP(altID == 0)</t>
  </si>
  <si>
    <t>measSPP(altID == 1)</t>
  </si>
  <si>
    <t>measDPP(altID == 0)</t>
  </si>
  <si>
    <t>measDPP(altID == 1)</t>
  </si>
  <si>
    <t>totalQuant</t>
  </si>
  <si>
    <t xml:space="preserve">altID = </t>
  </si>
  <si>
    <t>totalBenefits =</t>
  </si>
  <si>
    <t>totalCosts =</t>
  </si>
  <si>
    <t>totalCostsInv =</t>
  </si>
  <si>
    <t>totalCostsNonInv =</t>
  </si>
  <si>
    <t>netBenefits =</t>
  </si>
  <si>
    <t>netSavings =</t>
  </si>
  <si>
    <t>(Baseline)</t>
  </si>
  <si>
    <t>SIR</t>
  </si>
  <si>
    <t>IRR</t>
  </si>
  <si>
    <t>Not asked for</t>
  </si>
  <si>
    <t>AIRR</t>
  </si>
  <si>
    <t>(Baseline and base on SIR)</t>
  </si>
  <si>
    <t>SPP</t>
  </si>
  <si>
    <t>Infinity</t>
  </si>
  <si>
    <t>DPP</t>
  </si>
  <si>
    <t>BCR</t>
  </si>
  <si>
    <t>init(using results from measure input tests and altID == 0)</t>
  </si>
  <si>
    <t>(baseline)</t>
  </si>
  <si>
    <t>quantSum</t>
  </si>
  <si>
    <t>MARR</t>
  </si>
  <si>
    <t>(from analysis.MARR)</t>
  </si>
  <si>
    <t>deltaQuant</t>
  </si>
  <si>
    <t>nsDeltaQuant</t>
  </si>
  <si>
    <t>nsPercQuant</t>
  </si>
  <si>
    <t>nsElasticityQuant</t>
  </si>
  <si>
    <t>init(using results from measure input tests and altID == 1)</t>
  </si>
  <si>
    <t>A set of objects corresponding one to one to those defined in validInputUnitTest_2</t>
  </si>
  <si>
    <t>Should be validated through Unit Tests 1</t>
  </si>
  <si>
    <t>init(inputs based on validInputUnitTest File bcnID == 2)</t>
  </si>
  <si>
    <t>a bcn object with variables corresponding to the inputs for bcnID == 2 in the bcnObject input list from the validInput file</t>
  </si>
  <si>
    <t>init(inputs based on validInputUnitTest File bcnID == 3)</t>
  </si>
  <si>
    <t>a bcn object with variables corresponding to the inputs for bcnID == 3 in the bcnObject input list from the validInput file</t>
  </si>
  <si>
    <t>init(inputs based on validInputUnitTest File bcnID == 4)</t>
  </si>
  <si>
    <t>a bcn object with variables corresponding to the inputs for bcnID == 4 in the bcnObject input list from the validInput file</t>
  </si>
  <si>
    <t>init(inputs based on validInputUnitTest File bcnID == 5)</t>
  </si>
  <si>
    <t>a bcn object with variables corresponding to the inputs for bcnID == 5 in the bcnObject input list from the validInput file</t>
  </si>
  <si>
    <t>init(inputs based on validInputUnitTest File bcnID == 6)</t>
  </si>
  <si>
    <t>a bcn object with variables corresponding to the inputs for bcnID == 6 in the bcnObject input list from the validInput file</t>
  </si>
  <si>
    <t>init(inputs based on validInputUnitTest File bcnID == 7)</t>
  </si>
  <si>
    <t>a bcn object with variables corresponding to the inputs for bcnID == 7 in the bcnObject input list from the validInput file</t>
  </si>
  <si>
    <t>validateBCNObject([bcn.ID == 0,bcnID == 1,bcn.ID == 2,bcnID == 3,bcn.ID == 4,bcnID == 5,bcn.ID == 6,bcnID == 7])</t>
  </si>
  <si>
    <t>init(inputs based on validInputUnitTest File altID == 1)</t>
  </si>
  <si>
    <t>init(inputs based on validInputUnitTest File altID == 2)</t>
  </si>
  <si>
    <t>"Alternative 3"</t>
  </si>
  <si>
    <t>[0,1,6]</t>
  </si>
  <si>
    <t>[1,2,3,5]</t>
  </si>
  <si>
    <t>[2,4,5,7]</t>
  </si>
  <si>
    <t>validateAlternativeObject(altID == 0, altID == 1,altID == 2)</t>
  </si>
  <si>
    <t>Should already be validated</t>
  </si>
  <si>
    <t>Note that all inputs here are from the objects defined by the validInputUnitTest_2.json file unless otherwise noted</t>
  </si>
  <si>
    <t>BCN Object 2</t>
  </si>
  <si>
    <t>bcnFlow(analysis.dRateNom = 0.03, bcnObject for bcn.ID == 0, analysis.studyPeriod = 10, analysis.timeStepComp = 1)</t>
  </si>
  <si>
    <t>bcnFlowNonRecur(0.03, bcnObject for bcn.ID == 0, analysis.dRateNom = 0.03)</t>
  </si>
  <si>
    <t>bcnFlow(analysis.dRateNom = 0.03, bcnObject for bcn.ID == 1, analysis.studyPeriod = 10, analysis.timeStepComp = 1)</t>
  </si>
  <si>
    <t>bcnFlowRecur(0.03, bcnObject for bcn.ID == 1, analysis.dRateNom = 0.03,timeStepComp = 1)</t>
  </si>
  <si>
    <t>bcnFlow(analysis.dRateNom = 0.03, bcnObject for bcn.ID == 2, analysis.studyPeriod = 10)</t>
  </si>
  <si>
    <t>bcnFlowRecur(0.03, bcnObject for bcn.ID == 2, analysis.dRateNom = 0.03)</t>
  </si>
  <si>
    <t>BCN Object 3</t>
  </si>
  <si>
    <t>rvCalc(bcnObject for bcn.ID == 2, N/A)</t>
  </si>
  <si>
    <t>rvCalc(bcnObject for bcn.ID == 3, N/A)</t>
  </si>
  <si>
    <t>bcnFlow(analysis.dRateNom = 0.03, bcnObject for bcn.ID == 3, analysis.studyPeriod = 10, analysis.timeStepComp = 1)</t>
  </si>
  <si>
    <t>bcnFlowRecur(0.03, bcnObject for bcn.ID == 3, analysis.dRateNom = 0.03, analysis.timeStepComp = 1)</t>
  </si>
  <si>
    <t>quantEsc</t>
  </si>
  <si>
    <t>escMult</t>
  </si>
  <si>
    <t>valuePerQ=</t>
  </si>
  <si>
    <t>quantListNonEsc</t>
  </si>
  <si>
    <t>BCN Object 4</t>
  </si>
  <si>
    <t>recurVarValue</t>
  </si>
  <si>
    <t>recurMult</t>
  </si>
  <si>
    <t>bcnFlowRecur(0.03, bcnObject for bcn.ID == 4, analysis.dRateNom = 0.03, analysis.timeStepComp = 1)</t>
  </si>
  <si>
    <t>rvCalc(bcnObject for bcn.ID == 4, N/A)</t>
  </si>
  <si>
    <t>Should be validated in Unit Tests 1</t>
  </si>
  <si>
    <t>addFlow, updateFlow, and updateAllFlows should be validated in UnitTests 1</t>
  </si>
  <si>
    <t>All totalOptionalFlow objects should be validated in Unit Tests 1</t>
  </si>
  <si>
    <t>The values here are the totalOptionalFlows for the two tags in the second unit test for validation purposes</t>
  </si>
  <si>
    <t>BCN Object 5</t>
  </si>
  <si>
    <t>bcnFlowRecur(0.03, bcnObject for bcn.ID == 5, analysis.dRateNom = 0.03, analysis.timeStepComp = 1)</t>
  </si>
  <si>
    <t>rvCalc(bcnObject for bcn.ID == 5, N/A)</t>
  </si>
  <si>
    <t>BCN Object 6</t>
  </si>
  <si>
    <t>bcnFlowRecur(0.03, bcnObject for bcn.ID == 6, analysis.dRateNom = 0.03, analysis.timeStepComp = 1)</t>
  </si>
  <si>
    <t>rvCalc(bcnObject for bcn.ID == 6, N/A)</t>
  </si>
  <si>
    <t>BCN Object 7</t>
  </si>
  <si>
    <t>Note that the last value occurs in the 8th timestep and the next replacement would occur in year 12</t>
  </si>
  <si>
    <t>Mathematically</t>
  </si>
  <si>
    <t>escalate using value in recurMult (or however you're keeping track of escalation values)</t>
  </si>
  <si>
    <t>dicount</t>
  </si>
  <si>
    <t>Cost</t>
  </si>
  <si>
    <t>Benefit</t>
  </si>
  <si>
    <t>Non-Monetary</t>
  </si>
  <si>
    <t>Not Called (Should never be called for non-monetary)</t>
  </si>
  <si>
    <t>Alts 1,2</t>
  </si>
  <si>
    <t>Alts 2</t>
  </si>
  <si>
    <t>Alts 0</t>
  </si>
  <si>
    <t>BCN Object 8</t>
  </si>
  <si>
    <t>bcnFlowRecur(0.03, bcnObject for bcn.ID == 8, analysis.dRateNom = 0.03, analysis.timeStepComp = 1)</t>
  </si>
  <si>
    <t>rvCalc(bcnObject for bcn.ID == 8, N/A)</t>
  </si>
  <si>
    <t>rvCalc(bcnObject for bcn.ID == 7, 50)</t>
  </si>
  <si>
    <t>bcnFlowRecur(0.03, bcnObject for bcn.ID == 7, analysis.dRateNom = 0.03, analysis.timeStepComp = 1)</t>
  </si>
  <si>
    <t>Alts 1</t>
  </si>
  <si>
    <t>Alts 0,1</t>
  </si>
  <si>
    <t>if bcnLife is given the recurrence interval determines the</t>
  </si>
  <si>
    <t>remaining value of investment at year 10 (non discounted) =</t>
  </si>
  <si>
    <t>replacement time for the investment (only used for</t>
  </si>
  <si>
    <t>residual value calculation)</t>
  </si>
  <si>
    <t>All inputs occur at the start of the timestep the recursion has gone through 3/4 of its life at the end of year 10 (See notes starting in Q122)</t>
  </si>
  <si>
    <t>We assume that any replacement of an investment occurs</t>
  </si>
  <si>
    <t>at the start of the next timestep or:</t>
  </si>
  <si>
    <t>bcnLife + 1 = recurrenceInterval</t>
  </si>
  <si>
    <t>This simplifies residual value as the year that the replacment</t>
  </si>
  <si>
    <t>The alternative would be to assume replacement at the end</t>
  </si>
  <si>
    <t>of the time interval, in which case the first year of service would</t>
  </si>
  <si>
    <t xml:space="preserve">be the next time interval. If we want to allow this we'll need to </t>
  </si>
  <si>
    <t>add a boolean to the BCN class to allow the user to select.</t>
  </si>
  <si>
    <t>occurs also counts as a year of service and ensures that</t>
  </si>
  <si>
    <t>no replacement can ever have a residual value for a full</t>
  </si>
  <si>
    <t xml:space="preserve">service life (i.e. no meaningless replacements) </t>
  </si>
  <si>
    <t>remaining life = bcnLife - (studyPeriod - initialOcc + 1) Modulo bcnLife = 11 modulo 4</t>
  </si>
  <si>
    <t>Note that the value for Unit Tests 1 was wrong. If you used it and proceeded to get all the remaining unit tests that follow from it right then the remaining tests are still correct and this is the only one in error.</t>
  </si>
  <si>
    <t>See total optional flows for optiional objects</t>
  </si>
  <si>
    <t>totalFlows([bcnStorage.ID == 0, bcnStorage.ID == 1…,bcnStorage.ID==8], altID == 0)</t>
  </si>
  <si>
    <t>totalFlows([bcnStorage.ID == 0, bcnStorage.ID == 1…,bcnStorage.ID==8], altID == 1)</t>
  </si>
  <si>
    <t>Tag 1</t>
  </si>
  <si>
    <t>Tag 2</t>
  </si>
  <si>
    <t>altID == 0</t>
  </si>
  <si>
    <t>altID == 1</t>
  </si>
  <si>
    <t>altID</t>
  </si>
  <si>
    <t>sensBool</t>
  </si>
  <si>
    <t>uncBool</t>
  </si>
  <si>
    <t>bcnType</t>
  </si>
  <si>
    <t>bcnSubtype</t>
  </si>
  <si>
    <t>bcnTag</t>
  </si>
  <si>
    <t>{totTagFlowDisc}</t>
  </si>
  <si>
    <t xml:space="preserve">{totTagQ} </t>
  </si>
  <si>
    <t>Direct</t>
  </si>
  <si>
    <t>m^3</t>
  </si>
  <si>
    <t>Indirect</t>
  </si>
  <si>
    <t>Tag 3</t>
  </si>
  <si>
    <t>altID == 2</t>
  </si>
  <si>
    <t>sumCosts(totRequiredFlow for altID == 2)</t>
  </si>
  <si>
    <t>Alt 1</t>
  </si>
  <si>
    <t>Alt 2</t>
  </si>
  <si>
    <t>netBenefits()</t>
  </si>
  <si>
    <t>Not Calculated</t>
  </si>
  <si>
    <t>For Testing Purposes</t>
  </si>
  <si>
    <t>alt 1</t>
  </si>
  <si>
    <t>Baseline</t>
  </si>
  <si>
    <t>alt 2</t>
  </si>
  <si>
    <t>Alt 0</t>
  </si>
  <si>
    <t>alt 0</t>
  </si>
  <si>
    <t>Disc Cost</t>
  </si>
  <si>
    <t>Q</t>
  </si>
  <si>
    <t xml:space="preserve">Tag 2 </t>
  </si>
  <si>
    <t>No tag 2 for alt 1</t>
  </si>
  <si>
    <t>baseline is zero</t>
  </si>
  <si>
    <t>Time Step</t>
  </si>
  <si>
    <t>Costs</t>
  </si>
  <si>
    <t>Benefits</t>
  </si>
  <si>
    <t>Cumulative Diiff</t>
  </si>
  <si>
    <t>SPP is infinity</t>
  </si>
  <si>
    <t>SPP is</t>
  </si>
  <si>
    <t>timestep units</t>
  </si>
  <si>
    <t>measDPP()</t>
  </si>
  <si>
    <t>measSPP()</t>
  </si>
  <si>
    <t>DPP is 3</t>
  </si>
  <si>
    <t>DPP is infinity</t>
  </si>
  <si>
    <t>(DPP will not always equal the SPP</t>
  </si>
  <si>
    <t>No Tag 2 or 3</t>
  </si>
  <si>
    <t>No Tag 2 quantities</t>
  </si>
  <si>
    <t>init(using results from measure input tests and altID == 2)</t>
  </si>
  <si>
    <t>[Tag 3, m]</t>
  </si>
  <si>
    <t>[Tag 1, m^3]</t>
  </si>
  <si>
    <t>Tag 1,</t>
  </si>
  <si>
    <t>[Tag 3,</t>
  </si>
  <si>
    <t>]]</t>
  </si>
  <si>
    <t>[[Tag 1,</t>
  </si>
  <si>
    <t>[[</t>
  </si>
  <si>
    <t>"Years"</t>
  </si>
  <si>
    <t>("Years" pulled from Analysis Object)</t>
  </si>
  <si>
    <t>[Tag 2, m^2]</t>
  </si>
  <si>
    <t>[Tag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</si>
</sst>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2" fillId="0" borderId="0" xfId="0" applyFont="1"/>
    <xf numFmtId="0" fontId="0" fillId="0" borderId="0" xfId="0" applyFill="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88900</xdr:colOff>
      <xdr:row>127</xdr:row>
      <xdr:rowOff>127000</xdr:rowOff>
    </xdr:from>
    <xdr:to>
      <xdr:col>14</xdr:col>
      <xdr:colOff>419100</xdr:colOff>
      <xdr:row>136</xdr:row>
      <xdr:rowOff>101600</xdr:rowOff>
    </xdr:to>
    <xdr:cxnSp macro="">
      <xdr:nvCxnSpPr>
        <xdr:cNvPr id="3" name="Straight Arrow Connector 2">
          <a:extLst>
            <a:ext uri="{FF2B5EF4-FFF2-40B4-BE49-F238E27FC236}">
              <a16:creationId xmlns:a16="http://schemas.microsoft.com/office/drawing/2014/main" id="{F9B885B0-D0FD-1A44-BD73-467E67E45001}"/>
            </a:ext>
          </a:extLst>
        </xdr:cNvPr>
        <xdr:cNvCxnSpPr/>
      </xdr:nvCxnSpPr>
      <xdr:spPr>
        <a:xfrm flipV="1">
          <a:off x="5867400" y="25933400"/>
          <a:ext cx="6108700" cy="1803400"/>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Webb, David H. (Fed)" id="{608B0D66-4A22-0445-BED3-D507AEC146EB}" userId="S::dhw@nist.gov::ae89d023-1e5a-45be-9f28-5b43d76e7f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1" dT="2021-03-08T15:10:25.30" personId="{608B0D66-4A22-0445-BED3-D507AEC146EB}" id="{5267F8B6-F490-714B-A3D4-5A51CE571BF3}">
    <text>Enforce only one baseline allowed in input validation</text>
  </threadedComment>
  <threadedComment ref="B190" dT="2021-03-08T15:10:25.30" personId="{608B0D66-4A22-0445-BED3-D507AEC146EB}" id="{0827B177-96A4-114C-8676-3D2293E8ECEA}">
    <text>Enforce only one baseline allowed in input validation</text>
  </threadedComment>
  <threadedComment ref="B219" dT="2021-03-08T15:10:25.30" personId="{608B0D66-4A22-0445-BED3-D507AEC146EB}" id="{3866EEDC-E36F-7A45-9761-76C61BB84241}">
    <text>Enforce only one baseline allowed in input validation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1-03-08T15:10:25.30" personId="{608B0D66-4A22-0445-BED3-D507AEC146EB}" id="{AACE749B-2CB2-2342-A9E9-5E538F1FD7DC}">
    <text>Enforce only one baseline allowed in input validation</text>
  </threadedComment>
  <threadedComment ref="B86" dT="2021-03-08T15:10:25.30" personId="{608B0D66-4A22-0445-BED3-D507AEC146EB}" id="{6FA64F15-9B36-5D4E-A574-5F64398A75F6}">
    <text>Enforce only one baseline allowed in input validation</text>
  </threadedComment>
</ThreadedComment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05D7-5233-4A4D-B516-DEB4ABAF2330}">
  <dimension ref="A2:H14"/>
  <sheetViews>
    <sheetView tabSelected="1" workbookViewId="0">
      <selection activeCell="K11" sqref="K11"/>
    </sheetView>
  </sheetViews>
  <sheetFormatPr baseColWidth="10" defaultRowHeight="16" x14ac:dyDescent="0.2"/>
  <sheetData>
    <row r="2" spans="1:8" x14ac:dyDescent="0.2">
      <c r="A2" t="s">
        <v>70</v>
      </c>
    </row>
    <row r="3" spans="1:8" x14ac:dyDescent="0.2">
      <c r="B3" t="s">
        <v>2</v>
      </c>
    </row>
    <row r="4" spans="1:8" x14ac:dyDescent="0.2">
      <c r="C4" t="s">
        <v>3</v>
      </c>
    </row>
    <row r="5" spans="1:8" x14ac:dyDescent="0.2">
      <c r="D5" t="s">
        <v>3</v>
      </c>
      <c r="E5" t="s">
        <v>5</v>
      </c>
      <c r="G5" t="s">
        <v>13</v>
      </c>
    </row>
    <row r="6" spans="1:8" x14ac:dyDescent="0.2">
      <c r="D6" t="s">
        <v>3</v>
      </c>
      <c r="E6" t="s">
        <v>4</v>
      </c>
      <c r="G6" t="s">
        <v>13</v>
      </c>
      <c r="H6" t="s">
        <v>10</v>
      </c>
    </row>
    <row r="7" spans="1:8" x14ac:dyDescent="0.2">
      <c r="D7" t="s">
        <v>3</v>
      </c>
      <c r="E7" t="s">
        <v>6</v>
      </c>
      <c r="G7" t="s">
        <v>13</v>
      </c>
      <c r="H7" t="s">
        <v>11</v>
      </c>
    </row>
    <row r="8" spans="1:8" x14ac:dyDescent="0.2">
      <c r="D8" t="s">
        <v>3</v>
      </c>
      <c r="E8" t="s">
        <v>7</v>
      </c>
      <c r="G8" t="s">
        <v>13</v>
      </c>
      <c r="H8" t="s">
        <v>12</v>
      </c>
    </row>
    <row r="9" spans="1:8" x14ac:dyDescent="0.2">
      <c r="D9" t="s">
        <v>3</v>
      </c>
      <c r="E9" t="s">
        <v>8</v>
      </c>
      <c r="G9" t="s">
        <v>9</v>
      </c>
      <c r="H9" t="s">
        <v>12</v>
      </c>
    </row>
    <row r="11" spans="1:8" x14ac:dyDescent="0.2">
      <c r="C11" t="s">
        <v>9</v>
      </c>
    </row>
    <row r="13" spans="1:8" x14ac:dyDescent="0.2">
      <c r="A13" t="s">
        <v>14</v>
      </c>
    </row>
    <row r="14" spans="1:8" x14ac:dyDescent="0.2">
      <c r="B14" t="s">
        <v>142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B1FF1-99AB-0E41-BE1E-BDBC2255E623}">
  <dimension ref="A2:S176"/>
  <sheetViews>
    <sheetView topLeftCell="A47" workbookViewId="0">
      <selection activeCell="E28" sqref="E28"/>
    </sheetView>
  </sheetViews>
  <sheetFormatPr baseColWidth="10" defaultRowHeight="16" x14ac:dyDescent="0.2"/>
  <sheetData>
    <row r="2" spans="1:11" x14ac:dyDescent="0.2">
      <c r="A2" t="s">
        <v>77</v>
      </c>
    </row>
    <row r="3" spans="1:11" x14ac:dyDescent="0.2">
      <c r="B3" t="s">
        <v>78</v>
      </c>
    </row>
    <row r="5" spans="1:11" x14ac:dyDescent="0.2">
      <c r="A5" t="s">
        <v>79</v>
      </c>
    </row>
    <row r="6" spans="1:11" x14ac:dyDescent="0.2">
      <c r="B6" t="s">
        <v>78</v>
      </c>
    </row>
    <row r="8" spans="1:11" x14ac:dyDescent="0.2">
      <c r="A8" t="s">
        <v>80</v>
      </c>
      <c r="E8" t="s">
        <v>82</v>
      </c>
      <c r="I8" t="s">
        <v>254</v>
      </c>
    </row>
    <row r="9" spans="1:11" x14ac:dyDescent="0.2">
      <c r="B9" t="s">
        <v>81</v>
      </c>
      <c r="C9">
        <f>SUM(totalRequiredFlows!E9:O9)</f>
        <v>1243.9527184177091</v>
      </c>
      <c r="F9" t="s">
        <v>81</v>
      </c>
      <c r="G9">
        <f>SUM(totalRequiredFlows!E36:O36)</f>
        <v>1580.2948753144676</v>
      </c>
      <c r="J9" t="s">
        <v>81</v>
      </c>
      <c r="K9">
        <f>SUM(totalRequiredFlows!E63:O63)</f>
        <v>565.13626431874991</v>
      </c>
    </row>
    <row r="11" spans="1:11" x14ac:dyDescent="0.2">
      <c r="A11" t="s">
        <v>83</v>
      </c>
      <c r="E11" t="s">
        <v>84</v>
      </c>
      <c r="I11" t="s">
        <v>84</v>
      </c>
    </row>
    <row r="12" spans="1:11" x14ac:dyDescent="0.2">
      <c r="B12" t="s">
        <v>85</v>
      </c>
      <c r="C12">
        <f>SUM(totalRequiredFlows!E15:O15)</f>
        <v>104.6855320854568</v>
      </c>
      <c r="F12" t="s">
        <v>85</v>
      </c>
      <c r="G12">
        <f>SUM(totalRequiredFlows!E42:O42)</f>
        <v>139.68709647035973</v>
      </c>
      <c r="J12" t="s">
        <v>85</v>
      </c>
      <c r="K12">
        <f>SUM(totalRequiredFlows!E69:O69)</f>
        <v>4137.2937858851046</v>
      </c>
    </row>
    <row r="14" spans="1:11" x14ac:dyDescent="0.2">
      <c r="A14" t="s">
        <v>86</v>
      </c>
      <c r="E14" t="s">
        <v>87</v>
      </c>
      <c r="I14" t="s">
        <v>87</v>
      </c>
    </row>
    <row r="15" spans="1:11" x14ac:dyDescent="0.2">
      <c r="B15" t="s">
        <v>88</v>
      </c>
      <c r="C15">
        <f>SUM(totalRequiredFlows!E11:O11)</f>
        <v>94.962235295323396</v>
      </c>
      <c r="F15" t="s">
        <v>88</v>
      </c>
      <c r="G15">
        <f>SUM(totalRequiredFlows!E38:O38)</f>
        <v>431.30439219208205</v>
      </c>
      <c r="J15" t="s">
        <v>88</v>
      </c>
      <c r="K15">
        <f>SUM(totalRequiredFlows!E65:O65)</f>
        <v>431.30439219208205</v>
      </c>
    </row>
    <row r="17" spans="1:19" x14ac:dyDescent="0.2">
      <c r="A17" t="s">
        <v>97</v>
      </c>
      <c r="F17" t="s">
        <v>98</v>
      </c>
      <c r="K17" t="s">
        <v>98</v>
      </c>
    </row>
    <row r="18" spans="1:19" x14ac:dyDescent="0.2">
      <c r="B18" t="s">
        <v>99</v>
      </c>
      <c r="D18">
        <f>SUM(totalRequiredFlows!E13:O13)</f>
        <v>1148.9904831223853</v>
      </c>
      <c r="G18" t="s">
        <v>99</v>
      </c>
      <c r="I18">
        <f>SUM(totalRequiredFlows!E40:O40)</f>
        <v>1148.9904831223853</v>
      </c>
      <c r="L18" t="s">
        <v>99</v>
      </c>
      <c r="N18">
        <f>SUM(totalRequiredFlows!E67:O67)</f>
        <v>133.8318721266678</v>
      </c>
    </row>
    <row r="19" spans="1:19" x14ac:dyDescent="0.2">
      <c r="A19" s="3"/>
    </row>
    <row r="20" spans="1:19" x14ac:dyDescent="0.2">
      <c r="A20" s="3" t="s">
        <v>255</v>
      </c>
      <c r="E20" s="3" t="s">
        <v>256</v>
      </c>
    </row>
    <row r="21" spans="1:19" x14ac:dyDescent="0.2">
      <c r="A21" t="s">
        <v>257</v>
      </c>
      <c r="E21" t="s">
        <v>257</v>
      </c>
    </row>
    <row r="22" spans="1:19" x14ac:dyDescent="0.2">
      <c r="B22" t="s">
        <v>90</v>
      </c>
      <c r="C22">
        <f>(G12-C12)-(G9-C9)</f>
        <v>-301.34059251185556</v>
      </c>
      <c r="F22" t="s">
        <v>90</v>
      </c>
      <c r="G22">
        <f>(K12-C12)-(K9-C9)</f>
        <v>4711.4247078986064</v>
      </c>
    </row>
    <row r="24" spans="1:19" x14ac:dyDescent="0.2">
      <c r="A24" t="s">
        <v>91</v>
      </c>
      <c r="B24">
        <f>C9</f>
        <v>1243.9527184177091</v>
      </c>
      <c r="C24">
        <f>G9</f>
        <v>1580.2948753144676</v>
      </c>
      <c r="D24" t="s">
        <v>0</v>
      </c>
      <c r="E24" t="s">
        <v>91</v>
      </c>
      <c r="F24">
        <f>C9</f>
        <v>1243.9527184177091</v>
      </c>
      <c r="G24">
        <f>K9</f>
        <v>565.13626431874991</v>
      </c>
      <c r="H24" t="s">
        <v>0</v>
      </c>
    </row>
    <row r="25" spans="1:19" x14ac:dyDescent="0.2">
      <c r="B25" t="s">
        <v>92</v>
      </c>
      <c r="C25">
        <f>B24-C24</f>
        <v>-336.34215689675852</v>
      </c>
      <c r="F25" t="s">
        <v>92</v>
      </c>
      <c r="G25">
        <f>F24-G24</f>
        <v>678.81645409895918</v>
      </c>
    </row>
    <row r="27" spans="1:19" x14ac:dyDescent="0.2">
      <c r="A27" t="s">
        <v>93</v>
      </c>
      <c r="B27">
        <f>C22</f>
        <v>-301.34059251185556</v>
      </c>
      <c r="C27">
        <f>G15</f>
        <v>431.30439219208205</v>
      </c>
      <c r="D27">
        <f>C15</f>
        <v>94.962235295323396</v>
      </c>
      <c r="F27" t="s">
        <v>93</v>
      </c>
      <c r="G27">
        <f>G22</f>
        <v>4711.4247078986064</v>
      </c>
      <c r="H27">
        <f>K15</f>
        <v>431.30439219208205</v>
      </c>
      <c r="I27">
        <f>C15</f>
        <v>94.962235295323396</v>
      </c>
    </row>
    <row r="28" spans="1:19" x14ac:dyDescent="0.2">
      <c r="B28" t="s">
        <v>94</v>
      </c>
      <c r="C28" t="s">
        <v>258</v>
      </c>
      <c r="E28" s="3"/>
      <c r="G28" t="s">
        <v>94</v>
      </c>
      <c r="H28">
        <f>G27/(H27-I27)</f>
        <v>14.007832831210612</v>
      </c>
    </row>
    <row r="29" spans="1:19" x14ac:dyDescent="0.2">
      <c r="N29" s="3" t="s">
        <v>259</v>
      </c>
    </row>
    <row r="30" spans="1:19" x14ac:dyDescent="0.2">
      <c r="A30" t="s">
        <v>96</v>
      </c>
      <c r="B30">
        <f>G15</f>
        <v>431.30439219208205</v>
      </c>
      <c r="C30">
        <f>I18</f>
        <v>1148.9904831223853</v>
      </c>
      <c r="D30">
        <f>C15</f>
        <v>94.962235295323396</v>
      </c>
      <c r="E30">
        <f>D18</f>
        <v>1148.9904831223853</v>
      </c>
      <c r="F30" t="s">
        <v>0</v>
      </c>
      <c r="H30" t="s">
        <v>96</v>
      </c>
      <c r="I30">
        <f>K15</f>
        <v>431.30439219208205</v>
      </c>
      <c r="J30">
        <f>N18</f>
        <v>133.8318721266678</v>
      </c>
      <c r="K30">
        <f>C15</f>
        <v>94.962235295323396</v>
      </c>
      <c r="L30">
        <f>D18</f>
        <v>1148.9904831223853</v>
      </c>
      <c r="M30" t="s">
        <v>0</v>
      </c>
      <c r="N30" t="s">
        <v>96</v>
      </c>
      <c r="O30">
        <v>100</v>
      </c>
      <c r="P30">
        <v>300</v>
      </c>
      <c r="Q30">
        <v>200</v>
      </c>
      <c r="R30">
        <v>550</v>
      </c>
      <c r="S30" t="s">
        <v>0</v>
      </c>
    </row>
    <row r="31" spans="1:19" x14ac:dyDescent="0.2">
      <c r="B31" t="s">
        <v>100</v>
      </c>
      <c r="C31">
        <f>(C30-E30)</f>
        <v>0</v>
      </c>
      <c r="I31" t="s">
        <v>100</v>
      </c>
      <c r="J31">
        <f>L30-J30</f>
        <v>1015.1586109957175</v>
      </c>
      <c r="O31" t="s">
        <v>100</v>
      </c>
      <c r="P31">
        <f>R30-P30</f>
        <v>250</v>
      </c>
    </row>
    <row r="32" spans="1:19" x14ac:dyDescent="0.2">
      <c r="B32" t="s">
        <v>101</v>
      </c>
      <c r="C32">
        <f>(D30-B30)</f>
        <v>-336.34215689675864</v>
      </c>
      <c r="I32" t="s">
        <v>101</v>
      </c>
      <c r="J32">
        <f>(K30-I30)</f>
        <v>-336.34215689675864</v>
      </c>
      <c r="O32" t="s">
        <v>101</v>
      </c>
      <c r="P32">
        <f>(Q30-O30)</f>
        <v>100</v>
      </c>
    </row>
    <row r="33" spans="1:18" x14ac:dyDescent="0.2">
      <c r="B33" t="s">
        <v>102</v>
      </c>
      <c r="C33" t="s">
        <v>258</v>
      </c>
      <c r="I33" t="s">
        <v>102</v>
      </c>
      <c r="J33" t="s">
        <v>129</v>
      </c>
      <c r="O33" t="s">
        <v>102</v>
      </c>
      <c r="P33">
        <f>P31/P32</f>
        <v>2.5</v>
      </c>
    </row>
    <row r="35" spans="1:18" x14ac:dyDescent="0.2">
      <c r="A35" t="s">
        <v>103</v>
      </c>
      <c r="B35" t="str">
        <f>C33</f>
        <v>Not Calculated</v>
      </c>
      <c r="C35">
        <v>0.05</v>
      </c>
      <c r="D35">
        <f>10</f>
        <v>10</v>
      </c>
      <c r="E35" t="s">
        <v>0</v>
      </c>
      <c r="G35" t="s">
        <v>103</v>
      </c>
      <c r="H35" t="str">
        <f>J33</f>
        <v>Infinity</v>
      </c>
      <c r="I35">
        <v>0.05</v>
      </c>
      <c r="J35">
        <f>10</f>
        <v>10</v>
      </c>
      <c r="K35" t="s">
        <v>0</v>
      </c>
      <c r="N35" t="s">
        <v>103</v>
      </c>
      <c r="O35">
        <f>P33</f>
        <v>2.5</v>
      </c>
      <c r="P35">
        <v>0.05</v>
      </c>
      <c r="Q35">
        <f>10</f>
        <v>10</v>
      </c>
      <c r="R35" t="s">
        <v>0</v>
      </c>
    </row>
    <row r="36" spans="1:18" x14ac:dyDescent="0.2">
      <c r="B36" t="s">
        <v>109</v>
      </c>
      <c r="H36" t="s">
        <v>129</v>
      </c>
      <c r="O36">
        <f>(1+P35)*O35^(1/Q35)-1</f>
        <v>0.15075613770447815</v>
      </c>
    </row>
    <row r="38" spans="1:18" x14ac:dyDescent="0.2">
      <c r="A38" t="s">
        <v>104</v>
      </c>
      <c r="G38" t="s">
        <v>105</v>
      </c>
      <c r="M38" t="s">
        <v>106</v>
      </c>
    </row>
    <row r="39" spans="1:18" x14ac:dyDescent="0.2">
      <c r="B39" t="s">
        <v>264</v>
      </c>
      <c r="H39" t="s">
        <v>264</v>
      </c>
      <c r="M39" t="s">
        <v>264</v>
      </c>
    </row>
    <row r="40" spans="1:18" x14ac:dyDescent="0.2">
      <c r="C40" t="s">
        <v>109</v>
      </c>
      <c r="D40" t="s">
        <v>261</v>
      </c>
      <c r="I40" t="s">
        <v>109</v>
      </c>
      <c r="J40" t="s">
        <v>261</v>
      </c>
      <c r="N40" t="s">
        <v>109</v>
      </c>
      <c r="O40" t="s">
        <v>261</v>
      </c>
    </row>
    <row r="42" spans="1:18" x14ac:dyDescent="0.2">
      <c r="B42" t="s">
        <v>260</v>
      </c>
      <c r="H42" t="s">
        <v>260</v>
      </c>
      <c r="M42" t="s">
        <v>260</v>
      </c>
    </row>
    <row r="43" spans="1:18" x14ac:dyDescent="0.2">
      <c r="C43" t="s">
        <v>237</v>
      </c>
      <c r="D43" t="s">
        <v>265</v>
      </c>
      <c r="E43" t="s">
        <v>266</v>
      </c>
      <c r="I43" t="s">
        <v>237</v>
      </c>
      <c r="N43" t="s">
        <v>237</v>
      </c>
    </row>
    <row r="44" spans="1:18" x14ac:dyDescent="0.2">
      <c r="C44" t="s">
        <v>263</v>
      </c>
      <c r="D44">
        <f>SUM(totalOptionalFlows!E12:O12)</f>
        <v>94.962235295323396</v>
      </c>
      <c r="E44">
        <f>SUM(totalOptionalFlows!E13:O13)</f>
        <v>100</v>
      </c>
      <c r="I44" t="s">
        <v>105</v>
      </c>
      <c r="K44">
        <f>$C$25/E46</f>
        <v>-0.47506775185141975</v>
      </c>
      <c r="N44" t="s">
        <v>106</v>
      </c>
      <c r="P44">
        <f>$C$25/(E45/E44)</f>
        <v>-41.627134785334704</v>
      </c>
    </row>
    <row r="45" spans="1:18" x14ac:dyDescent="0.2">
      <c r="C45" t="s">
        <v>255</v>
      </c>
      <c r="D45">
        <f>SUM(totalOptionalFlows!E23:O23,totalOptionalFlows!E33:O33)</f>
        <v>139.68709647035976</v>
      </c>
      <c r="E45">
        <f>SUM(totalOptionalFlows!E24:O24,totalOptionalFlows!E34:O34)</f>
        <v>807.9877671889451</v>
      </c>
    </row>
    <row r="46" spans="1:18" x14ac:dyDescent="0.2">
      <c r="C46" t="s">
        <v>104</v>
      </c>
      <c r="D46">
        <f>D45-D44</f>
        <v>44.724861175036366</v>
      </c>
      <c r="E46">
        <f>E45-E44</f>
        <v>707.9877671889451</v>
      </c>
      <c r="I46" t="s">
        <v>238</v>
      </c>
      <c r="N46" t="s">
        <v>238</v>
      </c>
    </row>
    <row r="47" spans="1:18" x14ac:dyDescent="0.2">
      <c r="I47" t="s">
        <v>105</v>
      </c>
      <c r="N47" t="s">
        <v>106</v>
      </c>
    </row>
    <row r="48" spans="1:18" x14ac:dyDescent="0.2">
      <c r="C48" t="s">
        <v>252</v>
      </c>
      <c r="J48" t="s">
        <v>268</v>
      </c>
      <c r="O48" t="s">
        <v>268</v>
      </c>
    </row>
    <row r="49" spans="2:16" x14ac:dyDescent="0.2">
      <c r="C49" t="s">
        <v>263</v>
      </c>
      <c r="D49">
        <f>0</f>
        <v>0</v>
      </c>
      <c r="E49">
        <v>0</v>
      </c>
    </row>
    <row r="50" spans="2:16" x14ac:dyDescent="0.2">
      <c r="C50" t="s">
        <v>255</v>
      </c>
      <c r="D50">
        <f>SUM(totalOptionalFlows!E43:O43)</f>
        <v>0</v>
      </c>
      <c r="E50">
        <f>SUM(totalOptionalFlows!E44:O44)</f>
        <v>1100</v>
      </c>
      <c r="I50" t="s">
        <v>252</v>
      </c>
      <c r="N50" t="s">
        <v>252</v>
      </c>
    </row>
    <row r="51" spans="2:16" x14ac:dyDescent="0.2">
      <c r="C51" t="s">
        <v>104</v>
      </c>
      <c r="D51">
        <f>D50-D49</f>
        <v>0</v>
      </c>
      <c r="E51">
        <f>E50-E49</f>
        <v>1100</v>
      </c>
      <c r="I51" t="s">
        <v>105</v>
      </c>
      <c r="K51">
        <f>$C$25/E51</f>
        <v>-0.30576559717887136</v>
      </c>
      <c r="N51" t="s">
        <v>106</v>
      </c>
      <c r="P51" t="s">
        <v>129</v>
      </c>
    </row>
    <row r="52" spans="2:16" x14ac:dyDescent="0.2">
      <c r="P52" t="s">
        <v>269</v>
      </c>
    </row>
    <row r="53" spans="2:16" x14ac:dyDescent="0.2">
      <c r="C53" t="s">
        <v>267</v>
      </c>
      <c r="H53" t="s">
        <v>262</v>
      </c>
      <c r="M53" t="s">
        <v>262</v>
      </c>
    </row>
    <row r="54" spans="2:16" x14ac:dyDescent="0.2">
      <c r="C54" t="s">
        <v>109</v>
      </c>
      <c r="D54" t="s">
        <v>268</v>
      </c>
      <c r="I54" t="s">
        <v>237</v>
      </c>
      <c r="N54" t="s">
        <v>237</v>
      </c>
    </row>
    <row r="55" spans="2:16" x14ac:dyDescent="0.2">
      <c r="I55" t="s">
        <v>105</v>
      </c>
      <c r="K55">
        <f>$G$25/E60</f>
        <v>1.2369782440194357</v>
      </c>
      <c r="N55" t="s">
        <v>106</v>
      </c>
      <c r="P55">
        <f>$G$25/(E59/E58)</f>
        <v>104.63130786549436</v>
      </c>
    </row>
    <row r="56" spans="2:16" x14ac:dyDescent="0.2">
      <c r="B56" t="s">
        <v>262</v>
      </c>
    </row>
    <row r="57" spans="2:16" x14ac:dyDescent="0.2">
      <c r="C57" t="s">
        <v>237</v>
      </c>
      <c r="D57" t="s">
        <v>265</v>
      </c>
      <c r="E57" t="s">
        <v>266</v>
      </c>
      <c r="I57" t="s">
        <v>238</v>
      </c>
      <c r="N57" t="s">
        <v>238</v>
      </c>
    </row>
    <row r="58" spans="2:16" x14ac:dyDescent="0.2">
      <c r="C58" t="s">
        <v>263</v>
      </c>
      <c r="D58">
        <f>D44</f>
        <v>94.962235295323396</v>
      </c>
      <c r="E58">
        <f>E44</f>
        <v>100</v>
      </c>
      <c r="I58" t="s">
        <v>105</v>
      </c>
      <c r="K58">
        <f>G25/E65</f>
        <v>2.3611007099094232</v>
      </c>
      <c r="N58" t="s">
        <v>106</v>
      </c>
      <c r="P58" t="s">
        <v>129</v>
      </c>
    </row>
    <row r="59" spans="2:16" x14ac:dyDescent="0.2">
      <c r="C59" t="s">
        <v>256</v>
      </c>
      <c r="D59">
        <f>SUM(totalOptionalFlows!E54:O54)</f>
        <v>6.0824982955444362</v>
      </c>
      <c r="E59">
        <f>SUM(totalOptionalFlows!E55:O55)</f>
        <v>648.76992168691163</v>
      </c>
      <c r="P59" t="s">
        <v>269</v>
      </c>
    </row>
    <row r="60" spans="2:16" x14ac:dyDescent="0.2">
      <c r="C60" t="s">
        <v>104</v>
      </c>
      <c r="D60">
        <f>D59-D58</f>
        <v>-88.879736999778956</v>
      </c>
      <c r="E60">
        <f>E59-E58</f>
        <v>548.76992168691163</v>
      </c>
      <c r="I60" t="s">
        <v>252</v>
      </c>
      <c r="N60" t="s">
        <v>252</v>
      </c>
    </row>
    <row r="61" spans="2:16" x14ac:dyDescent="0.2">
      <c r="I61" t="s">
        <v>105</v>
      </c>
      <c r="K61">
        <f>G25/E70</f>
        <v>0.61710586736269013</v>
      </c>
      <c r="N61" t="s">
        <v>106</v>
      </c>
      <c r="P61" t="s">
        <v>129</v>
      </c>
    </row>
    <row r="62" spans="2:16" x14ac:dyDescent="0.2">
      <c r="C62" t="s">
        <v>238</v>
      </c>
      <c r="D62" t="s">
        <v>265</v>
      </c>
      <c r="E62" t="s">
        <v>266</v>
      </c>
      <c r="P62" t="s">
        <v>269</v>
      </c>
    </row>
    <row r="63" spans="2:16" x14ac:dyDescent="0.2">
      <c r="C63" t="s">
        <v>263</v>
      </c>
      <c r="D63">
        <v>0</v>
      </c>
      <c r="E63">
        <f>SUM(totalOptionalFlows!E32:O32)</f>
        <v>0</v>
      </c>
    </row>
    <row r="64" spans="2:16" x14ac:dyDescent="0.2">
      <c r="C64" t="s">
        <v>256</v>
      </c>
      <c r="D64">
        <f>SUM(totalOptionalFlows!E64:O64)</f>
        <v>133.8318721266678</v>
      </c>
      <c r="E64">
        <f>SUM(totalOptionalFlows!E65:O65)</f>
        <v>287.5</v>
      </c>
    </row>
    <row r="65" spans="1:16" x14ac:dyDescent="0.2">
      <c r="C65" t="s">
        <v>104</v>
      </c>
      <c r="D65">
        <f>D64-D63</f>
        <v>133.8318721266678</v>
      </c>
      <c r="E65">
        <f>E64-E63</f>
        <v>287.5</v>
      </c>
    </row>
    <row r="67" spans="1:16" x14ac:dyDescent="0.2">
      <c r="C67" t="s">
        <v>252</v>
      </c>
      <c r="D67" t="s">
        <v>265</v>
      </c>
      <c r="E67" t="s">
        <v>266</v>
      </c>
    </row>
    <row r="68" spans="1:16" x14ac:dyDescent="0.2">
      <c r="C68" t="s">
        <v>263</v>
      </c>
      <c r="D68">
        <f>SUM(totalOptionalFlows!E36:O36)</f>
        <v>0</v>
      </c>
      <c r="E68">
        <f>SUM(totalOptionalFlows!E37:O37)</f>
        <v>0</v>
      </c>
    </row>
    <row r="69" spans="1:16" x14ac:dyDescent="0.2">
      <c r="C69" t="s">
        <v>256</v>
      </c>
      <c r="D69">
        <f>D50</f>
        <v>0</v>
      </c>
      <c r="E69">
        <f>E50</f>
        <v>1100</v>
      </c>
    </row>
    <row r="70" spans="1:16" x14ac:dyDescent="0.2">
      <c r="C70" t="s">
        <v>104</v>
      </c>
      <c r="D70">
        <f>D69-D68</f>
        <v>0</v>
      </c>
      <c r="E70">
        <f>E69-E68</f>
        <v>1100</v>
      </c>
    </row>
    <row r="72" spans="1:16" x14ac:dyDescent="0.2">
      <c r="A72" t="s">
        <v>107</v>
      </c>
    </row>
    <row r="73" spans="1:16" x14ac:dyDescent="0.2">
      <c r="B73" t="s">
        <v>264</v>
      </c>
    </row>
    <row r="74" spans="1:16" x14ac:dyDescent="0.2">
      <c r="C74" t="s">
        <v>109</v>
      </c>
      <c r="D74" t="s">
        <v>261</v>
      </c>
    </row>
    <row r="76" spans="1:16" x14ac:dyDescent="0.2">
      <c r="B76" t="s">
        <v>260</v>
      </c>
    </row>
    <row r="77" spans="1:16" x14ac:dyDescent="0.2">
      <c r="C77" t="s">
        <v>237</v>
      </c>
      <c r="E77">
        <f>(C25/C9)/(E45/E44)</f>
        <v>-3.3463598872378243E-2</v>
      </c>
    </row>
    <row r="78" spans="1:16" x14ac:dyDescent="0.2">
      <c r="C78" t="s">
        <v>107</v>
      </c>
      <c r="M78" t="s">
        <v>110</v>
      </c>
      <c r="P78" t="s">
        <v>111</v>
      </c>
    </row>
    <row r="80" spans="1:16" x14ac:dyDescent="0.2">
      <c r="C80" t="s">
        <v>238</v>
      </c>
    </row>
    <row r="81" spans="2:16" x14ac:dyDescent="0.2">
      <c r="C81" t="s">
        <v>107</v>
      </c>
      <c r="M81" t="s">
        <v>112</v>
      </c>
      <c r="P81" t="s">
        <v>113</v>
      </c>
    </row>
    <row r="82" spans="2:16" x14ac:dyDescent="0.2">
      <c r="E82" t="s">
        <v>268</v>
      </c>
    </row>
    <row r="84" spans="2:16" x14ac:dyDescent="0.2">
      <c r="C84" t="s">
        <v>252</v>
      </c>
      <c r="M84" t="s">
        <v>114</v>
      </c>
    </row>
    <row r="85" spans="2:16" x14ac:dyDescent="0.2">
      <c r="C85" t="s">
        <v>107</v>
      </c>
      <c r="E85" t="s">
        <v>129</v>
      </c>
    </row>
    <row r="86" spans="2:16" x14ac:dyDescent="0.2">
      <c r="E86" t="s">
        <v>269</v>
      </c>
    </row>
    <row r="87" spans="2:16" x14ac:dyDescent="0.2">
      <c r="B87" t="s">
        <v>262</v>
      </c>
    </row>
    <row r="88" spans="2:16" x14ac:dyDescent="0.2">
      <c r="C88" t="s">
        <v>237</v>
      </c>
    </row>
    <row r="89" spans="2:16" x14ac:dyDescent="0.2">
      <c r="C89" t="s">
        <v>107</v>
      </c>
      <c r="E89">
        <f>(G25/C9)/(E59/E58)</f>
        <v>8.4111965283201404E-2</v>
      </c>
    </row>
    <row r="91" spans="2:16" x14ac:dyDescent="0.2">
      <c r="C91" t="s">
        <v>238</v>
      </c>
    </row>
    <row r="92" spans="2:16" x14ac:dyDescent="0.2">
      <c r="C92" t="s">
        <v>107</v>
      </c>
      <c r="E92" t="s">
        <v>129</v>
      </c>
    </row>
    <row r="93" spans="2:16" x14ac:dyDescent="0.2">
      <c r="E93" t="s">
        <v>269</v>
      </c>
    </row>
    <row r="94" spans="2:16" x14ac:dyDescent="0.2">
      <c r="C94" t="s">
        <v>252</v>
      </c>
    </row>
    <row r="95" spans="2:16" x14ac:dyDescent="0.2">
      <c r="C95" t="s">
        <v>107</v>
      </c>
      <c r="E95" t="s">
        <v>129</v>
      </c>
    </row>
    <row r="96" spans="2:16" x14ac:dyDescent="0.2">
      <c r="E96" t="s">
        <v>269</v>
      </c>
    </row>
    <row r="98" spans="1:13" x14ac:dyDescent="0.2">
      <c r="A98" t="s">
        <v>108</v>
      </c>
    </row>
    <row r="99" spans="1:13" x14ac:dyDescent="0.2">
      <c r="B99" t="s">
        <v>109</v>
      </c>
    </row>
    <row r="101" spans="1:13" x14ac:dyDescent="0.2">
      <c r="A101" t="s">
        <v>278</v>
      </c>
    </row>
    <row r="102" spans="1:13" x14ac:dyDescent="0.2">
      <c r="B102" t="s">
        <v>264</v>
      </c>
    </row>
    <row r="103" spans="1:13" x14ac:dyDescent="0.2">
      <c r="B103" t="s">
        <v>270</v>
      </c>
      <c r="C103">
        <v>0</v>
      </c>
      <c r="D103">
        <v>1</v>
      </c>
      <c r="E103">
        <v>2</v>
      </c>
      <c r="F103">
        <v>3</v>
      </c>
      <c r="G103">
        <v>4</v>
      </c>
      <c r="H103">
        <v>5</v>
      </c>
      <c r="I103">
        <v>6</v>
      </c>
      <c r="J103">
        <v>7</v>
      </c>
      <c r="K103">
        <v>8</v>
      </c>
      <c r="L103">
        <v>9</v>
      </c>
      <c r="M103">
        <v>10</v>
      </c>
    </row>
    <row r="104" spans="1:13" x14ac:dyDescent="0.2">
      <c r="B104" t="s">
        <v>271</v>
      </c>
      <c r="C104">
        <f>totalRequiredFlows!E8</f>
        <v>0</v>
      </c>
      <c r="D104">
        <f>totalRequiredFlows!F8</f>
        <v>294.09050000000002</v>
      </c>
      <c r="E104">
        <f>totalRequiredFlows!G8</f>
        <v>101.75887574999999</v>
      </c>
      <c r="F104">
        <f>totalRequiredFlows!H8</f>
        <v>110.05222412362501</v>
      </c>
      <c r="G104">
        <f>totalRequiredFlows!I8</f>
        <v>119.02148038970041</v>
      </c>
      <c r="H104">
        <f>totalRequiredFlows!J8</f>
        <v>128.721731041461</v>
      </c>
      <c r="I104">
        <f>totalRequiredFlows!K8</f>
        <v>139.21255212134008</v>
      </c>
      <c r="J104">
        <f>totalRequiredFlows!L8</f>
        <v>150.55837511922931</v>
      </c>
      <c r="K104">
        <f>totalRequiredFlows!M8</f>
        <v>162.82888269144649</v>
      </c>
      <c r="L104">
        <f>totalRequiredFlows!N8</f>
        <v>176.09943663079937</v>
      </c>
      <c r="M104">
        <f>totalRequiredFlows!O8</f>
        <v>57.118207382876221</v>
      </c>
    </row>
    <row r="105" spans="1:13" x14ac:dyDescent="0.2">
      <c r="B105" t="s">
        <v>272</v>
      </c>
      <c r="C105">
        <f>totalRequiredFlows!E14</f>
        <v>0</v>
      </c>
      <c r="D105">
        <f>totalRequiredFlows!F14</f>
        <v>0</v>
      </c>
      <c r="E105">
        <f>totalRequiredFlows!G14</f>
        <v>0</v>
      </c>
      <c r="F105">
        <f>totalRequiredFlows!H14</f>
        <v>0</v>
      </c>
      <c r="G105">
        <f>totalRequiredFlows!I14</f>
        <v>0</v>
      </c>
      <c r="H105">
        <f>totalRequiredFlows!J14</f>
        <v>0</v>
      </c>
      <c r="I105">
        <f>totalRequiredFlows!K14</f>
        <v>125</v>
      </c>
      <c r="J105">
        <f>totalRequiredFlows!L14</f>
        <v>0</v>
      </c>
      <c r="K105">
        <f>totalRequiredFlows!M14</f>
        <v>0</v>
      </c>
      <c r="L105">
        <f>totalRequiredFlows!N14</f>
        <v>0</v>
      </c>
      <c r="M105">
        <f>totalRequiredFlows!O14</f>
        <v>0</v>
      </c>
    </row>
    <row r="106" spans="1:13" x14ac:dyDescent="0.2">
      <c r="B106" t="s">
        <v>273</v>
      </c>
      <c r="C106">
        <f>SUM($C$105:C105)-SUM($C$104:C104)</f>
        <v>0</v>
      </c>
      <c r="D106">
        <f>SUM($C$105:D105)-SUM($C$104:D104)</f>
        <v>-294.09050000000002</v>
      </c>
      <c r="E106">
        <f>SUM($C$105:E105)-SUM($C$104:E104)</f>
        <v>-395.84937575000004</v>
      </c>
      <c r="F106">
        <f>SUM($C$105:F105)-SUM($C$104:F104)</f>
        <v>-505.90159987362506</v>
      </c>
      <c r="G106">
        <f>SUM($C$105:G105)-SUM($C$104:G104)</f>
        <v>-624.92308026332546</v>
      </c>
      <c r="H106">
        <f>SUM($C$105:H105)-SUM($C$104:H104)</f>
        <v>-753.64481130478646</v>
      </c>
      <c r="I106">
        <f>SUM($C$105:I105)-SUM($C$104:I104)</f>
        <v>-767.85736342612654</v>
      </c>
      <c r="J106">
        <f>SUM($C$105:J105)-SUM($C$104:J104)</f>
        <v>-918.41573854535591</v>
      </c>
      <c r="K106">
        <f>SUM($C$105:K105)-SUM($C$104:K104)</f>
        <v>-1081.2446212368025</v>
      </c>
      <c r="L106">
        <f>SUM($C$105:L105)-SUM($C$104:L104)</f>
        <v>-1257.3440578676018</v>
      </c>
      <c r="M106">
        <f>SUM($C$105:M105)-SUM($C$104:M104)</f>
        <v>-1314.4622652504781</v>
      </c>
    </row>
    <row r="108" spans="1:13" x14ac:dyDescent="0.2">
      <c r="B108" t="s">
        <v>274</v>
      </c>
    </row>
    <row r="110" spans="1:13" x14ac:dyDescent="0.2">
      <c r="B110" t="s">
        <v>260</v>
      </c>
    </row>
    <row r="111" spans="1:13" x14ac:dyDescent="0.2">
      <c r="B111" t="s">
        <v>270</v>
      </c>
      <c r="C111">
        <v>0</v>
      </c>
      <c r="D111">
        <v>1</v>
      </c>
      <c r="E111">
        <v>2</v>
      </c>
      <c r="F111">
        <v>3</v>
      </c>
      <c r="G111">
        <v>4</v>
      </c>
      <c r="H111">
        <v>5</v>
      </c>
      <c r="I111">
        <v>6</v>
      </c>
      <c r="J111">
        <v>7</v>
      </c>
      <c r="K111">
        <v>8</v>
      </c>
      <c r="L111">
        <v>9</v>
      </c>
      <c r="M111">
        <v>10</v>
      </c>
    </row>
    <row r="112" spans="1:13" x14ac:dyDescent="0.2">
      <c r="B112" t="s">
        <v>271</v>
      </c>
      <c r="C112">
        <f>totalRequiredFlows!E35</f>
        <v>0</v>
      </c>
      <c r="D112">
        <f>totalRequiredFlows!F35</f>
        <v>94.090499999999992</v>
      </c>
      <c r="E112">
        <f>totalRequiredFlows!G35</f>
        <v>101.75887574999999</v>
      </c>
      <c r="F112">
        <f>totalRequiredFlows!H35</f>
        <v>110.05222412362501</v>
      </c>
      <c r="G112">
        <f>totalRequiredFlows!I35</f>
        <v>119.02148038970041</v>
      </c>
      <c r="H112">
        <f>totalRequiredFlows!J35</f>
        <v>628.721731041461</v>
      </c>
      <c r="I112">
        <f>totalRequiredFlows!K35</f>
        <v>139.21255212134008</v>
      </c>
      <c r="J112">
        <f>totalRequiredFlows!L35</f>
        <v>150.55837511922931</v>
      </c>
      <c r="K112">
        <f>totalRequiredFlows!M35</f>
        <v>162.82888269144649</v>
      </c>
      <c r="L112">
        <f>totalRequiredFlows!N35</f>
        <v>176.09943663079937</v>
      </c>
      <c r="M112">
        <f>totalRequiredFlows!O35</f>
        <v>190.45154071620954</v>
      </c>
    </row>
    <row r="113" spans="1:13" x14ac:dyDescent="0.2">
      <c r="B113" t="s">
        <v>272</v>
      </c>
      <c r="C113">
        <f>totalRequiredFlows!E41</f>
        <v>0.9</v>
      </c>
      <c r="D113">
        <f>totalRequiredFlows!F41</f>
        <v>0.88173000000000001</v>
      </c>
      <c r="E113">
        <f>totalRequiredFlows!G41</f>
        <v>31.466830881</v>
      </c>
      <c r="F113">
        <f>totalRequiredFlows!H41</f>
        <v>0.84629511411569991</v>
      </c>
      <c r="G113">
        <f>totalRequiredFlows!I41</f>
        <v>32.668476523299148</v>
      </c>
      <c r="H113">
        <f>totalRequiredFlows!J41</f>
        <v>0.81228428223617843</v>
      </c>
      <c r="I113">
        <f>totalRequiredFlows!K41</f>
        <v>32.631972175186782</v>
      </c>
      <c r="J113">
        <f>totalRequiredFlows!L41</f>
        <v>0.77964027460725616</v>
      </c>
      <c r="K113">
        <f>totalRequiredFlows!M41</f>
        <v>32.797629817249181</v>
      </c>
      <c r="L113">
        <f>totalRequiredFlows!N41</f>
        <v>0</v>
      </c>
      <c r="M113">
        <f>totalRequiredFlows!O41</f>
        <v>32.141677220904192</v>
      </c>
    </row>
    <row r="114" spans="1:13" x14ac:dyDescent="0.2">
      <c r="B114" t="s">
        <v>273</v>
      </c>
      <c r="C114">
        <f>SUM($C$113:C113)-SUM($C$112:C112)</f>
        <v>0.9</v>
      </c>
      <c r="D114">
        <f>SUM($C$113:D113)-SUM($C$112:D112)</f>
        <v>-92.308769999999996</v>
      </c>
      <c r="E114">
        <f>SUM($C$113:E113)-SUM($C$112:E112)</f>
        <v>-162.60081486899998</v>
      </c>
      <c r="F114">
        <f>SUM($C$113:F113)-SUM($C$112:F112)</f>
        <v>-271.80674387850928</v>
      </c>
      <c r="G114">
        <f>SUM($C$113:G113)-SUM($C$112:G112)</f>
        <v>-358.15974774491053</v>
      </c>
      <c r="H114">
        <f>SUM($C$113:H113)-SUM($C$112:H112)</f>
        <v>-986.06919450413534</v>
      </c>
      <c r="I114">
        <f>SUM($C$113:I113)-SUM($C$112:I112)</f>
        <v>-1092.6497744502888</v>
      </c>
      <c r="J114">
        <f>SUM($C$113:J113)-SUM($C$112:J112)</f>
        <v>-1242.4285092949108</v>
      </c>
      <c r="K114">
        <f>SUM($C$113:K113)-SUM($C$112:K112)</f>
        <v>-1372.4597621691082</v>
      </c>
      <c r="L114">
        <f>SUM($C$113:L113)-SUM($C$112:L112)</f>
        <v>-1548.5591987999076</v>
      </c>
      <c r="M114">
        <f>SUM($C$113:M113)-SUM($C$112:M112)</f>
        <v>-1706.8690622952129</v>
      </c>
    </row>
    <row r="116" spans="1:13" x14ac:dyDescent="0.2">
      <c r="B116" t="s">
        <v>274</v>
      </c>
    </row>
    <row r="118" spans="1:13" x14ac:dyDescent="0.2">
      <c r="B118" t="s">
        <v>262</v>
      </c>
    </row>
    <row r="119" spans="1:13" x14ac:dyDescent="0.2">
      <c r="B119" t="s">
        <v>270</v>
      </c>
      <c r="C119">
        <v>0</v>
      </c>
      <c r="D119">
        <v>1</v>
      </c>
      <c r="E119">
        <v>2</v>
      </c>
      <c r="F119">
        <v>3</v>
      </c>
      <c r="G119">
        <v>4</v>
      </c>
      <c r="H119">
        <v>5</v>
      </c>
      <c r="I119">
        <v>6</v>
      </c>
      <c r="J119">
        <v>7</v>
      </c>
      <c r="K119">
        <v>8</v>
      </c>
      <c r="L119">
        <v>9</v>
      </c>
      <c r="M119">
        <v>10</v>
      </c>
    </row>
    <row r="120" spans="1:13" x14ac:dyDescent="0.2">
      <c r="B120" t="s">
        <v>271</v>
      </c>
      <c r="C120">
        <f>totalRequiredFlows!E62</f>
        <v>50</v>
      </c>
      <c r="D120">
        <f>totalRequiredFlows!F62</f>
        <v>0</v>
      </c>
      <c r="E120">
        <f>totalRequiredFlows!G62</f>
        <v>0</v>
      </c>
      <c r="F120">
        <f>totalRequiredFlows!H62</f>
        <v>0</v>
      </c>
      <c r="G120">
        <f>totalRequiredFlows!I62</f>
        <v>52.030200499999999</v>
      </c>
      <c r="H120">
        <f>totalRequiredFlows!J62</f>
        <v>500</v>
      </c>
      <c r="I120">
        <f>totalRequiredFlows!K62</f>
        <v>0</v>
      </c>
      <c r="J120">
        <f>totalRequiredFlows!L62</f>
        <v>0</v>
      </c>
      <c r="K120">
        <f>totalRequiredFlows!M62</f>
        <v>54.142835281404004</v>
      </c>
      <c r="L120">
        <f>totalRequiredFlows!N62</f>
        <v>0</v>
      </c>
      <c r="M120">
        <f>totalRequiredFlows!O62</f>
        <v>-6.9038882838200282</v>
      </c>
    </row>
    <row r="121" spans="1:13" x14ac:dyDescent="0.2">
      <c r="B121" t="s">
        <v>272</v>
      </c>
      <c r="C121">
        <f>totalRequiredFlows!E68</f>
        <v>0.9</v>
      </c>
      <c r="D121">
        <f>totalRequiredFlows!F68</f>
        <v>0.88173000000000001</v>
      </c>
      <c r="E121">
        <f>totalRequiredFlows!G68</f>
        <v>0.86383088099999994</v>
      </c>
      <c r="F121">
        <f>totalRequiredFlows!H68</f>
        <v>1172.0490551141158</v>
      </c>
      <c r="G121">
        <f>totalRequiredFlows!I68</f>
        <v>1183.7439029232994</v>
      </c>
      <c r="H121">
        <f>totalRequiredFlows!J68</f>
        <v>1148.2396282542363</v>
      </c>
      <c r="I121">
        <f>totalRequiredFlows!K68</f>
        <v>1217.068779521627</v>
      </c>
      <c r="J121">
        <f>totalRequiredFlows!L68</f>
        <v>0.77964027460725616</v>
      </c>
      <c r="K121">
        <f>totalRequiredFlows!M68</f>
        <v>0</v>
      </c>
      <c r="L121">
        <f>totalRequiredFlows!N68</f>
        <v>0</v>
      </c>
      <c r="M121">
        <f>totalRequiredFlows!O68</f>
        <v>0</v>
      </c>
    </row>
    <row r="122" spans="1:13" x14ac:dyDescent="0.2">
      <c r="B122" t="s">
        <v>273</v>
      </c>
      <c r="C122">
        <f>SUM($C$121:C121)-SUM($C$120:C120)</f>
        <v>-49.1</v>
      </c>
      <c r="D122">
        <f>SUM($C$121:D121)-SUM($C$120:D120)</f>
        <v>-48.218269999999997</v>
      </c>
      <c r="E122">
        <f>SUM($C$121:E121)-SUM($C$120:E120)</f>
        <v>-47.354439118999998</v>
      </c>
      <c r="F122">
        <f>SUM($C$121:F121)-SUM($C$120:F120)</f>
        <v>1124.6946159951158</v>
      </c>
      <c r="G122">
        <f>SUM($C$121:G121)-SUM($C$120:G120)</f>
        <v>2256.4083184184151</v>
      </c>
      <c r="H122">
        <f>SUM($C$121:H121)-SUM($C$120:H120)</f>
        <v>2904.6479466726514</v>
      </c>
      <c r="I122">
        <f>SUM($C$121:I121)-SUM($C$120:I120)</f>
        <v>4121.7167261942777</v>
      </c>
      <c r="J122">
        <f>SUM($C$121:J121)-SUM($C$120:J120)</f>
        <v>4122.4963664688848</v>
      </c>
      <c r="K122">
        <f>SUM($C$121:K121)-SUM($C$120:K120)</f>
        <v>4068.3535311874812</v>
      </c>
      <c r="L122">
        <f>SUM($C$121:L121)-SUM($C$120:L120)</f>
        <v>4068.3535311874812</v>
      </c>
      <c r="M122">
        <f>SUM($C$121:M121)-SUM($C$120:M120)</f>
        <v>4075.2574194713011</v>
      </c>
    </row>
    <row r="124" spans="1:13" x14ac:dyDescent="0.2">
      <c r="B124" t="s">
        <v>275</v>
      </c>
      <c r="C124">
        <v>3</v>
      </c>
      <c r="D124" t="s">
        <v>276</v>
      </c>
    </row>
    <row r="126" spans="1:13" x14ac:dyDescent="0.2">
      <c r="A126" t="s">
        <v>277</v>
      </c>
    </row>
    <row r="127" spans="1:13" x14ac:dyDescent="0.2">
      <c r="B127" t="s">
        <v>264</v>
      </c>
    </row>
    <row r="128" spans="1:13" x14ac:dyDescent="0.2">
      <c r="B128" t="s">
        <v>270</v>
      </c>
      <c r="C128">
        <f>C119</f>
        <v>0</v>
      </c>
      <c r="D128">
        <f t="shared" ref="D128:M128" si="0">D119</f>
        <v>1</v>
      </c>
      <c r="E128">
        <f t="shared" si="0"/>
        <v>2</v>
      </c>
      <c r="F128">
        <f t="shared" si="0"/>
        <v>3</v>
      </c>
      <c r="G128">
        <f t="shared" si="0"/>
        <v>4</v>
      </c>
      <c r="H128">
        <f t="shared" si="0"/>
        <v>5</v>
      </c>
      <c r="I128">
        <f t="shared" si="0"/>
        <v>6</v>
      </c>
      <c r="J128">
        <f t="shared" si="0"/>
        <v>7</v>
      </c>
      <c r="K128">
        <f t="shared" si="0"/>
        <v>8</v>
      </c>
      <c r="L128">
        <f t="shared" si="0"/>
        <v>9</v>
      </c>
      <c r="M128">
        <f t="shared" si="0"/>
        <v>10</v>
      </c>
    </row>
    <row r="129" spans="2:13" x14ac:dyDescent="0.2">
      <c r="B129" t="s">
        <v>271</v>
      </c>
      <c r="C129">
        <f>totalRequiredFlows!E9</f>
        <v>0</v>
      </c>
      <c r="D129">
        <f>totalRequiredFlows!F9</f>
        <v>285.52475728155343</v>
      </c>
      <c r="E129">
        <f>totalRequiredFlows!G9</f>
        <v>95.91749999999999</v>
      </c>
      <c r="F129">
        <f>totalRequiredFlows!H9</f>
        <v>100.71337500000001</v>
      </c>
      <c r="G129">
        <f>totalRequiredFlows!I9</f>
        <v>105.74904374999998</v>
      </c>
      <c r="H129">
        <f>totalRequiredFlows!J9</f>
        <v>111.03649593749999</v>
      </c>
      <c r="I129">
        <f>totalRequiredFlows!K9</f>
        <v>116.588320734375</v>
      </c>
      <c r="J129">
        <f>totalRequiredFlows!L9</f>
        <v>122.41773677109374</v>
      </c>
      <c r="K129">
        <f>totalRequiredFlows!M9</f>
        <v>128.53862360964845</v>
      </c>
      <c r="L129">
        <f>totalRequiredFlows!N9</f>
        <v>134.96555479013085</v>
      </c>
      <c r="M129">
        <f>totalRequiredFlows!O9</f>
        <v>42.501310543407399</v>
      </c>
    </row>
    <row r="130" spans="2:13" x14ac:dyDescent="0.2">
      <c r="B130" t="s">
        <v>272</v>
      </c>
      <c r="C130">
        <f>SUM(totalRequiredFlows!E15)</f>
        <v>0</v>
      </c>
      <c r="D130">
        <f>SUM(totalRequiredFlows!F15)</f>
        <v>0</v>
      </c>
      <c r="E130">
        <f>SUM(totalRequiredFlows!G15)</f>
        <v>0</v>
      </c>
      <c r="F130">
        <f>SUM(totalRequiredFlows!H15)</f>
        <v>0</v>
      </c>
      <c r="G130">
        <f>SUM(totalRequiredFlows!I15)</f>
        <v>0</v>
      </c>
      <c r="H130">
        <f>SUM(totalRequiredFlows!J15)</f>
        <v>0</v>
      </c>
      <c r="I130">
        <f>SUM(totalRequiredFlows!K15)</f>
        <v>104.6855320854568</v>
      </c>
      <c r="J130">
        <f>SUM(totalRequiredFlows!L15)</f>
        <v>0</v>
      </c>
      <c r="K130">
        <f>SUM(totalRequiredFlows!M15)</f>
        <v>0</v>
      </c>
      <c r="L130">
        <f>SUM(totalRequiredFlows!N15)</f>
        <v>0</v>
      </c>
      <c r="M130">
        <f>SUM(totalRequiredFlows!O15)</f>
        <v>0</v>
      </c>
    </row>
    <row r="131" spans="2:13" x14ac:dyDescent="0.2">
      <c r="B131" t="s">
        <v>273</v>
      </c>
      <c r="C131">
        <f>SUM($C$130:C130)-SUM($C$129:C129)</f>
        <v>0</v>
      </c>
      <c r="D131">
        <f>SUM($C$130:D130)-SUM($C$129:D129)</f>
        <v>-285.52475728155343</v>
      </c>
      <c r="E131">
        <f>SUM($C$130:E130)-SUM($C$129:E129)</f>
        <v>-381.44225728155345</v>
      </c>
      <c r="F131">
        <f>SUM($C$130:F130)-SUM($C$129:F129)</f>
        <v>-482.15563228155349</v>
      </c>
      <c r="G131">
        <f>SUM($C$130:G130)-SUM($C$129:G129)</f>
        <v>-587.90467603155344</v>
      </c>
      <c r="H131">
        <f>SUM($C$130:H130)-SUM($C$129:H129)</f>
        <v>-698.94117196905347</v>
      </c>
      <c r="I131">
        <f>SUM($C$130:I130)-SUM($C$129:I129)</f>
        <v>-710.84396061797167</v>
      </c>
      <c r="J131">
        <f>SUM($C$130:J130)-SUM($C$129:J129)</f>
        <v>-833.26169738906538</v>
      </c>
      <c r="K131">
        <f>SUM($C$130:K130)-SUM($C$129:K129)</f>
        <v>-961.80032099871391</v>
      </c>
      <c r="L131">
        <f>SUM($C$130:L130)-SUM($C$129:L129)</f>
        <v>-1096.7658757888448</v>
      </c>
      <c r="M131">
        <f>SUM($C$130:M130)-SUM($C$129:M129)</f>
        <v>-1139.2671863322523</v>
      </c>
    </row>
    <row r="133" spans="2:13" x14ac:dyDescent="0.2">
      <c r="B133" t="s">
        <v>280</v>
      </c>
    </row>
    <row r="135" spans="2:13" x14ac:dyDescent="0.2">
      <c r="B135" t="s">
        <v>260</v>
      </c>
    </row>
    <row r="136" spans="2:13" x14ac:dyDescent="0.2">
      <c r="B136" t="s">
        <v>270</v>
      </c>
      <c r="C136">
        <f>C128</f>
        <v>0</v>
      </c>
      <c r="D136">
        <f t="shared" ref="D136:M136" si="1">D128</f>
        <v>1</v>
      </c>
      <c r="E136">
        <f t="shared" si="1"/>
        <v>2</v>
      </c>
      <c r="F136">
        <f t="shared" si="1"/>
        <v>3</v>
      </c>
      <c r="G136">
        <f t="shared" si="1"/>
        <v>4</v>
      </c>
      <c r="H136">
        <f t="shared" si="1"/>
        <v>5</v>
      </c>
      <c r="I136">
        <f t="shared" si="1"/>
        <v>6</v>
      </c>
      <c r="J136">
        <f t="shared" si="1"/>
        <v>7</v>
      </c>
      <c r="K136">
        <f t="shared" si="1"/>
        <v>8</v>
      </c>
      <c r="L136">
        <f t="shared" si="1"/>
        <v>9</v>
      </c>
      <c r="M136">
        <f t="shared" si="1"/>
        <v>10</v>
      </c>
    </row>
    <row r="137" spans="2:13" x14ac:dyDescent="0.2">
      <c r="B137" t="s">
        <v>271</v>
      </c>
      <c r="C137">
        <f>SUM(totalRequiredFlows!E36)</f>
        <v>0</v>
      </c>
      <c r="D137">
        <f>SUM(totalRequiredFlows!F36)</f>
        <v>91.35</v>
      </c>
      <c r="E137">
        <f>SUM(totalRequiredFlows!G36)</f>
        <v>95.91749999999999</v>
      </c>
      <c r="F137">
        <f>SUM(totalRequiredFlows!H36)</f>
        <v>100.71337500000001</v>
      </c>
      <c r="G137">
        <f>SUM(totalRequiredFlows!I36)</f>
        <v>105.74904374999998</v>
      </c>
      <c r="H137">
        <f>SUM(totalRequiredFlows!J36)</f>
        <v>542.34088812958203</v>
      </c>
      <c r="I137">
        <f>SUM(totalRequiredFlows!K36)</f>
        <v>116.588320734375</v>
      </c>
      <c r="J137">
        <f>SUM(totalRequiredFlows!L36)</f>
        <v>122.41773677109374</v>
      </c>
      <c r="K137">
        <f>SUM(totalRequiredFlows!M36)</f>
        <v>128.53862360964845</v>
      </c>
      <c r="L137">
        <f>SUM(totalRequiredFlows!N36)</f>
        <v>134.96555479013085</v>
      </c>
      <c r="M137">
        <f>SUM(totalRequiredFlows!O36)</f>
        <v>141.71383252963741</v>
      </c>
    </row>
    <row r="138" spans="2:13" x14ac:dyDescent="0.2">
      <c r="B138" t="s">
        <v>272</v>
      </c>
      <c r="C138">
        <f>SUM(totalRequiredFlows!E42)</f>
        <v>0.9</v>
      </c>
      <c r="D138">
        <f>SUM(totalRequiredFlows!F42)</f>
        <v>0.85604854368932037</v>
      </c>
      <c r="E138">
        <f>SUM(totalRequiredFlows!G42)</f>
        <v>29.660506061834294</v>
      </c>
      <c r="F138">
        <f>SUM(totalRequiredFlows!H42)</f>
        <v>0.77447991503431313</v>
      </c>
      <c r="G138">
        <f>SUM(totalRequiredFlows!I42)</f>
        <v>29.025518266089051</v>
      </c>
      <c r="H138">
        <f>SUM(totalRequiredFlows!J42)</f>
        <v>0.70068355727411313</v>
      </c>
      <c r="I138">
        <f>SUM(totalRequiredFlows!K42)</f>
        <v>27.328762961257997</v>
      </c>
      <c r="J138">
        <f>SUM(totalRequiredFlows!L42)</f>
        <v>0.6339188891845613</v>
      </c>
      <c r="K138">
        <f>SUM(totalRequiredFlows!M42)</f>
        <v>25.890751841346585</v>
      </c>
      <c r="L138">
        <f>SUM(totalRequiredFlows!N42)</f>
        <v>0</v>
      </c>
      <c r="M138">
        <f>SUM(totalRequiredFlows!O42)</f>
        <v>23.916426434649495</v>
      </c>
    </row>
    <row r="139" spans="2:13" x14ac:dyDescent="0.2">
      <c r="B139" t="s">
        <v>273</v>
      </c>
      <c r="C139">
        <f>SUM($C$138:C138)-SUM($C$137:C137)</f>
        <v>0.9</v>
      </c>
      <c r="D139">
        <f>SUM($C$138:D138)-SUM($C$137:D137)</f>
        <v>-89.593951456310677</v>
      </c>
      <c r="E139">
        <f>SUM($C$138:E138)-SUM($C$137:E137)</f>
        <v>-155.85094539447635</v>
      </c>
      <c r="F139">
        <f>SUM($C$138:F138)-SUM($C$137:F137)</f>
        <v>-255.78984047944203</v>
      </c>
      <c r="G139">
        <f>SUM($C$138:G138)-SUM($C$137:G137)</f>
        <v>-332.51336596335301</v>
      </c>
      <c r="H139">
        <f>SUM($C$138:H138)-SUM($C$137:H137)</f>
        <v>-874.15357053566095</v>
      </c>
      <c r="I139">
        <f>SUM($C$138:I138)-SUM($C$137:I137)</f>
        <v>-963.41312830877791</v>
      </c>
      <c r="J139">
        <f>SUM($C$138:J138)-SUM($C$137:J137)</f>
        <v>-1085.1969461906872</v>
      </c>
      <c r="K139">
        <f>SUM($C$138:K138)-SUM($C$137:K137)</f>
        <v>-1187.8448179589891</v>
      </c>
      <c r="L139">
        <f>SUM($C$138:L138)-SUM($C$137:L137)</f>
        <v>-1322.81037274912</v>
      </c>
      <c r="M139">
        <f>SUM($C$138:M138)-SUM($C$137:M137)</f>
        <v>-1440.607778844108</v>
      </c>
    </row>
    <row r="141" spans="2:13" x14ac:dyDescent="0.2">
      <c r="B141" t="s">
        <v>280</v>
      </c>
    </row>
    <row r="143" spans="2:13" x14ac:dyDescent="0.2">
      <c r="B143" t="s">
        <v>262</v>
      </c>
    </row>
    <row r="144" spans="2:13" x14ac:dyDescent="0.2">
      <c r="B144" t="s">
        <v>270</v>
      </c>
      <c r="C144">
        <f>C136</f>
        <v>0</v>
      </c>
      <c r="D144">
        <f t="shared" ref="D144:M144" si="2">D136</f>
        <v>1</v>
      </c>
      <c r="E144">
        <f t="shared" si="2"/>
        <v>2</v>
      </c>
      <c r="F144">
        <f t="shared" si="2"/>
        <v>3</v>
      </c>
      <c r="G144">
        <f t="shared" si="2"/>
        <v>4</v>
      </c>
      <c r="H144">
        <f t="shared" si="2"/>
        <v>5</v>
      </c>
      <c r="I144">
        <f t="shared" si="2"/>
        <v>6</v>
      </c>
      <c r="J144">
        <f t="shared" si="2"/>
        <v>7</v>
      </c>
      <c r="K144">
        <f t="shared" si="2"/>
        <v>8</v>
      </c>
      <c r="L144">
        <f t="shared" si="2"/>
        <v>9</v>
      </c>
      <c r="M144">
        <f t="shared" si="2"/>
        <v>10</v>
      </c>
    </row>
    <row r="145" spans="1:13" x14ac:dyDescent="0.2">
      <c r="B145" t="s">
        <v>271</v>
      </c>
      <c r="C145">
        <f>SUM(totalRequiredFlows!E63)</f>
        <v>50</v>
      </c>
      <c r="D145">
        <f>SUM(totalRequiredFlows!F63)</f>
        <v>0</v>
      </c>
      <c r="E145">
        <f>SUM(totalRequiredFlows!G63)</f>
        <v>0</v>
      </c>
      <c r="F145">
        <f>SUM(totalRequiredFlows!H63)</f>
        <v>0</v>
      </c>
      <c r="G145">
        <f>SUM(totalRequiredFlows!I63)</f>
        <v>46.228159244706404</v>
      </c>
      <c r="H145">
        <f>SUM(totalRequiredFlows!J63)</f>
        <v>431.30439219208205</v>
      </c>
      <c r="I145">
        <f>SUM(totalRequiredFlows!K63)</f>
        <v>0</v>
      </c>
      <c r="J145">
        <f>SUM(totalRequiredFlows!L63)</f>
        <v>0</v>
      </c>
      <c r="K145">
        <f>SUM(totalRequiredFlows!M63)</f>
        <v>42.740854143078685</v>
      </c>
      <c r="L145">
        <f>SUM(totalRequiredFlows!N63)</f>
        <v>0</v>
      </c>
      <c r="M145">
        <f>SUM(totalRequiredFlows!O63)</f>
        <v>-5.1371412611172778</v>
      </c>
    </row>
    <row r="146" spans="1:13" x14ac:dyDescent="0.2">
      <c r="B146" t="s">
        <v>272</v>
      </c>
      <c r="C146">
        <f>SUM(totalRequiredFlows!E69)</f>
        <v>0.9</v>
      </c>
      <c r="D146">
        <f>SUM(totalRequiredFlows!F69)</f>
        <v>0.85604854368932037</v>
      </c>
      <c r="E146">
        <f>SUM(totalRequiredFlows!G69)</f>
        <v>0.81424345461400693</v>
      </c>
      <c r="F146">
        <f>SUM(totalRequiredFlows!H69)</f>
        <v>1072.5909171404348</v>
      </c>
      <c r="G146">
        <f>SUM(totalRequiredFlows!I69)</f>
        <v>1051.7411257965182</v>
      </c>
      <c r="H146">
        <f>SUM(totalRequiredFlows!J69)</f>
        <v>990.48158991011144</v>
      </c>
      <c r="I146">
        <f>SUM(totalRequiredFlows!K69)</f>
        <v>1019.2759421505523</v>
      </c>
      <c r="J146">
        <f>SUM(totalRequiredFlows!L69)</f>
        <v>0.6339188891845613</v>
      </c>
      <c r="K146">
        <f>SUM(totalRequiredFlows!M69)</f>
        <v>0</v>
      </c>
      <c r="L146">
        <f>SUM(totalRequiredFlows!N69)</f>
        <v>0</v>
      </c>
      <c r="M146">
        <f>SUM(totalRequiredFlows!O69)</f>
        <v>0</v>
      </c>
    </row>
    <row r="147" spans="1:13" x14ac:dyDescent="0.2">
      <c r="B147" t="s">
        <v>273</v>
      </c>
      <c r="C147">
        <f>SUM($C$146:C146)-SUM($C$145:C145)</f>
        <v>-49.1</v>
      </c>
      <c r="D147">
        <f>SUM($C$146:D146)-SUM($C$145:D145)</f>
        <v>-48.243951456310683</v>
      </c>
      <c r="E147">
        <f>SUM($C$146:E146)-SUM($C$145:E145)</f>
        <v>-47.429708001696675</v>
      </c>
      <c r="F147">
        <f>SUM($C$146:F146)-SUM($C$145:F145)</f>
        <v>1025.1612091387381</v>
      </c>
      <c r="G147">
        <f>SUM($C$146:G146)-SUM($C$145:G145)</f>
        <v>2030.6741756905501</v>
      </c>
      <c r="H147">
        <f>SUM($C$146:H146)-SUM($C$145:H145)</f>
        <v>2589.8513734085791</v>
      </c>
      <c r="I147">
        <f>SUM($C$146:I146)-SUM($C$145:I145)</f>
        <v>3609.1273155591316</v>
      </c>
      <c r="J147">
        <f>SUM($C$146:J146)-SUM($C$145:J145)</f>
        <v>3609.7612344483159</v>
      </c>
      <c r="K147">
        <f>SUM($C$146:K146)-SUM($C$145:K145)</f>
        <v>3567.0203803052373</v>
      </c>
      <c r="L147">
        <f>SUM($C$146:L146)-SUM($C$145:L145)</f>
        <v>3567.0203803052373</v>
      </c>
      <c r="M147">
        <f>SUM($C$146:M146)-SUM($C$145:M145)</f>
        <v>3572.1575215663547</v>
      </c>
    </row>
    <row r="149" spans="1:13" x14ac:dyDescent="0.2">
      <c r="B149" t="s">
        <v>279</v>
      </c>
      <c r="C149" t="s">
        <v>281</v>
      </c>
    </row>
    <row r="151" spans="1:13" x14ac:dyDescent="0.2">
      <c r="A151" t="s">
        <v>114</v>
      </c>
    </row>
    <row r="152" spans="1:13" x14ac:dyDescent="0.2">
      <c r="B152" t="s">
        <v>264</v>
      </c>
    </row>
    <row r="153" spans="1:13" x14ac:dyDescent="0.2">
      <c r="C153" t="s">
        <v>237</v>
      </c>
    </row>
    <row r="154" spans="1:13" x14ac:dyDescent="0.2">
      <c r="C154" t="s">
        <v>114</v>
      </c>
      <c r="D154">
        <f>SUM(totalOptionalFlows!E13:O13)</f>
        <v>100</v>
      </c>
    </row>
    <row r="156" spans="1:13" x14ac:dyDescent="0.2">
      <c r="C156" t="s">
        <v>282</v>
      </c>
    </row>
    <row r="158" spans="1:13" x14ac:dyDescent="0.2">
      <c r="B158" t="s">
        <v>260</v>
      </c>
    </row>
    <row r="159" spans="1:13" x14ac:dyDescent="0.2">
      <c r="C159" t="s">
        <v>237</v>
      </c>
    </row>
    <row r="160" spans="1:13" x14ac:dyDescent="0.2">
      <c r="C160" t="s">
        <v>114</v>
      </c>
      <c r="D160">
        <f>SUM(totalOptionalFlows!E24:O24)+SUM(totalOptionalFlows!E34:O34)</f>
        <v>807.98776718894499</v>
      </c>
    </row>
    <row r="162" spans="2:4" x14ac:dyDescent="0.2">
      <c r="C162" t="s">
        <v>238</v>
      </c>
    </row>
    <row r="163" spans="2:4" x14ac:dyDescent="0.2">
      <c r="C163" t="s">
        <v>114</v>
      </c>
      <c r="D163" t="s">
        <v>283</v>
      </c>
    </row>
    <row r="165" spans="2:4" x14ac:dyDescent="0.2">
      <c r="C165" t="s">
        <v>252</v>
      </c>
    </row>
    <row r="166" spans="2:4" x14ac:dyDescent="0.2">
      <c r="C166" t="s">
        <v>114</v>
      </c>
      <c r="D166">
        <f>SUM(totalOptionalFlows!E44:O44)</f>
        <v>1100</v>
      </c>
    </row>
    <row r="168" spans="2:4" x14ac:dyDescent="0.2">
      <c r="B168" t="s">
        <v>262</v>
      </c>
    </row>
    <row r="169" spans="2:4" x14ac:dyDescent="0.2">
      <c r="C169" t="s">
        <v>237</v>
      </c>
    </row>
    <row r="170" spans="2:4" x14ac:dyDescent="0.2">
      <c r="C170" t="s">
        <v>114</v>
      </c>
      <c r="D170">
        <f>SUM(totalOptionalFlows!E55:O55)</f>
        <v>648.76992168691163</v>
      </c>
    </row>
    <row r="172" spans="2:4" x14ac:dyDescent="0.2">
      <c r="C172" t="s">
        <v>238</v>
      </c>
    </row>
    <row r="173" spans="2:4" x14ac:dyDescent="0.2">
      <c r="C173" t="s">
        <v>114</v>
      </c>
      <c r="D173">
        <f>SUM(totalOptionalFlows!E65:O65)</f>
        <v>287.5</v>
      </c>
    </row>
    <row r="175" spans="2:4" x14ac:dyDescent="0.2">
      <c r="C175" t="s">
        <v>252</v>
      </c>
    </row>
    <row r="176" spans="2:4" x14ac:dyDescent="0.2">
      <c r="C176" t="s">
        <v>114</v>
      </c>
      <c r="D176">
        <f>SUM(totalOptionalFlows!E75:O75)</f>
        <v>1100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FE88-81F2-DF4F-B566-88A64C269424}">
  <dimension ref="A2:N66"/>
  <sheetViews>
    <sheetView workbookViewId="0">
      <selection activeCell="F67" sqref="F67"/>
    </sheetView>
  </sheetViews>
  <sheetFormatPr baseColWidth="10" defaultRowHeight="16" x14ac:dyDescent="0.2"/>
  <sheetData>
    <row r="2" spans="1:6" x14ac:dyDescent="0.2">
      <c r="A2" t="s">
        <v>132</v>
      </c>
    </row>
    <row r="3" spans="1:6" x14ac:dyDescent="0.2">
      <c r="B3" t="s">
        <v>115</v>
      </c>
      <c r="D3">
        <v>0</v>
      </c>
    </row>
    <row r="4" spans="1:6" x14ac:dyDescent="0.2">
      <c r="B4" t="s">
        <v>116</v>
      </c>
      <c r="D4">
        <f>measures!C12</f>
        <v>104.6855320854568</v>
      </c>
    </row>
    <row r="5" spans="1:6" x14ac:dyDescent="0.2">
      <c r="B5" t="s">
        <v>117</v>
      </c>
      <c r="D5">
        <f>measures!C9</f>
        <v>1243.9527184177091</v>
      </c>
    </row>
    <row r="6" spans="1:6" x14ac:dyDescent="0.2">
      <c r="B6" t="s">
        <v>118</v>
      </c>
      <c r="D6">
        <f>measures!C15</f>
        <v>94.962235295323396</v>
      </c>
    </row>
    <row r="7" spans="1:6" x14ac:dyDescent="0.2">
      <c r="B7" t="s">
        <v>119</v>
      </c>
      <c r="D7">
        <f>measures!D18</f>
        <v>1148.9904831223853</v>
      </c>
    </row>
    <row r="8" spans="1:6" x14ac:dyDescent="0.2">
      <c r="B8" t="s">
        <v>120</v>
      </c>
      <c r="D8" t="s">
        <v>109</v>
      </c>
      <c r="E8" t="s">
        <v>122</v>
      </c>
    </row>
    <row r="9" spans="1:6" x14ac:dyDescent="0.2">
      <c r="B9" t="s">
        <v>121</v>
      </c>
      <c r="D9" t="s">
        <v>109</v>
      </c>
      <c r="E9" t="s">
        <v>122</v>
      </c>
    </row>
    <row r="10" spans="1:6" x14ac:dyDescent="0.2">
      <c r="B10" t="s">
        <v>123</v>
      </c>
      <c r="D10" t="s">
        <v>109</v>
      </c>
      <c r="E10" t="s">
        <v>122</v>
      </c>
    </row>
    <row r="11" spans="1:6" x14ac:dyDescent="0.2">
      <c r="B11" t="s">
        <v>124</v>
      </c>
      <c r="D11" t="s">
        <v>109</v>
      </c>
      <c r="E11" t="s">
        <v>125</v>
      </c>
    </row>
    <row r="12" spans="1:6" x14ac:dyDescent="0.2">
      <c r="B12" t="s">
        <v>126</v>
      </c>
      <c r="D12" t="s">
        <v>109</v>
      </c>
      <c r="E12" t="s">
        <v>127</v>
      </c>
    </row>
    <row r="13" spans="1:6" x14ac:dyDescent="0.2">
      <c r="B13" t="s">
        <v>128</v>
      </c>
      <c r="D13" t="s">
        <v>129</v>
      </c>
    </row>
    <row r="14" spans="1:6" x14ac:dyDescent="0.2">
      <c r="B14" t="s">
        <v>130</v>
      </c>
      <c r="D14" t="s">
        <v>129</v>
      </c>
    </row>
    <row r="15" spans="1:6" x14ac:dyDescent="0.2">
      <c r="B15" t="s">
        <v>131</v>
      </c>
      <c r="D15" t="s">
        <v>109</v>
      </c>
      <c r="E15" t="s">
        <v>133</v>
      </c>
    </row>
    <row r="16" spans="1:6" x14ac:dyDescent="0.2">
      <c r="B16" t="s">
        <v>134</v>
      </c>
      <c r="D16" t="s">
        <v>3</v>
      </c>
      <c r="E16">
        <f>measures!D154</f>
        <v>100</v>
      </c>
      <c r="F16" t="s">
        <v>9</v>
      </c>
    </row>
    <row r="17" spans="1:6" x14ac:dyDescent="0.2">
      <c r="B17" t="s">
        <v>76</v>
      </c>
      <c r="D17" t="s">
        <v>3</v>
      </c>
      <c r="E17" t="s">
        <v>286</v>
      </c>
      <c r="F17" t="s">
        <v>9</v>
      </c>
    </row>
    <row r="18" spans="1:6" x14ac:dyDescent="0.2">
      <c r="B18" t="s">
        <v>135</v>
      </c>
      <c r="D18">
        <v>0.04</v>
      </c>
      <c r="E18" t="s">
        <v>136</v>
      </c>
    </row>
    <row r="19" spans="1:6" x14ac:dyDescent="0.2">
      <c r="B19" t="s">
        <v>137</v>
      </c>
      <c r="D19" t="s">
        <v>109</v>
      </c>
      <c r="E19" t="s">
        <v>122</v>
      </c>
    </row>
    <row r="20" spans="1:6" x14ac:dyDescent="0.2">
      <c r="B20" t="s">
        <v>138</v>
      </c>
      <c r="D20" t="s">
        <v>109</v>
      </c>
      <c r="E20" t="s">
        <v>122</v>
      </c>
    </row>
    <row r="21" spans="1:6" x14ac:dyDescent="0.2">
      <c r="B21" t="s">
        <v>139</v>
      </c>
      <c r="D21" t="s">
        <v>109</v>
      </c>
      <c r="E21" t="s">
        <v>122</v>
      </c>
    </row>
    <row r="22" spans="1:6" x14ac:dyDescent="0.2">
      <c r="B22" t="s">
        <v>140</v>
      </c>
      <c r="D22" t="s">
        <v>109</v>
      </c>
      <c r="E22" t="s">
        <v>122</v>
      </c>
    </row>
    <row r="24" spans="1:6" x14ac:dyDescent="0.2">
      <c r="A24" t="s">
        <v>141</v>
      </c>
    </row>
    <row r="25" spans="1:6" x14ac:dyDescent="0.2">
      <c r="B25" t="s">
        <v>115</v>
      </c>
      <c r="D25">
        <v>1</v>
      </c>
    </row>
    <row r="26" spans="1:6" x14ac:dyDescent="0.2">
      <c r="B26" t="s">
        <v>116</v>
      </c>
      <c r="D26">
        <f>measures!G12</f>
        <v>139.68709647035973</v>
      </c>
    </row>
    <row r="27" spans="1:6" x14ac:dyDescent="0.2">
      <c r="B27" t="s">
        <v>117</v>
      </c>
      <c r="D27">
        <f>measures!G9</f>
        <v>1580.2948753144676</v>
      </c>
    </row>
    <row r="28" spans="1:6" x14ac:dyDescent="0.2">
      <c r="B28" t="s">
        <v>118</v>
      </c>
      <c r="D28">
        <f>measures!G15</f>
        <v>431.30439219208205</v>
      </c>
    </row>
    <row r="29" spans="1:6" x14ac:dyDescent="0.2">
      <c r="B29" t="s">
        <v>119</v>
      </c>
      <c r="D29">
        <f>measures!I18</f>
        <v>1148.9904831223853</v>
      </c>
    </row>
    <row r="30" spans="1:6" x14ac:dyDescent="0.2">
      <c r="B30" t="s">
        <v>120</v>
      </c>
      <c r="D30">
        <f>measures!C22</f>
        <v>-301.34059251185556</v>
      </c>
    </row>
    <row r="31" spans="1:6" x14ac:dyDescent="0.2">
      <c r="B31" t="s">
        <v>121</v>
      </c>
      <c r="D31">
        <f>measures!C25</f>
        <v>-336.34215689675852</v>
      </c>
    </row>
    <row r="32" spans="1:6" x14ac:dyDescent="0.2">
      <c r="B32" t="s">
        <v>123</v>
      </c>
      <c r="D32" t="s">
        <v>258</v>
      </c>
    </row>
    <row r="33" spans="1:11" x14ac:dyDescent="0.2">
      <c r="B33" t="s">
        <v>124</v>
      </c>
      <c r="D33" t="s">
        <v>109</v>
      </c>
    </row>
    <row r="34" spans="1:11" x14ac:dyDescent="0.2">
      <c r="B34" t="s">
        <v>126</v>
      </c>
      <c r="D34" t="s">
        <v>258</v>
      </c>
    </row>
    <row r="35" spans="1:11" x14ac:dyDescent="0.2">
      <c r="B35" t="s">
        <v>128</v>
      </c>
      <c r="D35" t="s">
        <v>95</v>
      </c>
    </row>
    <row r="36" spans="1:11" x14ac:dyDescent="0.2">
      <c r="B36" t="s">
        <v>130</v>
      </c>
      <c r="D36" t="s">
        <v>95</v>
      </c>
    </row>
    <row r="37" spans="1:11" x14ac:dyDescent="0.2">
      <c r="B37" t="s">
        <v>131</v>
      </c>
      <c r="D37" t="s">
        <v>258</v>
      </c>
    </row>
    <row r="38" spans="1:11" x14ac:dyDescent="0.2">
      <c r="B38" t="s">
        <v>134</v>
      </c>
      <c r="D38" t="s">
        <v>3</v>
      </c>
      <c r="E38">
        <f>measures!D160</f>
        <v>807.98776718894499</v>
      </c>
      <c r="F38">
        <f>measures!D166</f>
        <v>1100</v>
      </c>
      <c r="G38" t="s">
        <v>9</v>
      </c>
    </row>
    <row r="39" spans="1:11" x14ac:dyDescent="0.2">
      <c r="B39" t="s">
        <v>76</v>
      </c>
      <c r="D39" t="s">
        <v>3</v>
      </c>
      <c r="E39" t="s">
        <v>286</v>
      </c>
      <c r="F39" t="s">
        <v>285</v>
      </c>
      <c r="G39" t="s">
        <v>9</v>
      </c>
    </row>
    <row r="40" spans="1:11" x14ac:dyDescent="0.2">
      <c r="B40" t="s">
        <v>135</v>
      </c>
      <c r="D40">
        <v>0.04</v>
      </c>
    </row>
    <row r="41" spans="1:11" x14ac:dyDescent="0.2">
      <c r="B41" t="s">
        <v>137</v>
      </c>
      <c r="D41" t="s">
        <v>290</v>
      </c>
      <c r="E41">
        <f>measures!E46</f>
        <v>707.9877671889451</v>
      </c>
      <c r="F41" t="s">
        <v>13</v>
      </c>
      <c r="G41" t="s">
        <v>288</v>
      </c>
      <c r="H41">
        <f>measures!E51</f>
        <v>1100</v>
      </c>
      <c r="I41" t="s">
        <v>289</v>
      </c>
    </row>
    <row r="42" spans="1:11" x14ac:dyDescent="0.2">
      <c r="B42" t="s">
        <v>138</v>
      </c>
      <c r="D42" t="s">
        <v>291</v>
      </c>
      <c r="E42" t="s">
        <v>287</v>
      </c>
      <c r="F42">
        <f>measures!K44</f>
        <v>-0.47506775185141975</v>
      </c>
      <c r="G42" t="s">
        <v>13</v>
      </c>
      <c r="H42" t="s">
        <v>288</v>
      </c>
      <c r="I42">
        <f>measures!K51</f>
        <v>-0.30576559717887136</v>
      </c>
      <c r="J42" t="s">
        <v>9</v>
      </c>
      <c r="K42" t="s">
        <v>9</v>
      </c>
    </row>
    <row r="43" spans="1:11" x14ac:dyDescent="0.2">
      <c r="B43" t="s">
        <v>139</v>
      </c>
      <c r="D43" t="s">
        <v>291</v>
      </c>
      <c r="E43" t="s">
        <v>287</v>
      </c>
      <c r="F43">
        <f>measures!P44</f>
        <v>-41.627134785334704</v>
      </c>
      <c r="G43" t="s">
        <v>13</v>
      </c>
      <c r="H43" t="s">
        <v>288</v>
      </c>
      <c r="I43" t="s">
        <v>129</v>
      </c>
      <c r="J43" t="s">
        <v>9</v>
      </c>
      <c r="K43" t="s">
        <v>9</v>
      </c>
    </row>
    <row r="44" spans="1:11" x14ac:dyDescent="0.2">
      <c r="B44" t="s">
        <v>140</v>
      </c>
      <c r="D44" t="s">
        <v>291</v>
      </c>
      <c r="E44" t="s">
        <v>287</v>
      </c>
      <c r="F44">
        <f>measures!E77</f>
        <v>-3.3463598872378243E-2</v>
      </c>
      <c r="G44" t="s">
        <v>13</v>
      </c>
      <c r="H44" t="s">
        <v>288</v>
      </c>
      <c r="I44" t="s">
        <v>129</v>
      </c>
      <c r="J44" t="s">
        <v>9</v>
      </c>
      <c r="K44" t="s">
        <v>9</v>
      </c>
    </row>
    <row r="46" spans="1:11" x14ac:dyDescent="0.2">
      <c r="A46" t="s">
        <v>284</v>
      </c>
    </row>
    <row r="47" spans="1:11" x14ac:dyDescent="0.2">
      <c r="B47" t="s">
        <v>115</v>
      </c>
      <c r="D47">
        <v>2</v>
      </c>
    </row>
    <row r="48" spans="1:11" x14ac:dyDescent="0.2">
      <c r="B48" t="s">
        <v>116</v>
      </c>
      <c r="D48">
        <f>measures!K12</f>
        <v>4137.2937858851046</v>
      </c>
    </row>
    <row r="49" spans="2:14" x14ac:dyDescent="0.2">
      <c r="B49" t="s">
        <v>117</v>
      </c>
      <c r="D49">
        <f>measures!K9</f>
        <v>565.13626431874991</v>
      </c>
    </row>
    <row r="50" spans="2:14" x14ac:dyDescent="0.2">
      <c r="B50" t="s">
        <v>118</v>
      </c>
      <c r="D50">
        <f>measures!K15</f>
        <v>431.30439219208205</v>
      </c>
    </row>
    <row r="51" spans="2:14" x14ac:dyDescent="0.2">
      <c r="B51" t="s">
        <v>119</v>
      </c>
      <c r="D51">
        <f>measures!N18</f>
        <v>133.8318721266678</v>
      </c>
    </row>
    <row r="52" spans="2:14" x14ac:dyDescent="0.2">
      <c r="B52" t="s">
        <v>120</v>
      </c>
      <c r="D52">
        <f>measures!G22</f>
        <v>4711.4247078986064</v>
      </c>
    </row>
    <row r="53" spans="2:14" x14ac:dyDescent="0.2">
      <c r="B53" t="s">
        <v>121</v>
      </c>
      <c r="D53">
        <f>measures!G25</f>
        <v>678.81645409895918</v>
      </c>
    </row>
    <row r="54" spans="2:14" x14ac:dyDescent="0.2">
      <c r="B54" t="s">
        <v>123</v>
      </c>
      <c r="D54" t="str">
        <f>measures!J33</f>
        <v>Infinity</v>
      </c>
    </row>
    <row r="55" spans="2:14" x14ac:dyDescent="0.2">
      <c r="B55" t="s">
        <v>124</v>
      </c>
      <c r="C55" s="4"/>
      <c r="D55" s="4" t="s">
        <v>109</v>
      </c>
    </row>
    <row r="56" spans="2:14" x14ac:dyDescent="0.2">
      <c r="B56" t="s">
        <v>126</v>
      </c>
      <c r="D56" t="str">
        <f>D54</f>
        <v>Infinity</v>
      </c>
    </row>
    <row r="57" spans="2:14" x14ac:dyDescent="0.2">
      <c r="B57" t="s">
        <v>128</v>
      </c>
      <c r="D57">
        <f>measures!C124</f>
        <v>3</v>
      </c>
      <c r="E57" t="s">
        <v>292</v>
      </c>
      <c r="G57" t="s">
        <v>293</v>
      </c>
    </row>
    <row r="58" spans="2:14" x14ac:dyDescent="0.2">
      <c r="B58" t="s">
        <v>130</v>
      </c>
      <c r="D58">
        <f>measures!C125</f>
        <v>0</v>
      </c>
      <c r="E58" t="s">
        <v>292</v>
      </c>
    </row>
    <row r="59" spans="2:14" x14ac:dyDescent="0.2">
      <c r="B59" t="s">
        <v>131</v>
      </c>
      <c r="D59">
        <f>measures!H28</f>
        <v>14.007832831210612</v>
      </c>
    </row>
    <row r="60" spans="2:14" x14ac:dyDescent="0.2">
      <c r="B60" t="s">
        <v>134</v>
      </c>
      <c r="D60" t="s">
        <v>3</v>
      </c>
      <c r="E60">
        <f>measures!D170</f>
        <v>648.76992168691163</v>
      </c>
      <c r="F60">
        <f>measures!D173</f>
        <v>287.5</v>
      </c>
      <c r="G60">
        <f>measures!D176</f>
        <v>1100</v>
      </c>
      <c r="H60" t="s">
        <v>9</v>
      </c>
    </row>
    <row r="61" spans="2:14" x14ac:dyDescent="0.2">
      <c r="B61" t="s">
        <v>76</v>
      </c>
      <c r="D61" t="s">
        <v>291</v>
      </c>
      <c r="E61" t="s">
        <v>286</v>
      </c>
      <c r="F61" t="s">
        <v>294</v>
      </c>
      <c r="G61" t="s">
        <v>285</v>
      </c>
      <c r="H61" t="s">
        <v>9</v>
      </c>
    </row>
    <row r="62" spans="2:14" x14ac:dyDescent="0.2">
      <c r="B62" t="s">
        <v>135</v>
      </c>
      <c r="D62">
        <v>0.04</v>
      </c>
    </row>
    <row r="63" spans="2:14" x14ac:dyDescent="0.2">
      <c r="B63" t="s">
        <v>137</v>
      </c>
      <c r="D63" t="s">
        <v>290</v>
      </c>
      <c r="E63">
        <f>measures!E60</f>
        <v>548.76992168691163</v>
      </c>
      <c r="F63" t="s">
        <v>13</v>
      </c>
      <c r="G63" t="s">
        <v>295</v>
      </c>
      <c r="H63">
        <f>measures!E65</f>
        <v>287.5</v>
      </c>
      <c r="I63" t="s">
        <v>13</v>
      </c>
      <c r="J63" t="s">
        <v>288</v>
      </c>
      <c r="K63">
        <f>measures!E70</f>
        <v>1100</v>
      </c>
      <c r="L63" t="s">
        <v>289</v>
      </c>
    </row>
    <row r="64" spans="2:14" x14ac:dyDescent="0.2">
      <c r="B64" t="s">
        <v>138</v>
      </c>
      <c r="D64" t="s">
        <v>291</v>
      </c>
      <c r="E64" t="s">
        <v>287</v>
      </c>
      <c r="F64">
        <f>measures!K55</f>
        <v>1.2369782440194357</v>
      </c>
      <c r="G64" t="s">
        <v>13</v>
      </c>
      <c r="H64" t="s">
        <v>295</v>
      </c>
      <c r="I64">
        <f>measures!K58</f>
        <v>2.3611007099094232</v>
      </c>
      <c r="J64" t="s">
        <v>13</v>
      </c>
      <c r="K64" t="s">
        <v>288</v>
      </c>
      <c r="L64">
        <f>measures!K61</f>
        <v>0.61710586736269013</v>
      </c>
      <c r="M64" t="s">
        <v>9</v>
      </c>
      <c r="N64" t="s">
        <v>9</v>
      </c>
    </row>
    <row r="65" spans="2:14" x14ac:dyDescent="0.2">
      <c r="B65" t="s">
        <v>139</v>
      </c>
      <c r="D65" t="s">
        <v>291</v>
      </c>
      <c r="E65" t="s">
        <v>287</v>
      </c>
      <c r="F65">
        <f>measures!P55</f>
        <v>104.63130786549436</v>
      </c>
      <c r="G65" t="s">
        <v>13</v>
      </c>
      <c r="H65" t="s">
        <v>295</v>
      </c>
      <c r="I65" t="s">
        <v>129</v>
      </c>
      <c r="J65" t="s">
        <v>13</v>
      </c>
      <c r="K65" t="s">
        <v>288</v>
      </c>
      <c r="L65" t="s">
        <v>129</v>
      </c>
      <c r="M65" t="s">
        <v>9</v>
      </c>
      <c r="N65" t="s">
        <v>9</v>
      </c>
    </row>
    <row r="66" spans="2:14" x14ac:dyDescent="0.2">
      <c r="B66" t="s">
        <v>140</v>
      </c>
      <c r="D66" t="s">
        <v>291</v>
      </c>
      <c r="E66" t="s">
        <v>287</v>
      </c>
      <c r="F66">
        <f>measures!E89</f>
        <v>8.4111965283201404E-2</v>
      </c>
      <c r="G66" t="s">
        <v>13</v>
      </c>
      <c r="H66" t="s">
        <v>295</v>
      </c>
      <c r="I66" t="s">
        <v>129</v>
      </c>
      <c r="J66" t="s">
        <v>13</v>
      </c>
      <c r="K66" t="s">
        <v>288</v>
      </c>
      <c r="L66" t="s">
        <v>129</v>
      </c>
      <c r="M66" t="s">
        <v>9</v>
      </c>
      <c r="N66"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1B8E-373D-444F-B925-412BFCDAEA9E}">
  <dimension ref="A1:I38"/>
  <sheetViews>
    <sheetView workbookViewId="0">
      <selection sqref="A1:A1048576"/>
    </sheetView>
  </sheetViews>
  <sheetFormatPr baseColWidth="10" defaultRowHeight="16" x14ac:dyDescent="0.2"/>
  <sheetData>
    <row r="1" spans="1:9" x14ac:dyDescent="0.2">
      <c r="A1" s="4"/>
      <c r="B1" s="4"/>
      <c r="C1" s="4"/>
      <c r="D1" s="4"/>
      <c r="E1" s="4"/>
      <c r="F1" s="4"/>
      <c r="G1" s="4"/>
      <c r="H1" s="4"/>
      <c r="I1" s="4"/>
    </row>
    <row r="2" spans="1:9" x14ac:dyDescent="0.2">
      <c r="A2" s="4" t="s">
        <v>143</v>
      </c>
      <c r="B2" s="4"/>
      <c r="C2" s="4"/>
      <c r="D2" s="4"/>
      <c r="E2" s="4"/>
      <c r="F2" s="4"/>
      <c r="G2" s="4"/>
      <c r="H2" s="4"/>
      <c r="I2" s="4"/>
    </row>
    <row r="3" spans="1:9" x14ac:dyDescent="0.2">
      <c r="A3" s="4"/>
      <c r="B3" s="4"/>
      <c r="C3" s="4"/>
      <c r="D3" s="4"/>
      <c r="E3" s="4"/>
      <c r="F3" s="4"/>
      <c r="G3" s="4"/>
      <c r="H3" s="4"/>
      <c r="I3" s="4"/>
    </row>
    <row r="4" spans="1:9" x14ac:dyDescent="0.2">
      <c r="A4" s="4"/>
      <c r="B4" s="4"/>
      <c r="C4" s="4"/>
      <c r="D4" s="4"/>
      <c r="E4" s="4"/>
      <c r="F4" s="4"/>
      <c r="G4" s="4"/>
      <c r="H4" s="4"/>
      <c r="I4" s="4"/>
    </row>
    <row r="5" spans="1:9" x14ac:dyDescent="0.2">
      <c r="A5" s="4"/>
      <c r="B5" s="4"/>
      <c r="C5" s="4"/>
      <c r="D5" s="4"/>
      <c r="E5" s="4"/>
      <c r="F5" s="4"/>
      <c r="G5" s="4"/>
      <c r="H5" s="4"/>
      <c r="I5" s="4"/>
    </row>
    <row r="6" spans="1:9" x14ac:dyDescent="0.2">
      <c r="A6" s="4"/>
      <c r="B6" s="4"/>
      <c r="C6" s="4"/>
      <c r="D6" s="4"/>
      <c r="E6" s="4"/>
      <c r="F6" s="4"/>
      <c r="G6" s="4"/>
      <c r="H6" s="4"/>
      <c r="I6" s="4"/>
    </row>
    <row r="7" spans="1:9" x14ac:dyDescent="0.2">
      <c r="A7" s="4"/>
      <c r="B7" s="4"/>
      <c r="C7" s="4"/>
      <c r="D7" s="4"/>
      <c r="E7" s="4"/>
      <c r="F7" s="4"/>
      <c r="G7" s="4"/>
      <c r="H7" s="4"/>
      <c r="I7" s="4"/>
    </row>
    <row r="8" spans="1:9" x14ac:dyDescent="0.2">
      <c r="A8" s="4"/>
      <c r="B8" s="4"/>
      <c r="C8" s="4"/>
      <c r="D8" s="4"/>
      <c r="E8" s="4"/>
      <c r="F8" s="4"/>
      <c r="G8" s="4"/>
      <c r="H8" s="4"/>
      <c r="I8" s="4"/>
    </row>
    <row r="9" spans="1:9" x14ac:dyDescent="0.2">
      <c r="A9" s="4"/>
      <c r="B9" s="4"/>
      <c r="C9" s="4"/>
      <c r="D9" s="4"/>
      <c r="E9" s="4"/>
      <c r="F9" s="4"/>
      <c r="G9" s="4"/>
      <c r="H9" s="4"/>
      <c r="I9" s="4"/>
    </row>
    <row r="10" spans="1:9" x14ac:dyDescent="0.2">
      <c r="A10" s="4"/>
      <c r="B10" s="4"/>
      <c r="C10" s="4"/>
      <c r="D10" s="4"/>
      <c r="E10" s="4"/>
      <c r="F10" s="4"/>
      <c r="G10" s="4"/>
      <c r="H10" s="4"/>
      <c r="I10" s="4"/>
    </row>
    <row r="11" spans="1:9" x14ac:dyDescent="0.2">
      <c r="A11" s="4"/>
      <c r="B11" s="4"/>
      <c r="C11" s="4"/>
      <c r="D11" s="4"/>
      <c r="E11" s="4"/>
      <c r="F11" s="4"/>
      <c r="G11" s="4"/>
      <c r="H11" s="4"/>
      <c r="I11" s="4"/>
    </row>
    <row r="12" spans="1:9" x14ac:dyDescent="0.2">
      <c r="A12" s="4"/>
      <c r="B12" s="4"/>
      <c r="C12" s="4"/>
      <c r="D12" s="4"/>
      <c r="E12" s="4"/>
      <c r="F12" s="4"/>
      <c r="G12" s="4"/>
      <c r="H12" s="4"/>
      <c r="I12" s="4"/>
    </row>
    <row r="13" spans="1:9" x14ac:dyDescent="0.2">
      <c r="A13" s="4"/>
      <c r="B13" s="4"/>
      <c r="C13" s="4"/>
      <c r="D13" s="4"/>
      <c r="E13" s="4"/>
      <c r="F13" s="4"/>
      <c r="G13" s="4"/>
      <c r="H13" s="4"/>
      <c r="I13" s="4"/>
    </row>
    <row r="14" spans="1:9" x14ac:dyDescent="0.2">
      <c r="A14" s="4"/>
      <c r="B14" s="4"/>
      <c r="C14" s="4"/>
      <c r="D14" s="4"/>
      <c r="E14" s="4"/>
      <c r="F14" s="4"/>
      <c r="G14" s="4"/>
      <c r="H14" s="4"/>
      <c r="I14" s="4"/>
    </row>
    <row r="15" spans="1:9" x14ac:dyDescent="0.2">
      <c r="A15" s="4"/>
      <c r="B15" s="4"/>
      <c r="C15" s="4"/>
      <c r="D15" s="4"/>
      <c r="E15" s="4"/>
      <c r="F15" s="4"/>
      <c r="G15" s="4"/>
      <c r="H15" s="4"/>
      <c r="I15" s="4"/>
    </row>
    <row r="16" spans="1:9" x14ac:dyDescent="0.2">
      <c r="A16" s="4"/>
      <c r="B16" s="4"/>
      <c r="C16" s="4"/>
      <c r="D16" s="4"/>
      <c r="E16" s="4"/>
      <c r="F16" s="4"/>
      <c r="G16" s="4"/>
      <c r="H16" s="4"/>
      <c r="I16" s="4"/>
    </row>
    <row r="17" spans="1:9" x14ac:dyDescent="0.2">
      <c r="A17" s="4"/>
      <c r="B17" s="4"/>
      <c r="C17" s="4"/>
      <c r="D17" s="4"/>
      <c r="E17" s="4"/>
      <c r="F17" s="4"/>
      <c r="G17" s="4"/>
      <c r="H17" s="4"/>
      <c r="I17" s="4"/>
    </row>
    <row r="18" spans="1:9" x14ac:dyDescent="0.2">
      <c r="A18" s="4"/>
      <c r="B18" s="4"/>
      <c r="C18" s="4"/>
      <c r="D18" s="4"/>
      <c r="E18" s="4"/>
      <c r="F18" s="4"/>
      <c r="G18" s="4"/>
      <c r="H18" s="4"/>
      <c r="I18" s="4"/>
    </row>
    <row r="19" spans="1:9" x14ac:dyDescent="0.2">
      <c r="A19" s="4"/>
      <c r="B19" s="4"/>
      <c r="C19" s="4"/>
      <c r="D19" s="4"/>
      <c r="E19" s="4"/>
      <c r="F19" s="4"/>
      <c r="G19" s="4"/>
      <c r="H19" s="4"/>
      <c r="I19" s="4"/>
    </row>
    <row r="20" spans="1:9" x14ac:dyDescent="0.2">
      <c r="A20" s="4"/>
      <c r="B20" s="4"/>
      <c r="C20" s="4"/>
      <c r="D20" s="4"/>
      <c r="E20" s="4"/>
      <c r="F20" s="4"/>
      <c r="G20" s="4"/>
      <c r="H20" s="4"/>
      <c r="I20" s="4"/>
    </row>
    <row r="21" spans="1:9" x14ac:dyDescent="0.2">
      <c r="A21" s="4"/>
      <c r="B21" s="4"/>
      <c r="C21" s="4"/>
      <c r="D21" s="4"/>
      <c r="E21" s="4"/>
      <c r="F21" s="4"/>
      <c r="G21" s="4"/>
      <c r="H21" s="4"/>
      <c r="I21" s="4"/>
    </row>
    <row r="22" spans="1:9" x14ac:dyDescent="0.2">
      <c r="A22" s="4"/>
      <c r="B22" s="4"/>
      <c r="C22" s="4"/>
      <c r="D22" s="4"/>
      <c r="E22" s="4"/>
      <c r="F22" s="4"/>
      <c r="G22" s="4"/>
      <c r="H22" s="4"/>
      <c r="I22" s="4"/>
    </row>
    <row r="23" spans="1:9" x14ac:dyDescent="0.2">
      <c r="A23" s="4"/>
      <c r="B23" s="4"/>
      <c r="C23" s="4"/>
      <c r="D23" s="4"/>
      <c r="E23" s="4"/>
      <c r="F23" s="4"/>
      <c r="G23" s="4"/>
      <c r="H23" s="4"/>
      <c r="I23" s="4"/>
    </row>
    <row r="24" spans="1:9" x14ac:dyDescent="0.2">
      <c r="A24" s="4"/>
      <c r="B24" s="4"/>
      <c r="C24" s="4"/>
      <c r="D24" s="4"/>
      <c r="E24" s="4"/>
      <c r="F24" s="4"/>
      <c r="G24" s="4"/>
      <c r="H24" s="4"/>
      <c r="I24" s="4"/>
    </row>
    <row r="25" spans="1:9" x14ac:dyDescent="0.2">
      <c r="A25" s="4"/>
      <c r="B25" s="4"/>
      <c r="C25" s="4"/>
      <c r="D25" s="4"/>
      <c r="E25" s="4"/>
      <c r="F25" s="4"/>
      <c r="G25" s="4"/>
      <c r="H25" s="4"/>
      <c r="I25" s="4"/>
    </row>
    <row r="26" spans="1:9" x14ac:dyDescent="0.2">
      <c r="A26" s="4"/>
      <c r="B26" s="4"/>
      <c r="C26" s="4"/>
      <c r="D26" s="4"/>
      <c r="E26" s="4"/>
      <c r="F26" s="4"/>
      <c r="G26" s="4"/>
      <c r="H26" s="4"/>
      <c r="I26" s="4"/>
    </row>
    <row r="27" spans="1:9" x14ac:dyDescent="0.2">
      <c r="A27" s="4"/>
      <c r="B27" s="4"/>
      <c r="C27" s="4"/>
      <c r="D27" s="4"/>
      <c r="E27" s="4"/>
      <c r="F27" s="4"/>
      <c r="G27" s="4"/>
      <c r="H27" s="4"/>
      <c r="I27" s="4"/>
    </row>
    <row r="28" spans="1:9" x14ac:dyDescent="0.2">
      <c r="A28" s="4"/>
      <c r="B28" s="4"/>
      <c r="C28" s="4"/>
      <c r="D28" s="4"/>
      <c r="E28" s="4"/>
      <c r="F28" s="4"/>
      <c r="G28" s="4"/>
      <c r="H28" s="4"/>
      <c r="I28" s="4"/>
    </row>
    <row r="29" spans="1:9" x14ac:dyDescent="0.2">
      <c r="A29" s="4"/>
      <c r="B29" s="4"/>
      <c r="C29" s="4"/>
      <c r="D29" s="4"/>
      <c r="E29" s="4"/>
      <c r="F29" s="4"/>
      <c r="G29" s="4"/>
      <c r="H29" s="4"/>
      <c r="I29" s="4"/>
    </row>
    <row r="30" spans="1:9" x14ac:dyDescent="0.2">
      <c r="A30" s="4"/>
      <c r="B30" s="4"/>
      <c r="C30" s="4"/>
      <c r="D30" s="4"/>
      <c r="E30" s="4"/>
      <c r="F30" s="4"/>
      <c r="G30" s="4"/>
      <c r="H30" s="4"/>
      <c r="I30" s="4"/>
    </row>
    <row r="31" spans="1:9" x14ac:dyDescent="0.2">
      <c r="A31" s="4"/>
      <c r="B31" s="4"/>
      <c r="C31" s="4"/>
      <c r="D31" s="4"/>
      <c r="E31" s="4"/>
      <c r="F31" s="4"/>
      <c r="G31" s="4"/>
      <c r="H31" s="4"/>
      <c r="I31" s="4"/>
    </row>
    <row r="32" spans="1:9" x14ac:dyDescent="0.2">
      <c r="A32" s="4"/>
      <c r="B32" s="4"/>
      <c r="C32" s="4"/>
      <c r="D32" s="4"/>
      <c r="E32" s="4"/>
      <c r="F32" s="4"/>
      <c r="G32" s="4"/>
      <c r="H32" s="4"/>
      <c r="I32" s="4"/>
    </row>
    <row r="33" spans="1:9" x14ac:dyDescent="0.2">
      <c r="A33" s="4"/>
      <c r="B33" s="4"/>
      <c r="C33" s="4"/>
      <c r="D33" s="4"/>
      <c r="E33" s="4"/>
      <c r="F33" s="4"/>
      <c r="G33" s="4"/>
      <c r="H33" s="4"/>
      <c r="I33" s="4"/>
    </row>
    <row r="34" spans="1:9" x14ac:dyDescent="0.2">
      <c r="A34" s="4"/>
      <c r="B34" s="4"/>
      <c r="C34" s="4"/>
      <c r="D34" s="4"/>
      <c r="E34" s="4"/>
      <c r="F34" s="4"/>
      <c r="G34" s="4"/>
      <c r="H34" s="4"/>
      <c r="I34" s="4"/>
    </row>
    <row r="35" spans="1:9" x14ac:dyDescent="0.2">
      <c r="A35" s="4"/>
      <c r="B35" s="4"/>
      <c r="C35" s="4"/>
      <c r="D35" s="4"/>
      <c r="E35" s="4"/>
      <c r="F35" s="4"/>
      <c r="G35" s="4"/>
      <c r="H35" s="4"/>
      <c r="I35" s="4"/>
    </row>
    <row r="36" spans="1:9" x14ac:dyDescent="0.2">
      <c r="A36" s="4"/>
      <c r="B36" s="4"/>
      <c r="C36" s="4"/>
      <c r="D36" s="4"/>
      <c r="E36" s="4"/>
      <c r="F36" s="4"/>
      <c r="G36" s="4"/>
      <c r="H36" s="4"/>
      <c r="I36" s="4"/>
    </row>
    <row r="37" spans="1:9" x14ac:dyDescent="0.2">
      <c r="A37" s="4"/>
      <c r="B37" s="4"/>
      <c r="C37" s="4"/>
      <c r="D37" s="4"/>
      <c r="E37" s="4"/>
      <c r="F37" s="4"/>
      <c r="G37" s="4"/>
      <c r="H37" s="4"/>
      <c r="I37" s="4"/>
    </row>
    <row r="38" spans="1:9" x14ac:dyDescent="0.2">
      <c r="A38" s="4"/>
      <c r="B38" s="4"/>
      <c r="C38" s="4"/>
      <c r="D38" s="4"/>
      <c r="E38" s="4"/>
      <c r="F38" s="4"/>
      <c r="G38" s="4"/>
      <c r="H38" s="4"/>
      <c r="I38"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30CB4-5BC5-044E-9C8B-1181E6D9E786}">
  <dimension ref="A2:E24"/>
  <sheetViews>
    <sheetView workbookViewId="0">
      <selection activeCell="C18" sqref="C18"/>
    </sheetView>
  </sheetViews>
  <sheetFormatPr baseColWidth="10" defaultRowHeight="16" x14ac:dyDescent="0.2"/>
  <sheetData>
    <row r="2" spans="1:1" x14ac:dyDescent="0.2">
      <c r="A2" t="s">
        <v>143</v>
      </c>
    </row>
    <row r="19" spans="5:5" x14ac:dyDescent="0.2">
      <c r="E19" s="1"/>
    </row>
    <row r="24" spans="5:5" x14ac:dyDescent="0.2">
      <c r="E2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E3C5-3F83-3145-99E7-B8DD51C20F7B}">
  <dimension ref="A2:B28"/>
  <sheetViews>
    <sheetView workbookViewId="0">
      <selection activeCell="F32" sqref="F32"/>
    </sheetView>
  </sheetViews>
  <sheetFormatPr baseColWidth="10" defaultRowHeight="16" x14ac:dyDescent="0.2"/>
  <sheetData>
    <row r="2" spans="1:2" x14ac:dyDescent="0.2">
      <c r="A2" t="s">
        <v>68</v>
      </c>
    </row>
    <row r="3" spans="1:2" x14ac:dyDescent="0.2">
      <c r="B3" t="s">
        <v>55</v>
      </c>
    </row>
    <row r="5" spans="1:2" x14ac:dyDescent="0.2">
      <c r="A5" t="s">
        <v>69</v>
      </c>
    </row>
    <row r="6" spans="1:2" x14ac:dyDescent="0.2">
      <c r="B6" t="s">
        <v>56</v>
      </c>
    </row>
    <row r="8" spans="1:2" x14ac:dyDescent="0.2">
      <c r="A8" t="s">
        <v>144</v>
      </c>
    </row>
    <row r="9" spans="1:2" x14ac:dyDescent="0.2">
      <c r="B9" t="s">
        <v>145</v>
      </c>
    </row>
    <row r="11" spans="1:2" x14ac:dyDescent="0.2">
      <c r="A11" t="s">
        <v>146</v>
      </c>
    </row>
    <row r="12" spans="1:2" x14ac:dyDescent="0.2">
      <c r="B12" t="s">
        <v>147</v>
      </c>
    </row>
    <row r="14" spans="1:2" x14ac:dyDescent="0.2">
      <c r="A14" t="s">
        <v>148</v>
      </c>
    </row>
    <row r="15" spans="1:2" x14ac:dyDescent="0.2">
      <c r="B15" t="s">
        <v>149</v>
      </c>
    </row>
    <row r="17" spans="1:2" x14ac:dyDescent="0.2">
      <c r="A17" t="s">
        <v>150</v>
      </c>
    </row>
    <row r="18" spans="1:2" x14ac:dyDescent="0.2">
      <c r="B18" t="s">
        <v>151</v>
      </c>
    </row>
    <row r="20" spans="1:2" x14ac:dyDescent="0.2">
      <c r="A20" t="s">
        <v>152</v>
      </c>
    </row>
    <row r="21" spans="1:2" x14ac:dyDescent="0.2">
      <c r="B21" t="s">
        <v>153</v>
      </c>
    </row>
    <row r="23" spans="1:2" x14ac:dyDescent="0.2">
      <c r="A23" t="s">
        <v>154</v>
      </c>
    </row>
    <row r="24" spans="1:2" x14ac:dyDescent="0.2">
      <c r="B24" t="s">
        <v>155</v>
      </c>
    </row>
    <row r="26" spans="1:2" x14ac:dyDescent="0.2">
      <c r="A26" t="s">
        <v>156</v>
      </c>
    </row>
    <row r="27" spans="1:2" x14ac:dyDescent="0.2">
      <c r="B27" t="s">
        <v>54</v>
      </c>
    </row>
    <row r="28" spans="1:2" x14ac:dyDescent="0.2">
      <c r="B28"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61C8-6CB2-FE4A-BD62-5729E237116F}">
  <dimension ref="A2:D26"/>
  <sheetViews>
    <sheetView workbookViewId="0">
      <selection activeCell="F20" sqref="F20"/>
    </sheetView>
  </sheetViews>
  <sheetFormatPr baseColWidth="10" defaultRowHeight="16" x14ac:dyDescent="0.2"/>
  <sheetData>
    <row r="2" spans="1:4" x14ac:dyDescent="0.2">
      <c r="A2" t="s">
        <v>67</v>
      </c>
    </row>
    <row r="3" spans="1:4" x14ac:dyDescent="0.2">
      <c r="B3" t="s">
        <v>58</v>
      </c>
    </row>
    <row r="4" spans="1:4" x14ac:dyDescent="0.2">
      <c r="B4" t="s">
        <v>59</v>
      </c>
      <c r="D4">
        <v>0</v>
      </c>
    </row>
    <row r="5" spans="1:4" x14ac:dyDescent="0.2">
      <c r="B5" t="s">
        <v>60</v>
      </c>
      <c r="D5" t="s">
        <v>61</v>
      </c>
    </row>
    <row r="6" spans="1:4" x14ac:dyDescent="0.2">
      <c r="B6" t="s">
        <v>62</v>
      </c>
      <c r="D6" t="s">
        <v>160</v>
      </c>
    </row>
    <row r="7" spans="1:4" x14ac:dyDescent="0.2">
      <c r="B7" t="s">
        <v>63</v>
      </c>
      <c r="D7" t="b">
        <v>1</v>
      </c>
    </row>
    <row r="9" spans="1:4" x14ac:dyDescent="0.2">
      <c r="A9" t="s">
        <v>157</v>
      </c>
    </row>
    <row r="10" spans="1:4" x14ac:dyDescent="0.2">
      <c r="B10" t="s">
        <v>58</v>
      </c>
    </row>
    <row r="11" spans="1:4" x14ac:dyDescent="0.2">
      <c r="B11" t="s">
        <v>59</v>
      </c>
      <c r="D11">
        <v>1</v>
      </c>
    </row>
    <row r="12" spans="1:4" x14ac:dyDescent="0.2">
      <c r="B12" t="s">
        <v>60</v>
      </c>
      <c r="D12" t="s">
        <v>64</v>
      </c>
    </row>
    <row r="13" spans="1:4" x14ac:dyDescent="0.2">
      <c r="B13" t="s">
        <v>62</v>
      </c>
      <c r="D13" t="s">
        <v>161</v>
      </c>
    </row>
    <row r="14" spans="1:4" x14ac:dyDescent="0.2">
      <c r="B14" t="s">
        <v>63</v>
      </c>
      <c r="D14" t="b">
        <v>0</v>
      </c>
    </row>
    <row r="16" spans="1:4" x14ac:dyDescent="0.2">
      <c r="A16" t="s">
        <v>158</v>
      </c>
    </row>
    <row r="17" spans="1:4" x14ac:dyDescent="0.2">
      <c r="B17" t="s">
        <v>58</v>
      </c>
    </row>
    <row r="18" spans="1:4" x14ac:dyDescent="0.2">
      <c r="B18" t="s">
        <v>59</v>
      </c>
      <c r="D18">
        <v>2</v>
      </c>
    </row>
    <row r="19" spans="1:4" x14ac:dyDescent="0.2">
      <c r="B19" t="s">
        <v>60</v>
      </c>
      <c r="D19" t="s">
        <v>159</v>
      </c>
    </row>
    <row r="20" spans="1:4" x14ac:dyDescent="0.2">
      <c r="B20" t="s">
        <v>62</v>
      </c>
      <c r="D20" t="s">
        <v>162</v>
      </c>
    </row>
    <row r="21" spans="1:4" x14ac:dyDescent="0.2">
      <c r="B21" t="s">
        <v>63</v>
      </c>
      <c r="D21" t="b">
        <v>0</v>
      </c>
    </row>
    <row r="24" spans="1:4" x14ac:dyDescent="0.2">
      <c r="A24" t="s">
        <v>163</v>
      </c>
    </row>
    <row r="25" spans="1:4" x14ac:dyDescent="0.2">
      <c r="B25" t="s">
        <v>65</v>
      </c>
    </row>
    <row r="26" spans="1:4" x14ac:dyDescent="0.2">
      <c r="B26"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53888-BD95-BB49-AFF4-E2B1E051F691}">
  <dimension ref="A1:R243"/>
  <sheetViews>
    <sheetView workbookViewId="0">
      <selection activeCell="J195" sqref="J195"/>
    </sheetView>
  </sheetViews>
  <sheetFormatPr baseColWidth="10" defaultRowHeight="16" x14ac:dyDescent="0.2"/>
  <cols>
    <col min="15" max="15" width="12.83203125" bestFit="1" customWidth="1"/>
  </cols>
  <sheetData>
    <row r="1" spans="1:16" x14ac:dyDescent="0.2">
      <c r="A1" s="2" t="s">
        <v>27</v>
      </c>
      <c r="B1" s="2"/>
      <c r="C1" s="2"/>
      <c r="D1" s="2"/>
      <c r="E1" s="2"/>
      <c r="F1" s="2"/>
    </row>
    <row r="2" spans="1:16" x14ac:dyDescent="0.2">
      <c r="A2" t="s">
        <v>1</v>
      </c>
      <c r="D2" t="s">
        <v>0</v>
      </c>
    </row>
    <row r="3" spans="1:16" x14ac:dyDescent="0.2">
      <c r="B3" t="s">
        <v>164</v>
      </c>
    </row>
    <row r="5" spans="1:16" x14ac:dyDescent="0.2">
      <c r="A5" t="s">
        <v>165</v>
      </c>
    </row>
    <row r="7" spans="1:16" x14ac:dyDescent="0.2">
      <c r="A7" t="s">
        <v>23</v>
      </c>
      <c r="C7" s="3" t="s">
        <v>202</v>
      </c>
      <c r="E7" s="1" t="s">
        <v>208</v>
      </c>
    </row>
    <row r="8" spans="1:16" x14ac:dyDescent="0.2">
      <c r="A8" t="s">
        <v>167</v>
      </c>
    </row>
    <row r="9" spans="1:16" x14ac:dyDescent="0.2">
      <c r="B9" t="s">
        <v>15</v>
      </c>
    </row>
    <row r="11" spans="1:16" x14ac:dyDescent="0.2">
      <c r="A11" t="s">
        <v>168</v>
      </c>
    </row>
    <row r="12" spans="1:16" x14ac:dyDescent="0.2">
      <c r="B12" t="s">
        <v>16</v>
      </c>
      <c r="D12" t="s">
        <v>3</v>
      </c>
      <c r="E12">
        <v>0</v>
      </c>
      <c r="F12">
        <f>200</f>
        <v>200</v>
      </c>
      <c r="G12">
        <v>0</v>
      </c>
      <c r="H12">
        <v>0</v>
      </c>
      <c r="I12">
        <v>0</v>
      </c>
      <c r="J12">
        <v>0</v>
      </c>
      <c r="K12">
        <v>0</v>
      </c>
      <c r="L12">
        <v>0</v>
      </c>
      <c r="M12">
        <v>0</v>
      </c>
      <c r="N12">
        <v>0</v>
      </c>
      <c r="O12">
        <f>D19</f>
        <v>-133.33333333333331</v>
      </c>
      <c r="P12" t="s">
        <v>9</v>
      </c>
    </row>
    <row r="13" spans="1:16" x14ac:dyDescent="0.2">
      <c r="B13" t="s">
        <v>17</v>
      </c>
      <c r="D13" t="s">
        <v>3</v>
      </c>
      <c r="E13">
        <v>0</v>
      </c>
      <c r="F13">
        <f>1/(1+0.03)^1*F12</f>
        <v>194.17475728155341</v>
      </c>
      <c r="G13">
        <v>0</v>
      </c>
      <c r="H13">
        <v>0</v>
      </c>
      <c r="I13">
        <v>0</v>
      </c>
      <c r="J13">
        <v>0</v>
      </c>
      <c r="K13">
        <v>0</v>
      </c>
      <c r="L13">
        <v>0</v>
      </c>
      <c r="M13">
        <v>0</v>
      </c>
      <c r="N13">
        <v>0</v>
      </c>
      <c r="O13">
        <f>D19*1/(1+0.03)^10</f>
        <v>-99.212521986230016</v>
      </c>
      <c r="P13" t="s">
        <v>9</v>
      </c>
    </row>
    <row r="14" spans="1:16" x14ac:dyDescent="0.2">
      <c r="B14" t="s">
        <v>18</v>
      </c>
      <c r="D14" t="s">
        <v>3</v>
      </c>
      <c r="E14">
        <v>0</v>
      </c>
      <c r="F14">
        <v>100</v>
      </c>
      <c r="G14">
        <v>0</v>
      </c>
      <c r="H14">
        <v>0</v>
      </c>
      <c r="I14">
        <v>0</v>
      </c>
      <c r="J14">
        <v>0</v>
      </c>
      <c r="K14">
        <v>0</v>
      </c>
      <c r="L14">
        <v>0</v>
      </c>
      <c r="M14">
        <v>0</v>
      </c>
      <c r="N14">
        <v>0</v>
      </c>
      <c r="O14">
        <v>0</v>
      </c>
      <c r="P14" t="s">
        <v>9</v>
      </c>
    </row>
    <row r="15" spans="1:16" x14ac:dyDescent="0.2">
      <c r="B15" t="s">
        <v>19</v>
      </c>
    </row>
    <row r="16" spans="1:16" x14ac:dyDescent="0.2">
      <c r="C16" t="s">
        <v>20</v>
      </c>
    </row>
    <row r="18" spans="1:16" x14ac:dyDescent="0.2">
      <c r="A18" t="s">
        <v>21</v>
      </c>
    </row>
    <row r="19" spans="1:16" x14ac:dyDescent="0.2">
      <c r="B19" t="s">
        <v>22</v>
      </c>
      <c r="D19" s="2">
        <f>-20/30*200</f>
        <v>-133.33333333333331</v>
      </c>
      <c r="E19" t="s">
        <v>233</v>
      </c>
    </row>
    <row r="20" spans="1:16" x14ac:dyDescent="0.2">
      <c r="C20" s="3"/>
    </row>
    <row r="21" spans="1:16" x14ac:dyDescent="0.2">
      <c r="A21" t="s">
        <v>24</v>
      </c>
      <c r="C21" s="3" t="s">
        <v>202</v>
      </c>
      <c r="E21" s="1" t="s">
        <v>215</v>
      </c>
    </row>
    <row r="22" spans="1:16" x14ac:dyDescent="0.2">
      <c r="A22" t="s">
        <v>169</v>
      </c>
    </row>
    <row r="23" spans="1:16" x14ac:dyDescent="0.2">
      <c r="B23" t="s">
        <v>75</v>
      </c>
    </row>
    <row r="25" spans="1:16" x14ac:dyDescent="0.2">
      <c r="A25" t="s">
        <v>170</v>
      </c>
    </row>
    <row r="26" spans="1:16" x14ac:dyDescent="0.2">
      <c r="B26" s="2" t="s">
        <v>28</v>
      </c>
      <c r="C26" s="2"/>
      <c r="D26" s="2"/>
      <c r="E26" s="2">
        <v>0</v>
      </c>
      <c r="F26" s="2">
        <v>1</v>
      </c>
      <c r="G26" s="2">
        <v>2</v>
      </c>
      <c r="H26" s="2">
        <v>3</v>
      </c>
      <c r="I26" s="2">
        <v>4</v>
      </c>
      <c r="J26" s="2">
        <v>5</v>
      </c>
      <c r="K26" s="2">
        <v>6</v>
      </c>
      <c r="L26" s="2">
        <v>7</v>
      </c>
      <c r="M26" s="2">
        <v>8</v>
      </c>
      <c r="N26" s="2">
        <v>9</v>
      </c>
      <c r="O26" s="2">
        <v>10</v>
      </c>
    </row>
    <row r="27" spans="1:16" x14ac:dyDescent="0.2">
      <c r="B27" s="2" t="s">
        <v>29</v>
      </c>
      <c r="C27" s="2"/>
      <c r="D27" s="2" t="s">
        <v>3</v>
      </c>
      <c r="E27" s="2">
        <v>0</v>
      </c>
      <c r="F27" s="2">
        <v>1</v>
      </c>
      <c r="G27" s="2">
        <v>1</v>
      </c>
      <c r="H27" s="2">
        <v>1</v>
      </c>
      <c r="I27" s="2">
        <v>1</v>
      </c>
      <c r="J27" s="2">
        <v>1</v>
      </c>
      <c r="K27" s="2">
        <v>1</v>
      </c>
      <c r="L27" s="2">
        <v>1</v>
      </c>
      <c r="M27" s="2">
        <v>1</v>
      </c>
      <c r="N27" s="2">
        <v>1</v>
      </c>
      <c r="O27" s="2">
        <v>1</v>
      </c>
      <c r="P27" t="s">
        <v>9</v>
      </c>
    </row>
    <row r="28" spans="1:16" x14ac:dyDescent="0.2">
      <c r="B28" t="s">
        <v>16</v>
      </c>
      <c r="D28" t="s">
        <v>3</v>
      </c>
      <c r="E28">
        <v>0</v>
      </c>
      <c r="F28">
        <f>F30*0.087*(1+0.03)^F26</f>
        <v>94.090499999999992</v>
      </c>
      <c r="G28">
        <f>G30*0.087*(1+0.03)^G26</f>
        <v>101.75887574999999</v>
      </c>
      <c r="H28">
        <f t="shared" ref="H28:O28" si="0">H30*0.087*(1+0.03)^H26</f>
        <v>110.05222412362501</v>
      </c>
      <c r="I28">
        <f t="shared" si="0"/>
        <v>119.02148038970041</v>
      </c>
      <c r="J28">
        <f t="shared" si="0"/>
        <v>128.721731041461</v>
      </c>
      <c r="K28">
        <f t="shared" si="0"/>
        <v>139.21255212134008</v>
      </c>
      <c r="L28">
        <f t="shared" si="0"/>
        <v>150.55837511922931</v>
      </c>
      <c r="M28">
        <f t="shared" si="0"/>
        <v>162.82888269144649</v>
      </c>
      <c r="N28">
        <f t="shared" si="0"/>
        <v>176.09943663079937</v>
      </c>
      <c r="O28">
        <f t="shared" si="0"/>
        <v>190.45154071620954</v>
      </c>
      <c r="P28" t="s">
        <v>9</v>
      </c>
    </row>
    <row r="29" spans="1:16" x14ac:dyDescent="0.2">
      <c r="B29" t="s">
        <v>17</v>
      </c>
      <c r="D29" t="s">
        <v>3</v>
      </c>
      <c r="E29">
        <v>0</v>
      </c>
      <c r="F29">
        <f>F28*1/(1+0.03)^F26</f>
        <v>91.35</v>
      </c>
      <c r="G29">
        <f t="shared" ref="G29:O29" si="1">G28*1/(1+0.03)^G26</f>
        <v>95.91749999999999</v>
      </c>
      <c r="H29">
        <f t="shared" si="1"/>
        <v>100.71337500000001</v>
      </c>
      <c r="I29">
        <f>I28*1/(1+0.03)^I26</f>
        <v>105.74904374999998</v>
      </c>
      <c r="J29">
        <f t="shared" si="1"/>
        <v>111.03649593749999</v>
      </c>
      <c r="K29">
        <f t="shared" si="1"/>
        <v>116.588320734375</v>
      </c>
      <c r="L29">
        <f t="shared" si="1"/>
        <v>122.41773677109374</v>
      </c>
      <c r="M29">
        <f t="shared" si="1"/>
        <v>128.53862360964845</v>
      </c>
      <c r="N29">
        <f t="shared" si="1"/>
        <v>134.96555479013085</v>
      </c>
      <c r="O29">
        <f t="shared" si="1"/>
        <v>141.71383252963741</v>
      </c>
      <c r="P29" t="s">
        <v>9</v>
      </c>
    </row>
    <row r="30" spans="1:16" x14ac:dyDescent="0.2">
      <c r="B30" t="s">
        <v>18</v>
      </c>
      <c r="D30" t="s">
        <v>3</v>
      </c>
      <c r="F30">
        <f>1000*(1+0.05)^F26</f>
        <v>1050</v>
      </c>
      <c r="G30">
        <f t="shared" ref="G30:O30" si="2">1000*(1+0.05)^G26</f>
        <v>1102.5</v>
      </c>
      <c r="H30">
        <f t="shared" si="2"/>
        <v>1157.6250000000002</v>
      </c>
      <c r="I30">
        <f t="shared" si="2"/>
        <v>1215.5062499999999</v>
      </c>
      <c r="J30">
        <f t="shared" si="2"/>
        <v>1276.2815625000001</v>
      </c>
      <c r="K30">
        <f t="shared" si="2"/>
        <v>1340.095640625</v>
      </c>
      <c r="L30">
        <f t="shared" si="2"/>
        <v>1407.1004226562502</v>
      </c>
      <c r="M30">
        <f t="shared" si="2"/>
        <v>1477.4554437890627</v>
      </c>
      <c r="N30">
        <f t="shared" si="2"/>
        <v>1551.3282159785158</v>
      </c>
      <c r="O30">
        <f t="shared" si="2"/>
        <v>1628.8946267774415</v>
      </c>
      <c r="P30" t="s">
        <v>9</v>
      </c>
    </row>
    <row r="31" spans="1:16" x14ac:dyDescent="0.2">
      <c r="B31" t="s">
        <v>19</v>
      </c>
    </row>
    <row r="33" spans="1:16" x14ac:dyDescent="0.2">
      <c r="A33" t="s">
        <v>26</v>
      </c>
    </row>
    <row r="34" spans="1:16" x14ac:dyDescent="0.2">
      <c r="B34" t="s">
        <v>25</v>
      </c>
    </row>
    <row r="36" spans="1:16" x14ac:dyDescent="0.2">
      <c r="A36" t="s">
        <v>166</v>
      </c>
      <c r="C36" s="3" t="s">
        <v>202</v>
      </c>
      <c r="E36" s="1" t="s">
        <v>206</v>
      </c>
    </row>
    <row r="37" spans="1:16" x14ac:dyDescent="0.2">
      <c r="A37" t="s">
        <v>171</v>
      </c>
    </row>
    <row r="38" spans="1:16" x14ac:dyDescent="0.2">
      <c r="B38" t="s">
        <v>15</v>
      </c>
    </row>
    <row r="40" spans="1:16" x14ac:dyDescent="0.2">
      <c r="A40" t="s">
        <v>172</v>
      </c>
    </row>
    <row r="41" spans="1:16" x14ac:dyDescent="0.2">
      <c r="B41" t="s">
        <v>16</v>
      </c>
      <c r="D41" t="s">
        <v>3</v>
      </c>
      <c r="E41">
        <v>0</v>
      </c>
      <c r="F41">
        <v>0</v>
      </c>
      <c r="G41">
        <v>0</v>
      </c>
      <c r="H41">
        <v>0</v>
      </c>
      <c r="I41">
        <v>0</v>
      </c>
      <c r="J41">
        <v>500</v>
      </c>
      <c r="K41">
        <v>0</v>
      </c>
      <c r="L41">
        <v>0</v>
      </c>
      <c r="M41">
        <v>0</v>
      </c>
      <c r="N41">
        <v>0</v>
      </c>
      <c r="O41">
        <v>0</v>
      </c>
      <c r="P41" t="s">
        <v>9</v>
      </c>
    </row>
    <row r="42" spans="1:16" x14ac:dyDescent="0.2">
      <c r="B42" t="s">
        <v>17</v>
      </c>
      <c r="D42" t="s">
        <v>3</v>
      </c>
      <c r="E42">
        <v>0</v>
      </c>
      <c r="F42">
        <v>0</v>
      </c>
      <c r="G42">
        <v>0</v>
      </c>
      <c r="H42">
        <v>0</v>
      </c>
      <c r="I42">
        <v>0</v>
      </c>
      <c r="J42">
        <f>J41*1/(1+0.03)^5</f>
        <v>431.30439219208205</v>
      </c>
      <c r="K42">
        <v>0</v>
      </c>
      <c r="L42">
        <v>0</v>
      </c>
      <c r="M42">
        <v>0</v>
      </c>
      <c r="N42">
        <v>0</v>
      </c>
      <c r="O42">
        <v>0</v>
      </c>
      <c r="P42" t="s">
        <v>9</v>
      </c>
    </row>
    <row r="43" spans="1:16" x14ac:dyDescent="0.2">
      <c r="B43" t="s">
        <v>18</v>
      </c>
      <c r="D43" t="s">
        <v>3</v>
      </c>
      <c r="E43">
        <v>0</v>
      </c>
      <c r="F43">
        <v>0</v>
      </c>
      <c r="G43">
        <v>0</v>
      </c>
      <c r="H43">
        <v>0</v>
      </c>
      <c r="I43">
        <v>0</v>
      </c>
      <c r="J43">
        <v>500</v>
      </c>
      <c r="K43">
        <v>0</v>
      </c>
      <c r="L43">
        <v>0</v>
      </c>
      <c r="M43">
        <v>0</v>
      </c>
      <c r="N43">
        <v>0</v>
      </c>
      <c r="O43">
        <v>0</v>
      </c>
      <c r="P43" t="s">
        <v>9</v>
      </c>
    </row>
    <row r="44" spans="1:16" x14ac:dyDescent="0.2">
      <c r="B44" t="s">
        <v>19</v>
      </c>
    </row>
    <row r="46" spans="1:16" x14ac:dyDescent="0.2">
      <c r="A46" t="s">
        <v>174</v>
      </c>
    </row>
    <row r="47" spans="1:16" x14ac:dyDescent="0.2">
      <c r="B47" t="s">
        <v>25</v>
      </c>
    </row>
    <row r="49" spans="1:18" x14ac:dyDescent="0.2">
      <c r="A49" t="s">
        <v>173</v>
      </c>
      <c r="C49" s="3" t="s">
        <v>203</v>
      </c>
      <c r="E49" s="1" t="s">
        <v>214</v>
      </c>
    </row>
    <row r="50" spans="1:18" x14ac:dyDescent="0.2">
      <c r="A50" t="s">
        <v>176</v>
      </c>
    </row>
    <row r="51" spans="1:18" x14ac:dyDescent="0.2">
      <c r="B51" t="s">
        <v>75</v>
      </c>
    </row>
    <row r="53" spans="1:18" x14ac:dyDescent="0.2">
      <c r="A53" t="s">
        <v>177</v>
      </c>
    </row>
    <row r="54" spans="1:18" x14ac:dyDescent="0.2">
      <c r="B54" s="2" t="s">
        <v>28</v>
      </c>
      <c r="C54" s="2"/>
      <c r="D54" s="2"/>
      <c r="E54" s="2">
        <v>0</v>
      </c>
      <c r="F54" s="2">
        <v>1</v>
      </c>
      <c r="G54" s="2">
        <v>2</v>
      </c>
      <c r="H54" s="2">
        <v>3</v>
      </c>
      <c r="I54" s="2">
        <v>4</v>
      </c>
      <c r="J54" s="2">
        <v>5</v>
      </c>
      <c r="K54" s="2">
        <v>6</v>
      </c>
      <c r="L54" s="2">
        <v>7</v>
      </c>
      <c r="M54" s="2">
        <v>8</v>
      </c>
      <c r="N54" s="2">
        <v>9</v>
      </c>
      <c r="O54" s="2">
        <v>10</v>
      </c>
      <c r="Q54" s="2" t="s">
        <v>180</v>
      </c>
      <c r="R54" s="2">
        <v>1</v>
      </c>
    </row>
    <row r="55" spans="1:18" x14ac:dyDescent="0.2">
      <c r="B55" s="2" t="s">
        <v>29</v>
      </c>
      <c r="C55" s="2"/>
      <c r="D55" s="2" t="s">
        <v>3</v>
      </c>
      <c r="E55" s="2">
        <v>0</v>
      </c>
      <c r="F55" s="2">
        <v>0</v>
      </c>
      <c r="G55" s="2">
        <v>1</v>
      </c>
      <c r="H55" s="2">
        <v>0</v>
      </c>
      <c r="I55" s="2">
        <v>1</v>
      </c>
      <c r="J55" s="2">
        <v>0</v>
      </c>
      <c r="K55" s="2">
        <v>1</v>
      </c>
      <c r="L55" s="2">
        <v>0</v>
      </c>
      <c r="M55" s="2">
        <v>1</v>
      </c>
      <c r="N55" s="2">
        <v>0</v>
      </c>
      <c r="O55" s="2">
        <v>1</v>
      </c>
      <c r="P55" t="s">
        <v>9</v>
      </c>
    </row>
    <row r="56" spans="1:18" x14ac:dyDescent="0.2">
      <c r="B56" t="s">
        <v>16</v>
      </c>
      <c r="D56" t="s">
        <v>3</v>
      </c>
      <c r="E56">
        <f>E61*$R$54</f>
        <v>0</v>
      </c>
      <c r="F56">
        <f t="shared" ref="F56:O56" si="3">F61*$R$54</f>
        <v>0</v>
      </c>
      <c r="G56">
        <f t="shared" si="3"/>
        <v>30.603000000000002</v>
      </c>
      <c r="H56">
        <f t="shared" si="3"/>
        <v>0</v>
      </c>
      <c r="I56">
        <f t="shared" si="3"/>
        <v>31.839361199999999</v>
      </c>
      <c r="J56">
        <f t="shared" si="3"/>
        <v>0</v>
      </c>
      <c r="K56">
        <f t="shared" si="3"/>
        <v>31.83617726388</v>
      </c>
      <c r="L56">
        <f t="shared" si="3"/>
        <v>0</v>
      </c>
      <c r="M56">
        <f t="shared" si="3"/>
        <v>32.797629817249181</v>
      </c>
      <c r="N56">
        <f t="shared" si="3"/>
        <v>0</v>
      </c>
      <c r="O56">
        <f t="shared" si="3"/>
        <v>32.141677220904192</v>
      </c>
      <c r="P56" t="s">
        <v>9</v>
      </c>
    </row>
    <row r="57" spans="1:18" x14ac:dyDescent="0.2">
      <c r="B57" t="s">
        <v>17</v>
      </c>
      <c r="D57" t="s">
        <v>3</v>
      </c>
      <c r="E57">
        <f>E56/(1+0.03)^E54</f>
        <v>0</v>
      </c>
      <c r="F57">
        <f t="shared" ref="F57:N57" si="4">F56/(1+0.03)^F54</f>
        <v>0</v>
      </c>
      <c r="G57">
        <f t="shared" si="4"/>
        <v>28.846262607220286</v>
      </c>
      <c r="H57">
        <f t="shared" si="4"/>
        <v>0</v>
      </c>
      <c r="I57">
        <f t="shared" si="4"/>
        <v>28.288860040109327</v>
      </c>
      <c r="J57">
        <f t="shared" si="4"/>
        <v>0</v>
      </c>
      <c r="K57">
        <f t="shared" si="4"/>
        <v>26.662297251489601</v>
      </c>
      <c r="L57">
        <f t="shared" si="4"/>
        <v>0</v>
      </c>
      <c r="M57">
        <f t="shared" si="4"/>
        <v>25.890751841346585</v>
      </c>
      <c r="N57">
        <f t="shared" si="4"/>
        <v>0</v>
      </c>
      <c r="O57">
        <f>O56/(1+0.03)^O54</f>
        <v>23.916426434649495</v>
      </c>
      <c r="P57" t="s">
        <v>9</v>
      </c>
    </row>
    <row r="58" spans="1:18" x14ac:dyDescent="0.2">
      <c r="B58" s="2" t="s">
        <v>178</v>
      </c>
      <c r="C58" s="2"/>
      <c r="D58" s="2" t="s">
        <v>3</v>
      </c>
      <c r="E58" s="2">
        <v>0</v>
      </c>
      <c r="F58" s="2">
        <v>0.01</v>
      </c>
      <c r="G58" s="2">
        <v>0.01</v>
      </c>
      <c r="H58" s="2">
        <v>0.02</v>
      </c>
      <c r="I58" s="2">
        <v>0.02</v>
      </c>
      <c r="J58" s="2">
        <v>0.01</v>
      </c>
      <c r="K58" s="2">
        <v>-0.01</v>
      </c>
      <c r="L58" s="2">
        <v>0.02</v>
      </c>
      <c r="M58" s="2">
        <v>0.01</v>
      </c>
      <c r="N58" s="2">
        <v>0</v>
      </c>
      <c r="O58" s="2">
        <v>-0.02</v>
      </c>
      <c r="P58" t="s">
        <v>9</v>
      </c>
    </row>
    <row r="59" spans="1:18" x14ac:dyDescent="0.2">
      <c r="B59" s="2" t="s">
        <v>179</v>
      </c>
      <c r="C59" s="2"/>
      <c r="D59" s="2" t="s">
        <v>3</v>
      </c>
      <c r="E59" s="2">
        <f>1+E58</f>
        <v>1</v>
      </c>
      <c r="F59" s="2">
        <f>(1+F58)*E59</f>
        <v>1.01</v>
      </c>
      <c r="G59" s="2">
        <f t="shared" ref="G59:O59" si="5">F59*(1+G58)</f>
        <v>1.0201</v>
      </c>
      <c r="H59" s="2">
        <f t="shared" si="5"/>
        <v>1.040502</v>
      </c>
      <c r="I59" s="2">
        <f t="shared" si="5"/>
        <v>1.06131204</v>
      </c>
      <c r="J59" s="2">
        <f t="shared" si="5"/>
        <v>1.0719251604</v>
      </c>
      <c r="K59" s="2">
        <f t="shared" si="5"/>
        <v>1.061205908796</v>
      </c>
      <c r="L59" s="2">
        <f t="shared" si="5"/>
        <v>1.08243002697192</v>
      </c>
      <c r="M59" s="2">
        <f t="shared" si="5"/>
        <v>1.0932543272416393</v>
      </c>
      <c r="N59" s="2">
        <f t="shared" si="5"/>
        <v>1.0932543272416393</v>
      </c>
      <c r="O59" s="2">
        <f t="shared" si="5"/>
        <v>1.0713892406968064</v>
      </c>
      <c r="P59" t="s">
        <v>9</v>
      </c>
    </row>
    <row r="60" spans="1:18" x14ac:dyDescent="0.2">
      <c r="B60" s="2" t="s">
        <v>181</v>
      </c>
      <c r="C60" s="2"/>
      <c r="D60" s="2" t="s">
        <v>3</v>
      </c>
      <c r="E60" s="2">
        <v>0</v>
      </c>
      <c r="F60" s="2">
        <v>0</v>
      </c>
      <c r="G60" s="2">
        <v>30</v>
      </c>
      <c r="H60" s="2">
        <v>0</v>
      </c>
      <c r="I60" s="2">
        <v>30</v>
      </c>
      <c r="J60" s="2">
        <v>0</v>
      </c>
      <c r="K60" s="2">
        <v>30</v>
      </c>
      <c r="L60" s="2">
        <v>0</v>
      </c>
      <c r="M60" s="2">
        <v>30</v>
      </c>
      <c r="N60" s="2">
        <v>0</v>
      </c>
      <c r="O60" s="2">
        <v>30</v>
      </c>
      <c r="P60" t="s">
        <v>9</v>
      </c>
    </row>
    <row r="61" spans="1:18" x14ac:dyDescent="0.2">
      <c r="B61" t="s">
        <v>18</v>
      </c>
      <c r="D61" t="s">
        <v>3</v>
      </c>
      <c r="E61">
        <f>E59*E60</f>
        <v>0</v>
      </c>
      <c r="F61">
        <f t="shared" ref="F61:O61" si="6">F59*F60</f>
        <v>0</v>
      </c>
      <c r="G61">
        <f t="shared" si="6"/>
        <v>30.603000000000002</v>
      </c>
      <c r="H61">
        <f t="shared" si="6"/>
        <v>0</v>
      </c>
      <c r="I61">
        <f t="shared" si="6"/>
        <v>31.839361199999999</v>
      </c>
      <c r="J61">
        <f t="shared" si="6"/>
        <v>0</v>
      </c>
      <c r="K61">
        <f t="shared" si="6"/>
        <v>31.83617726388</v>
      </c>
      <c r="L61">
        <f t="shared" si="6"/>
        <v>0</v>
      </c>
      <c r="M61">
        <f t="shared" si="6"/>
        <v>32.797629817249181</v>
      </c>
      <c r="N61">
        <f t="shared" si="6"/>
        <v>0</v>
      </c>
      <c r="O61">
        <f t="shared" si="6"/>
        <v>32.141677220904192</v>
      </c>
      <c r="P61" t="s">
        <v>9</v>
      </c>
    </row>
    <row r="62" spans="1:18" x14ac:dyDescent="0.2">
      <c r="B62" t="s">
        <v>19</v>
      </c>
    </row>
    <row r="64" spans="1:18" x14ac:dyDescent="0.2">
      <c r="A64" t="s">
        <v>175</v>
      </c>
    </row>
    <row r="65" spans="1:18" x14ac:dyDescent="0.2">
      <c r="B65" t="s">
        <v>25</v>
      </c>
    </row>
    <row r="67" spans="1:18" x14ac:dyDescent="0.2">
      <c r="A67" t="s">
        <v>182</v>
      </c>
      <c r="C67" s="3" t="s">
        <v>203</v>
      </c>
      <c r="E67" s="1" t="s">
        <v>207</v>
      </c>
    </row>
    <row r="68" spans="1:18" x14ac:dyDescent="0.2">
      <c r="A68" t="s">
        <v>185</v>
      </c>
    </row>
    <row r="69" spans="1:18" x14ac:dyDescent="0.2">
      <c r="B69" s="2" t="s">
        <v>28</v>
      </c>
      <c r="C69" s="2"/>
      <c r="D69" s="2"/>
      <c r="E69" s="2">
        <v>0</v>
      </c>
      <c r="F69" s="2">
        <v>1</v>
      </c>
      <c r="G69" s="2">
        <v>2</v>
      </c>
      <c r="H69" s="2">
        <v>3</v>
      </c>
      <c r="I69" s="2">
        <v>4</v>
      </c>
      <c r="J69" s="2">
        <v>5</v>
      </c>
      <c r="K69" s="2">
        <v>6</v>
      </c>
      <c r="L69" s="2">
        <v>7</v>
      </c>
      <c r="M69" s="2">
        <v>8</v>
      </c>
      <c r="N69" s="2">
        <v>9</v>
      </c>
      <c r="O69" s="2">
        <v>10</v>
      </c>
      <c r="Q69" s="2" t="s">
        <v>180</v>
      </c>
      <c r="R69" s="2">
        <v>3</v>
      </c>
    </row>
    <row r="70" spans="1:18" x14ac:dyDescent="0.2">
      <c r="B70" s="2" t="s">
        <v>29</v>
      </c>
      <c r="C70" s="2"/>
      <c r="D70" s="2" t="s">
        <v>3</v>
      </c>
      <c r="E70" s="2">
        <v>0</v>
      </c>
      <c r="F70" s="2">
        <v>0</v>
      </c>
      <c r="G70" s="2">
        <v>0</v>
      </c>
      <c r="H70" s="2">
        <v>1</v>
      </c>
      <c r="I70" s="2">
        <v>1</v>
      </c>
      <c r="J70" s="2">
        <v>1</v>
      </c>
      <c r="K70" s="2">
        <v>1</v>
      </c>
      <c r="L70" s="2">
        <v>0</v>
      </c>
      <c r="M70" s="2">
        <v>0</v>
      </c>
      <c r="N70" s="2">
        <v>0</v>
      </c>
      <c r="O70" s="2">
        <v>0</v>
      </c>
      <c r="P70" t="s">
        <v>9</v>
      </c>
    </row>
    <row r="71" spans="1:18" x14ac:dyDescent="0.2">
      <c r="B71" s="2" t="s">
        <v>183</v>
      </c>
      <c r="C71" s="2"/>
      <c r="D71" s="2" t="s">
        <v>3</v>
      </c>
      <c r="E71" s="2">
        <v>0</v>
      </c>
      <c r="F71" s="2">
        <v>0.04</v>
      </c>
      <c r="G71" s="2">
        <v>0.05</v>
      </c>
      <c r="H71" s="2">
        <v>0.02</v>
      </c>
      <c r="I71" s="2">
        <v>0.01</v>
      </c>
      <c r="J71" s="2">
        <v>-0.03</v>
      </c>
      <c r="K71" s="2">
        <v>0.06</v>
      </c>
      <c r="L71" s="2">
        <v>0.02</v>
      </c>
      <c r="M71" s="2">
        <v>-0.01</v>
      </c>
      <c r="N71" s="2">
        <v>-0.03</v>
      </c>
      <c r="O71" s="2">
        <v>0.09</v>
      </c>
      <c r="P71" t="s">
        <v>9</v>
      </c>
    </row>
    <row r="72" spans="1:18" x14ac:dyDescent="0.2">
      <c r="B72" s="2" t="s">
        <v>184</v>
      </c>
      <c r="C72" s="2"/>
      <c r="D72" s="2" t="s">
        <v>3</v>
      </c>
      <c r="E72" s="2">
        <f>1+E71</f>
        <v>1</v>
      </c>
      <c r="F72" s="2">
        <f>(1+F71)*E72</f>
        <v>1.04</v>
      </c>
      <c r="G72" s="2">
        <f t="shared" ref="G72:O72" si="7">(1+G71)*F72</f>
        <v>1.0920000000000001</v>
      </c>
      <c r="H72" s="2">
        <f t="shared" si="7"/>
        <v>1.1138400000000002</v>
      </c>
      <c r="I72" s="2">
        <f t="shared" si="7"/>
        <v>1.1249784000000003</v>
      </c>
      <c r="J72" s="2">
        <f t="shared" si="7"/>
        <v>1.0912290480000002</v>
      </c>
      <c r="K72" s="2">
        <f t="shared" si="7"/>
        <v>1.1567027908800003</v>
      </c>
      <c r="L72" s="2">
        <f t="shared" si="7"/>
        <v>1.1798368466976004</v>
      </c>
      <c r="M72" s="2">
        <f t="shared" si="7"/>
        <v>1.1680384782306243</v>
      </c>
      <c r="N72" s="2">
        <f t="shared" si="7"/>
        <v>1.1329973238837057</v>
      </c>
      <c r="O72" s="2">
        <f t="shared" si="7"/>
        <v>1.2349670830332393</v>
      </c>
      <c r="P72" t="s">
        <v>9</v>
      </c>
    </row>
    <row r="73" spans="1:18" x14ac:dyDescent="0.2">
      <c r="B73" t="s">
        <v>16</v>
      </c>
      <c r="D73" t="s">
        <v>3</v>
      </c>
      <c r="E73">
        <f>E78*$R$69*E72</f>
        <v>0</v>
      </c>
      <c r="F73">
        <f t="shared" ref="F73:O73" si="8">F78*$R$69*F72</f>
        <v>0</v>
      </c>
      <c r="G73">
        <f t="shared" si="8"/>
        <v>0</v>
      </c>
      <c r="H73">
        <f>H78*$R$69*H72</f>
        <v>1171.2027600000001</v>
      </c>
      <c r="I73">
        <f t="shared" si="8"/>
        <v>1182.9147876000002</v>
      </c>
      <c r="J73">
        <f t="shared" si="8"/>
        <v>1147.4273439720002</v>
      </c>
      <c r="K73">
        <f t="shared" si="8"/>
        <v>1216.2729846103202</v>
      </c>
      <c r="L73">
        <f t="shared" si="8"/>
        <v>0</v>
      </c>
      <c r="M73">
        <f t="shared" si="8"/>
        <v>0</v>
      </c>
      <c r="N73">
        <f t="shared" si="8"/>
        <v>0</v>
      </c>
      <c r="O73">
        <f t="shared" si="8"/>
        <v>0</v>
      </c>
      <c r="P73" t="s">
        <v>9</v>
      </c>
    </row>
    <row r="74" spans="1:18" x14ac:dyDescent="0.2">
      <c r="B74" t="s">
        <v>17</v>
      </c>
      <c r="D74" t="s">
        <v>3</v>
      </c>
      <c r="E74">
        <f>E73*1/(1+0.03)^E69</f>
        <v>0</v>
      </c>
      <c r="F74">
        <f t="shared" ref="F74:O74" si="9">F73*1/(1+0.03)^F69</f>
        <v>0</v>
      </c>
      <c r="G74">
        <f t="shared" si="9"/>
        <v>0</v>
      </c>
      <c r="H74">
        <f t="shared" si="9"/>
        <v>1071.8164372254005</v>
      </c>
      <c r="I74">
        <f t="shared" si="9"/>
        <v>1051.0044675705385</v>
      </c>
      <c r="J74">
        <f t="shared" si="9"/>
        <v>989.78090635283729</v>
      </c>
      <c r="K74">
        <f t="shared" si="9"/>
        <v>1018.6094764407839</v>
      </c>
      <c r="L74">
        <f t="shared" si="9"/>
        <v>0</v>
      </c>
      <c r="M74">
        <f t="shared" si="9"/>
        <v>0</v>
      </c>
      <c r="N74">
        <f t="shared" si="9"/>
        <v>0</v>
      </c>
      <c r="O74">
        <f t="shared" si="9"/>
        <v>0</v>
      </c>
      <c r="P74" t="s">
        <v>9</v>
      </c>
    </row>
    <row r="75" spans="1:18" x14ac:dyDescent="0.2">
      <c r="B75" s="2" t="s">
        <v>178</v>
      </c>
      <c r="C75" s="2"/>
      <c r="D75" s="2" t="s">
        <v>3</v>
      </c>
      <c r="E75" s="2">
        <v>0</v>
      </c>
      <c r="F75" s="2">
        <v>0</v>
      </c>
      <c r="G75" s="2">
        <v>0</v>
      </c>
      <c r="H75" s="2">
        <v>0</v>
      </c>
      <c r="I75" s="2">
        <v>0</v>
      </c>
      <c r="J75" s="2">
        <v>0</v>
      </c>
      <c r="K75" s="2">
        <v>0</v>
      </c>
      <c r="L75" s="2">
        <v>0</v>
      </c>
      <c r="M75" s="2">
        <v>0</v>
      </c>
      <c r="N75" s="2">
        <v>0</v>
      </c>
      <c r="O75" s="2">
        <v>0</v>
      </c>
      <c r="P75" t="s">
        <v>9</v>
      </c>
    </row>
    <row r="76" spans="1:18" x14ac:dyDescent="0.2">
      <c r="B76" s="2" t="s">
        <v>179</v>
      </c>
      <c r="C76" s="2"/>
      <c r="D76" s="2" t="s">
        <v>3</v>
      </c>
      <c r="E76" s="2">
        <f>1+E75</f>
        <v>1</v>
      </c>
      <c r="F76" s="2">
        <f>(1+F75)*E76</f>
        <v>1</v>
      </c>
      <c r="G76" s="2">
        <f t="shared" ref="G76" si="10">F76*(1+G75)</f>
        <v>1</v>
      </c>
      <c r="H76" s="2">
        <f t="shared" ref="H76" si="11">G76*(1+H75)</f>
        <v>1</v>
      </c>
      <c r="I76" s="2">
        <f t="shared" ref="I76" si="12">H76*(1+I75)</f>
        <v>1</v>
      </c>
      <c r="J76" s="2">
        <f t="shared" ref="J76" si="13">I76*(1+J75)</f>
        <v>1</v>
      </c>
      <c r="K76" s="2">
        <f t="shared" ref="K76" si="14">J76*(1+K75)</f>
        <v>1</v>
      </c>
      <c r="L76" s="2">
        <f t="shared" ref="L76" si="15">K76*(1+L75)</f>
        <v>1</v>
      </c>
      <c r="M76" s="2">
        <f t="shared" ref="M76" si="16">L76*(1+M75)</f>
        <v>1</v>
      </c>
      <c r="N76" s="2">
        <f t="shared" ref="N76" si="17">M76*(1+N75)</f>
        <v>1</v>
      </c>
      <c r="O76" s="2">
        <f t="shared" ref="O76" si="18">N76*(1+O75)</f>
        <v>1</v>
      </c>
      <c r="P76" t="s">
        <v>9</v>
      </c>
    </row>
    <row r="77" spans="1:18" x14ac:dyDescent="0.2">
      <c r="B77" s="2" t="s">
        <v>181</v>
      </c>
      <c r="C77" s="2"/>
      <c r="D77" s="2" t="s">
        <v>3</v>
      </c>
      <c r="E77" s="2">
        <v>0</v>
      </c>
      <c r="F77" s="2">
        <v>0</v>
      </c>
      <c r="G77" s="2">
        <v>0</v>
      </c>
      <c r="H77" s="2">
        <v>350.5</v>
      </c>
      <c r="I77" s="2">
        <v>350.5</v>
      </c>
      <c r="J77" s="2">
        <v>350.5</v>
      </c>
      <c r="K77" s="2">
        <v>350.5</v>
      </c>
      <c r="L77" s="2">
        <v>0</v>
      </c>
      <c r="M77" s="2">
        <v>0</v>
      </c>
      <c r="N77" s="2">
        <v>0</v>
      </c>
      <c r="O77" s="2">
        <v>0</v>
      </c>
      <c r="P77" t="s">
        <v>9</v>
      </c>
    </row>
    <row r="78" spans="1:18" x14ac:dyDescent="0.2">
      <c r="B78" t="s">
        <v>18</v>
      </c>
      <c r="D78" t="s">
        <v>3</v>
      </c>
      <c r="E78">
        <f>E76*E77</f>
        <v>0</v>
      </c>
      <c r="F78">
        <f t="shared" ref="F78" si="19">F76*F77</f>
        <v>0</v>
      </c>
      <c r="G78">
        <f t="shared" ref="G78" si="20">G76*G77</f>
        <v>0</v>
      </c>
      <c r="H78">
        <f t="shared" ref="H78" si="21">H76*H77</f>
        <v>350.5</v>
      </c>
      <c r="I78">
        <f t="shared" ref="I78" si="22">I76*I77</f>
        <v>350.5</v>
      </c>
      <c r="J78">
        <f t="shared" ref="J78" si="23">J76*J77</f>
        <v>350.5</v>
      </c>
      <c r="K78">
        <f t="shared" ref="K78" si="24">K76*K77</f>
        <v>350.5</v>
      </c>
      <c r="L78">
        <f t="shared" ref="L78" si="25">L76*L77</f>
        <v>0</v>
      </c>
      <c r="M78">
        <f t="shared" ref="M78" si="26">M76*M77</f>
        <v>0</v>
      </c>
      <c r="N78">
        <f t="shared" ref="N78" si="27">N76*N77</f>
        <v>0</v>
      </c>
      <c r="O78">
        <f t="shared" ref="O78" si="28">O76*O77</f>
        <v>0</v>
      </c>
      <c r="P78" t="s">
        <v>9</v>
      </c>
    </row>
    <row r="79" spans="1:18" x14ac:dyDescent="0.2">
      <c r="B79" t="s">
        <v>19</v>
      </c>
    </row>
    <row r="81" spans="1:18" x14ac:dyDescent="0.2">
      <c r="A81" t="s">
        <v>186</v>
      </c>
    </row>
    <row r="82" spans="1:18" x14ac:dyDescent="0.2">
      <c r="B82" t="s">
        <v>25</v>
      </c>
    </row>
    <row r="84" spans="1:18" x14ac:dyDescent="0.2">
      <c r="A84" t="s">
        <v>191</v>
      </c>
      <c r="C84" s="3" t="s">
        <v>203</v>
      </c>
      <c r="E84" s="1" t="s">
        <v>206</v>
      </c>
    </row>
    <row r="85" spans="1:18" x14ac:dyDescent="0.2">
      <c r="A85" t="s">
        <v>192</v>
      </c>
    </row>
    <row r="86" spans="1:18" x14ac:dyDescent="0.2">
      <c r="B86" s="2" t="s">
        <v>28</v>
      </c>
      <c r="C86" s="2"/>
      <c r="D86" s="2"/>
      <c r="E86" s="2">
        <v>0</v>
      </c>
      <c r="F86" s="2">
        <v>1</v>
      </c>
      <c r="G86" s="2">
        <v>2</v>
      </c>
      <c r="H86" s="2">
        <v>3</v>
      </c>
      <c r="I86" s="2">
        <v>4</v>
      </c>
      <c r="J86" s="2">
        <v>5</v>
      </c>
      <c r="K86" s="2">
        <v>6</v>
      </c>
      <c r="L86" s="2">
        <v>7</v>
      </c>
      <c r="M86" s="2">
        <v>8</v>
      </c>
      <c r="N86" s="2">
        <v>9</v>
      </c>
      <c r="O86" s="2">
        <v>10</v>
      </c>
      <c r="Q86" s="2" t="s">
        <v>180</v>
      </c>
      <c r="R86" s="2">
        <v>0.01</v>
      </c>
    </row>
    <row r="87" spans="1:18" x14ac:dyDescent="0.2">
      <c r="B87" s="2" t="s">
        <v>29</v>
      </c>
      <c r="C87" s="2"/>
      <c r="D87" s="2" t="s">
        <v>3</v>
      </c>
      <c r="E87" s="2">
        <v>1</v>
      </c>
      <c r="F87" s="2">
        <v>1</v>
      </c>
      <c r="G87" s="2">
        <v>1</v>
      </c>
      <c r="H87" s="2">
        <v>1</v>
      </c>
      <c r="I87" s="2">
        <v>1</v>
      </c>
      <c r="J87" s="2">
        <v>1</v>
      </c>
      <c r="K87" s="2">
        <v>1</v>
      </c>
      <c r="L87" s="2">
        <v>1</v>
      </c>
      <c r="M87" s="2">
        <v>0</v>
      </c>
      <c r="N87" s="2">
        <v>0</v>
      </c>
      <c r="O87" s="2">
        <v>0</v>
      </c>
      <c r="P87" t="s">
        <v>9</v>
      </c>
    </row>
    <row r="88" spans="1:18" x14ac:dyDescent="0.2">
      <c r="B88" s="2" t="s">
        <v>183</v>
      </c>
      <c r="C88" s="2"/>
      <c r="D88" s="2" t="s">
        <v>3</v>
      </c>
      <c r="E88" s="2">
        <v>0</v>
      </c>
      <c r="F88" s="2">
        <v>0.01</v>
      </c>
      <c r="G88" s="2">
        <v>0.01</v>
      </c>
      <c r="H88" s="2">
        <v>0.01</v>
      </c>
      <c r="I88" s="2">
        <v>0.01</v>
      </c>
      <c r="J88" s="2">
        <v>0.01</v>
      </c>
      <c r="K88" s="2">
        <v>0.01</v>
      </c>
      <c r="L88" s="2">
        <v>0.01</v>
      </c>
      <c r="M88" s="2">
        <v>0.01</v>
      </c>
      <c r="N88" s="2">
        <v>0.01</v>
      </c>
      <c r="O88" s="2">
        <v>0.01</v>
      </c>
      <c r="P88" t="s">
        <v>9</v>
      </c>
    </row>
    <row r="89" spans="1:18" x14ac:dyDescent="0.2">
      <c r="B89" s="2" t="s">
        <v>184</v>
      </c>
      <c r="C89" s="2"/>
      <c r="D89" s="2" t="s">
        <v>3</v>
      </c>
      <c r="E89" s="2">
        <f>1+E88</f>
        <v>1</v>
      </c>
      <c r="F89" s="2">
        <f>(1+F88)*E89</f>
        <v>1.01</v>
      </c>
      <c r="G89" s="2">
        <f t="shared" ref="G89" si="29">(1+G88)*F89</f>
        <v>1.0201</v>
      </c>
      <c r="H89" s="2">
        <f t="shared" ref="H89" si="30">(1+H88)*G89</f>
        <v>1.0303009999999999</v>
      </c>
      <c r="I89" s="2">
        <f t="shared" ref="I89" si="31">(1+I88)*H89</f>
        <v>1.04060401</v>
      </c>
      <c r="J89" s="2">
        <f t="shared" ref="J89" si="32">(1+J88)*I89</f>
        <v>1.0510100500999999</v>
      </c>
      <c r="K89" s="2">
        <f t="shared" ref="K89" si="33">(1+K88)*J89</f>
        <v>1.0615201506009999</v>
      </c>
      <c r="L89" s="2">
        <f t="shared" ref="L89" si="34">(1+L88)*K89</f>
        <v>1.0721353521070098</v>
      </c>
      <c r="M89" s="2">
        <f t="shared" ref="M89" si="35">(1+M88)*L89</f>
        <v>1.08285670562808</v>
      </c>
      <c r="N89" s="2">
        <f t="shared" ref="N89" si="36">(1+N88)*M89</f>
        <v>1.0936852726843609</v>
      </c>
      <c r="O89" s="2">
        <f t="shared" ref="O89" si="37">(1+O88)*N89</f>
        <v>1.1046221254112045</v>
      </c>
      <c r="P89" t="s">
        <v>9</v>
      </c>
    </row>
    <row r="90" spans="1:18" x14ac:dyDescent="0.2">
      <c r="B90" t="s">
        <v>16</v>
      </c>
      <c r="D90" t="s">
        <v>3</v>
      </c>
      <c r="E90">
        <f>E95*$R$86*E89</f>
        <v>0.9</v>
      </c>
      <c r="F90">
        <f t="shared" ref="F90:O90" si="38">F95*$R$86*F89</f>
        <v>0.88173000000000001</v>
      </c>
      <c r="G90">
        <f t="shared" si="38"/>
        <v>0.86383088099999994</v>
      </c>
      <c r="H90">
        <f t="shared" si="38"/>
        <v>0.84629511411569991</v>
      </c>
      <c r="I90">
        <f t="shared" si="38"/>
        <v>0.82911532329915139</v>
      </c>
      <c r="J90">
        <f t="shared" si="38"/>
        <v>0.81228428223617843</v>
      </c>
      <c r="K90">
        <f t="shared" si="38"/>
        <v>0.79579491130678393</v>
      </c>
      <c r="L90">
        <f t="shared" si="38"/>
        <v>0.77964027460725616</v>
      </c>
      <c r="M90">
        <f t="shared" si="38"/>
        <v>0</v>
      </c>
      <c r="N90">
        <f t="shared" si="38"/>
        <v>0</v>
      </c>
      <c r="O90">
        <f t="shared" si="38"/>
        <v>0</v>
      </c>
      <c r="P90" t="s">
        <v>9</v>
      </c>
    </row>
    <row r="91" spans="1:18" x14ac:dyDescent="0.2">
      <c r="B91" t="s">
        <v>17</v>
      </c>
      <c r="D91" t="s">
        <v>3</v>
      </c>
      <c r="E91">
        <f>E90*1/(1+0.03)^E86</f>
        <v>0.9</v>
      </c>
      <c r="F91">
        <f t="shared" ref="F91" si="39">F90*1/(1+0.03)^F86</f>
        <v>0.85604854368932037</v>
      </c>
      <c r="G91">
        <f t="shared" ref="G91" si="40">G90*1/(1+0.03)^G86</f>
        <v>0.81424345461400693</v>
      </c>
      <c r="H91">
        <f t="shared" ref="H91" si="41">H90*1/(1+0.03)^H86</f>
        <v>0.77447991503431313</v>
      </c>
      <c r="I91">
        <f t="shared" ref="I91" si="42">I90*1/(1+0.03)^I86</f>
        <v>0.73665822597972508</v>
      </c>
      <c r="J91">
        <f t="shared" ref="J91" si="43">J90*1/(1+0.03)^J86</f>
        <v>0.70068355727411313</v>
      </c>
      <c r="K91">
        <f t="shared" ref="K91" si="44">K90*1/(1+0.03)^K86</f>
        <v>0.66646570976839659</v>
      </c>
      <c r="L91">
        <f t="shared" ref="L91" si="45">L90*1/(1+0.03)^L86</f>
        <v>0.6339188891845613</v>
      </c>
      <c r="M91">
        <f t="shared" ref="M91" si="46">M90*1/(1+0.03)^M86</f>
        <v>0</v>
      </c>
      <c r="N91">
        <f t="shared" ref="N91" si="47">N90*1/(1+0.03)^N86</f>
        <v>0</v>
      </c>
      <c r="O91">
        <f t="shared" ref="O91" si="48">O90*1/(1+0.03)^O86</f>
        <v>0</v>
      </c>
      <c r="P91" t="s">
        <v>9</v>
      </c>
    </row>
    <row r="92" spans="1:18" x14ac:dyDescent="0.2">
      <c r="B92" s="2" t="s">
        <v>178</v>
      </c>
      <c r="C92" s="2"/>
      <c r="D92" s="2" t="s">
        <v>3</v>
      </c>
      <c r="E92" s="2">
        <v>0</v>
      </c>
      <c r="F92" s="2">
        <v>-0.03</v>
      </c>
      <c r="G92" s="2">
        <v>-0.03</v>
      </c>
      <c r="H92" s="2">
        <v>-0.03</v>
      </c>
      <c r="I92" s="2">
        <v>-0.03</v>
      </c>
      <c r="J92" s="2">
        <v>-0.03</v>
      </c>
      <c r="K92" s="2">
        <v>-0.03</v>
      </c>
      <c r="L92" s="2">
        <v>-0.03</v>
      </c>
      <c r="M92" s="2">
        <v>-0.03</v>
      </c>
      <c r="N92" s="2">
        <v>-0.03</v>
      </c>
      <c r="O92" s="2">
        <v>-0.03</v>
      </c>
      <c r="P92" t="s">
        <v>9</v>
      </c>
    </row>
    <row r="93" spans="1:18" x14ac:dyDescent="0.2">
      <c r="B93" s="2" t="s">
        <v>179</v>
      </c>
      <c r="C93" s="2"/>
      <c r="D93" s="2" t="s">
        <v>3</v>
      </c>
      <c r="E93" s="2">
        <f>1+E92</f>
        <v>1</v>
      </c>
      <c r="F93" s="2">
        <f>(1+F92)*E93</f>
        <v>0.97</v>
      </c>
      <c r="G93" s="2">
        <f t="shared" ref="G93" si="49">F93*(1+G92)</f>
        <v>0.94089999999999996</v>
      </c>
      <c r="H93" s="2">
        <f t="shared" ref="H93" si="50">G93*(1+H92)</f>
        <v>0.91267299999999996</v>
      </c>
      <c r="I93" s="2">
        <f t="shared" ref="I93" si="51">H93*(1+I92)</f>
        <v>0.88529280999999993</v>
      </c>
      <c r="J93" s="2">
        <f t="shared" ref="J93" si="52">I93*(1+J92)</f>
        <v>0.8587340256999999</v>
      </c>
      <c r="K93" s="2">
        <f t="shared" ref="K93" si="53">J93*(1+K92)</f>
        <v>0.83297200492899992</v>
      </c>
      <c r="L93" s="2">
        <f t="shared" ref="L93" si="54">K93*(1+L92)</f>
        <v>0.80798284478112992</v>
      </c>
      <c r="M93" s="2">
        <f t="shared" ref="M93" si="55">L93*(1+M92)</f>
        <v>0.78374335943769602</v>
      </c>
      <c r="N93" s="2">
        <f t="shared" ref="N93" si="56">M93*(1+N92)</f>
        <v>0.76023105865456508</v>
      </c>
      <c r="O93" s="2">
        <f t="shared" ref="O93" si="57">N93*(1+O92)</f>
        <v>0.73742412689492809</v>
      </c>
      <c r="P93" t="s">
        <v>9</v>
      </c>
    </row>
    <row r="94" spans="1:18" x14ac:dyDescent="0.2">
      <c r="B94" s="2" t="s">
        <v>181</v>
      </c>
      <c r="C94" s="2"/>
      <c r="D94" s="2" t="s">
        <v>3</v>
      </c>
      <c r="E94" s="2">
        <v>90</v>
      </c>
      <c r="F94" s="2">
        <v>90</v>
      </c>
      <c r="G94" s="2">
        <v>90</v>
      </c>
      <c r="H94" s="2">
        <v>90</v>
      </c>
      <c r="I94" s="2">
        <v>90</v>
      </c>
      <c r="J94" s="2">
        <v>90</v>
      </c>
      <c r="K94" s="2">
        <v>90</v>
      </c>
      <c r="L94" s="2">
        <v>90</v>
      </c>
      <c r="M94" s="2">
        <v>0</v>
      </c>
      <c r="N94" s="2">
        <v>0</v>
      </c>
      <c r="O94" s="2">
        <v>0</v>
      </c>
      <c r="P94" t="s">
        <v>9</v>
      </c>
    </row>
    <row r="95" spans="1:18" x14ac:dyDescent="0.2">
      <c r="B95" t="s">
        <v>18</v>
      </c>
      <c r="D95" t="s">
        <v>3</v>
      </c>
      <c r="E95">
        <f>E93*E94</f>
        <v>90</v>
      </c>
      <c r="F95">
        <f t="shared" ref="F95" si="58">F93*F94</f>
        <v>87.3</v>
      </c>
      <c r="G95">
        <f t="shared" ref="G95" si="59">G93*G94</f>
        <v>84.680999999999997</v>
      </c>
      <c r="H95">
        <f t="shared" ref="H95" si="60">H93*H94</f>
        <v>82.140569999999997</v>
      </c>
      <c r="I95">
        <f t="shared" ref="I95" si="61">I93*I94</f>
        <v>79.676352899999998</v>
      </c>
      <c r="J95">
        <f t="shared" ref="J95" si="62">J93*J94</f>
        <v>77.286062312999988</v>
      </c>
      <c r="K95">
        <f t="shared" ref="K95" si="63">K93*K94</f>
        <v>74.967480443609986</v>
      </c>
      <c r="L95">
        <f t="shared" ref="L95" si="64">L93*L94</f>
        <v>72.718456030301695</v>
      </c>
      <c r="M95">
        <f t="shared" ref="M95" si="65">M93*M94</f>
        <v>0</v>
      </c>
      <c r="N95">
        <f t="shared" ref="N95" si="66">N93*N94</f>
        <v>0</v>
      </c>
      <c r="O95">
        <f t="shared" ref="O95" si="67">O93*O94</f>
        <v>0</v>
      </c>
      <c r="P95" t="s">
        <v>9</v>
      </c>
    </row>
    <row r="96" spans="1:18" x14ac:dyDescent="0.2">
      <c r="B96" t="s">
        <v>19</v>
      </c>
    </row>
    <row r="98" spans="1:18" x14ac:dyDescent="0.2">
      <c r="A98" t="s">
        <v>193</v>
      </c>
    </row>
    <row r="99" spans="1:18" x14ac:dyDescent="0.2">
      <c r="B99" t="s">
        <v>25</v>
      </c>
    </row>
    <row r="101" spans="1:18" x14ac:dyDescent="0.2">
      <c r="A101" t="s">
        <v>194</v>
      </c>
      <c r="C101" s="3" t="s">
        <v>203</v>
      </c>
      <c r="E101" s="1" t="s">
        <v>208</v>
      </c>
    </row>
    <row r="102" spans="1:18" x14ac:dyDescent="0.2">
      <c r="A102" t="s">
        <v>195</v>
      </c>
    </row>
    <row r="103" spans="1:18" x14ac:dyDescent="0.2">
      <c r="B103" s="2" t="s">
        <v>28</v>
      </c>
      <c r="C103" s="2"/>
      <c r="D103" s="2"/>
      <c r="E103" s="2">
        <v>0</v>
      </c>
      <c r="F103" s="2">
        <v>1</v>
      </c>
      <c r="G103" s="2">
        <v>2</v>
      </c>
      <c r="H103" s="2">
        <v>3</v>
      </c>
      <c r="I103" s="2">
        <v>4</v>
      </c>
      <c r="J103" s="2">
        <v>5</v>
      </c>
      <c r="K103" s="2">
        <v>6</v>
      </c>
      <c r="L103" s="2">
        <v>7</v>
      </c>
      <c r="M103" s="2">
        <v>8</v>
      </c>
      <c r="N103" s="2">
        <v>9</v>
      </c>
      <c r="O103" s="2">
        <v>10</v>
      </c>
      <c r="Q103" s="2" t="s">
        <v>180</v>
      </c>
      <c r="R103" s="2">
        <v>0.5</v>
      </c>
    </row>
    <row r="104" spans="1:18" x14ac:dyDescent="0.2">
      <c r="B104" s="2" t="s">
        <v>29</v>
      </c>
      <c r="C104" s="2"/>
      <c r="D104" s="2" t="s">
        <v>3</v>
      </c>
      <c r="E104" s="2">
        <v>1</v>
      </c>
      <c r="F104" s="2">
        <v>1</v>
      </c>
      <c r="G104" s="2">
        <v>1</v>
      </c>
      <c r="H104" s="2">
        <v>1</v>
      </c>
      <c r="I104" s="2">
        <v>1</v>
      </c>
      <c r="J104" s="2">
        <v>1</v>
      </c>
      <c r="K104" s="2">
        <v>1</v>
      </c>
      <c r="L104" s="2">
        <v>1</v>
      </c>
      <c r="M104" s="2">
        <v>0</v>
      </c>
      <c r="N104" s="2">
        <v>0</v>
      </c>
      <c r="O104" s="2">
        <v>0</v>
      </c>
      <c r="P104" t="s">
        <v>9</v>
      </c>
    </row>
    <row r="105" spans="1:18" x14ac:dyDescent="0.2">
      <c r="B105" s="2" t="s">
        <v>183</v>
      </c>
      <c r="C105" s="2"/>
      <c r="D105" s="2" t="s">
        <v>3</v>
      </c>
      <c r="E105" s="2">
        <v>0</v>
      </c>
      <c r="F105" s="2">
        <v>0</v>
      </c>
      <c r="G105" s="2">
        <v>0</v>
      </c>
      <c r="H105" s="2">
        <v>0</v>
      </c>
      <c r="I105" s="2">
        <v>0</v>
      </c>
      <c r="J105" s="2">
        <v>0</v>
      </c>
      <c r="K105" s="2">
        <v>0</v>
      </c>
      <c r="L105" s="2">
        <v>0</v>
      </c>
      <c r="M105" s="2">
        <v>0</v>
      </c>
      <c r="N105" s="2">
        <v>0</v>
      </c>
      <c r="O105" s="2">
        <v>0</v>
      </c>
      <c r="P105" t="s">
        <v>9</v>
      </c>
    </row>
    <row r="106" spans="1:18" x14ac:dyDescent="0.2">
      <c r="B106" s="2" t="s">
        <v>184</v>
      </c>
      <c r="C106" s="2"/>
      <c r="D106" s="2" t="s">
        <v>3</v>
      </c>
      <c r="E106" s="2">
        <f>1+E105</f>
        <v>1</v>
      </c>
      <c r="F106" s="2">
        <f>(1+F105)*E106</f>
        <v>1</v>
      </c>
      <c r="G106" s="2">
        <f t="shared" ref="G106" si="68">(1+G105)*F106</f>
        <v>1</v>
      </c>
      <c r="H106" s="2">
        <f t="shared" ref="H106" si="69">(1+H105)*G106</f>
        <v>1</v>
      </c>
      <c r="I106" s="2">
        <f t="shared" ref="I106" si="70">(1+I105)*H106</f>
        <v>1</v>
      </c>
      <c r="J106" s="2">
        <f t="shared" ref="J106" si="71">(1+J105)*I106</f>
        <v>1</v>
      </c>
      <c r="K106" s="2">
        <f t="shared" ref="K106" si="72">(1+K105)*J106</f>
        <v>1</v>
      </c>
      <c r="L106" s="2">
        <f t="shared" ref="L106" si="73">(1+L105)*K106</f>
        <v>1</v>
      </c>
      <c r="M106" s="2">
        <f t="shared" ref="M106" si="74">(1+M105)*L106</f>
        <v>1</v>
      </c>
      <c r="N106" s="2">
        <f t="shared" ref="N106" si="75">(1+N105)*M106</f>
        <v>1</v>
      </c>
      <c r="O106" s="2">
        <f t="shared" ref="O106" si="76">(1+O105)*N106</f>
        <v>1</v>
      </c>
      <c r="P106" t="s">
        <v>9</v>
      </c>
    </row>
    <row r="107" spans="1:18" x14ac:dyDescent="0.2">
      <c r="B107" t="s">
        <v>16</v>
      </c>
      <c r="D107" t="s">
        <v>3</v>
      </c>
      <c r="E107">
        <f>E112*$R$103*E106</f>
        <v>0</v>
      </c>
      <c r="F107">
        <f t="shared" ref="F107:O107" si="77">F112*$R$103*F106</f>
        <v>0</v>
      </c>
      <c r="G107">
        <f t="shared" si="77"/>
        <v>0</v>
      </c>
      <c r="H107">
        <f t="shared" si="77"/>
        <v>0</v>
      </c>
      <c r="I107">
        <f t="shared" si="77"/>
        <v>0</v>
      </c>
      <c r="J107">
        <f t="shared" si="77"/>
        <v>0</v>
      </c>
      <c r="K107">
        <f t="shared" si="77"/>
        <v>125</v>
      </c>
      <c r="L107">
        <f t="shared" si="77"/>
        <v>0</v>
      </c>
      <c r="M107">
        <f t="shared" si="77"/>
        <v>0</v>
      </c>
      <c r="N107">
        <f t="shared" si="77"/>
        <v>0</v>
      </c>
      <c r="O107">
        <f t="shared" si="77"/>
        <v>0</v>
      </c>
      <c r="P107" t="s">
        <v>9</v>
      </c>
    </row>
    <row r="108" spans="1:18" x14ac:dyDescent="0.2">
      <c r="B108" t="s">
        <v>17</v>
      </c>
      <c r="D108" t="s">
        <v>3</v>
      </c>
      <c r="E108">
        <f>E107*1/(1+0.03)^E103</f>
        <v>0</v>
      </c>
      <c r="F108">
        <f t="shared" ref="F108" si="78">F107*1/(1+0.03)^F103</f>
        <v>0</v>
      </c>
      <c r="G108">
        <f t="shared" ref="G108" si="79">G107*1/(1+0.03)^G103</f>
        <v>0</v>
      </c>
      <c r="H108">
        <f t="shared" ref="H108" si="80">H107*1/(1+0.03)^H103</f>
        <v>0</v>
      </c>
      <c r="I108">
        <f t="shared" ref="I108" si="81">I107*1/(1+0.03)^I103</f>
        <v>0</v>
      </c>
      <c r="J108">
        <f t="shared" ref="J108" si="82">J107*1/(1+0.03)^J103</f>
        <v>0</v>
      </c>
      <c r="K108">
        <f t="shared" ref="K108" si="83">K107*1/(1+0.03)^K103</f>
        <v>104.6855320854568</v>
      </c>
      <c r="L108">
        <f t="shared" ref="L108" si="84">L107*1/(1+0.03)^L103</f>
        <v>0</v>
      </c>
      <c r="M108">
        <f t="shared" ref="M108" si="85">M107*1/(1+0.03)^M103</f>
        <v>0</v>
      </c>
      <c r="N108">
        <f t="shared" ref="N108" si="86">N107*1/(1+0.03)^N103</f>
        <v>0</v>
      </c>
      <c r="O108">
        <f t="shared" ref="O108" si="87">O107*1/(1+0.03)^O103</f>
        <v>0</v>
      </c>
      <c r="P108" t="s">
        <v>9</v>
      </c>
    </row>
    <row r="109" spans="1:18" x14ac:dyDescent="0.2">
      <c r="B109" s="2" t="s">
        <v>178</v>
      </c>
      <c r="C109" s="2"/>
      <c r="D109" s="2" t="s">
        <v>3</v>
      </c>
      <c r="E109" s="2">
        <v>0</v>
      </c>
      <c r="F109" s="2">
        <v>0</v>
      </c>
      <c r="G109" s="2">
        <v>0</v>
      </c>
      <c r="H109" s="2">
        <v>0</v>
      </c>
      <c r="I109" s="2">
        <v>0</v>
      </c>
      <c r="J109" s="2">
        <v>0</v>
      </c>
      <c r="K109" s="2">
        <v>0</v>
      </c>
      <c r="L109" s="2">
        <v>0</v>
      </c>
      <c r="M109" s="2">
        <v>0</v>
      </c>
      <c r="N109" s="2">
        <v>0</v>
      </c>
      <c r="O109" s="2">
        <v>0</v>
      </c>
      <c r="P109" t="s">
        <v>9</v>
      </c>
    </row>
    <row r="110" spans="1:18" x14ac:dyDescent="0.2">
      <c r="B110" s="2" t="s">
        <v>179</v>
      </c>
      <c r="C110" s="2"/>
      <c r="D110" s="2" t="s">
        <v>3</v>
      </c>
      <c r="E110" s="2">
        <f>1+E109</f>
        <v>1</v>
      </c>
      <c r="F110" s="2">
        <f>(1+F109)*E110</f>
        <v>1</v>
      </c>
      <c r="G110" s="2">
        <f t="shared" ref="G110" si="88">F110*(1+G109)</f>
        <v>1</v>
      </c>
      <c r="H110" s="2">
        <f t="shared" ref="H110" si="89">G110*(1+H109)</f>
        <v>1</v>
      </c>
      <c r="I110" s="2">
        <f t="shared" ref="I110" si="90">H110*(1+I109)</f>
        <v>1</v>
      </c>
      <c r="J110" s="2">
        <f t="shared" ref="J110" si="91">I110*(1+J109)</f>
        <v>1</v>
      </c>
      <c r="K110" s="2">
        <f t="shared" ref="K110" si="92">J110*(1+K109)</f>
        <v>1</v>
      </c>
      <c r="L110" s="2">
        <f t="shared" ref="L110" si="93">K110*(1+L109)</f>
        <v>1</v>
      </c>
      <c r="M110" s="2">
        <f t="shared" ref="M110" si="94">L110*(1+M109)</f>
        <v>1</v>
      </c>
      <c r="N110" s="2">
        <f t="shared" ref="N110" si="95">M110*(1+N109)</f>
        <v>1</v>
      </c>
      <c r="O110" s="2">
        <f t="shared" ref="O110" si="96">N110*(1+O109)</f>
        <v>1</v>
      </c>
      <c r="P110" t="s">
        <v>9</v>
      </c>
    </row>
    <row r="111" spans="1:18" x14ac:dyDescent="0.2">
      <c r="B111" s="2" t="s">
        <v>181</v>
      </c>
      <c r="C111" s="2"/>
      <c r="D111" s="2" t="s">
        <v>3</v>
      </c>
      <c r="E111" s="2">
        <v>0</v>
      </c>
      <c r="F111" s="2">
        <v>0</v>
      </c>
      <c r="G111" s="2">
        <v>0</v>
      </c>
      <c r="H111" s="2">
        <v>0</v>
      </c>
      <c r="I111" s="2">
        <v>0</v>
      </c>
      <c r="J111" s="2">
        <v>0</v>
      </c>
      <c r="K111" s="2">
        <v>250</v>
      </c>
      <c r="L111" s="2">
        <v>0</v>
      </c>
      <c r="M111" s="2">
        <v>0</v>
      </c>
      <c r="N111" s="2">
        <v>0</v>
      </c>
      <c r="O111" s="2">
        <v>0</v>
      </c>
      <c r="P111" t="s">
        <v>9</v>
      </c>
    </row>
    <row r="112" spans="1:18" x14ac:dyDescent="0.2">
      <c r="B112" t="s">
        <v>18</v>
      </c>
      <c r="D112" t="s">
        <v>3</v>
      </c>
      <c r="E112">
        <f>E110*E111</f>
        <v>0</v>
      </c>
      <c r="F112">
        <f t="shared" ref="F112" si="97">F110*F111</f>
        <v>0</v>
      </c>
      <c r="G112">
        <f t="shared" ref="G112" si="98">G110*G111</f>
        <v>0</v>
      </c>
      <c r="H112">
        <f t="shared" ref="H112" si="99">H110*H111</f>
        <v>0</v>
      </c>
      <c r="I112">
        <f t="shared" ref="I112" si="100">I110*I111</f>
        <v>0</v>
      </c>
      <c r="J112">
        <f t="shared" ref="J112" si="101">J110*J111</f>
        <v>0</v>
      </c>
      <c r="K112">
        <f t="shared" ref="K112" si="102">K110*K111</f>
        <v>250</v>
      </c>
      <c r="L112">
        <f t="shared" ref="L112" si="103">L110*L111</f>
        <v>0</v>
      </c>
      <c r="M112">
        <f t="shared" ref="M112" si="104">M110*M111</f>
        <v>0</v>
      </c>
      <c r="N112">
        <f t="shared" ref="N112" si="105">N110*N111</f>
        <v>0</v>
      </c>
      <c r="O112">
        <f t="shared" ref="O112" si="106">O110*O111</f>
        <v>0</v>
      </c>
      <c r="P112" t="s">
        <v>9</v>
      </c>
    </row>
    <row r="113" spans="1:18" x14ac:dyDescent="0.2">
      <c r="B113" t="s">
        <v>19</v>
      </c>
    </row>
    <row r="115" spans="1:18" x14ac:dyDescent="0.2">
      <c r="A115" t="s">
        <v>196</v>
      </c>
    </row>
    <row r="116" spans="1:18" x14ac:dyDescent="0.2">
      <c r="B116" t="s">
        <v>25</v>
      </c>
    </row>
    <row r="118" spans="1:18" x14ac:dyDescent="0.2">
      <c r="A118" t="s">
        <v>197</v>
      </c>
      <c r="C118" s="3" t="s">
        <v>202</v>
      </c>
      <c r="E118" t="s">
        <v>207</v>
      </c>
    </row>
    <row r="119" spans="1:18" x14ac:dyDescent="0.2">
      <c r="A119" t="s">
        <v>213</v>
      </c>
    </row>
    <row r="120" spans="1:18" x14ac:dyDescent="0.2">
      <c r="B120" s="2" t="s">
        <v>28</v>
      </c>
      <c r="C120" s="2"/>
      <c r="D120" s="2"/>
      <c r="E120" s="2">
        <v>0</v>
      </c>
      <c r="F120" s="2">
        <v>1</v>
      </c>
      <c r="G120" s="2">
        <v>2</v>
      </c>
      <c r="H120" s="2">
        <v>3</v>
      </c>
      <c r="I120" s="2">
        <v>4</v>
      </c>
      <c r="J120" s="2">
        <v>5</v>
      </c>
      <c r="K120" s="2">
        <v>6</v>
      </c>
      <c r="L120" s="2">
        <v>7</v>
      </c>
      <c r="M120" s="2">
        <v>8</v>
      </c>
      <c r="N120" s="2">
        <v>9</v>
      </c>
      <c r="O120" s="2">
        <v>10</v>
      </c>
      <c r="Q120" s="2" t="s">
        <v>180</v>
      </c>
      <c r="R120" s="2">
        <v>0.5</v>
      </c>
    </row>
    <row r="121" spans="1:18" x14ac:dyDescent="0.2">
      <c r="B121" s="2" t="s">
        <v>29</v>
      </c>
      <c r="C121" s="2"/>
      <c r="D121" s="2" t="s">
        <v>3</v>
      </c>
      <c r="E121" s="2">
        <v>1</v>
      </c>
      <c r="F121" s="2">
        <v>0</v>
      </c>
      <c r="G121" s="2">
        <v>0</v>
      </c>
      <c r="H121" s="2">
        <v>0</v>
      </c>
      <c r="I121" s="2">
        <v>1</v>
      </c>
      <c r="J121" s="2">
        <v>0</v>
      </c>
      <c r="K121" s="2">
        <v>0</v>
      </c>
      <c r="L121" s="2">
        <v>0</v>
      </c>
      <c r="M121" s="2">
        <v>1</v>
      </c>
      <c r="N121" s="2">
        <v>0</v>
      </c>
      <c r="O121" s="2">
        <v>0</v>
      </c>
      <c r="P121" t="s">
        <v>9</v>
      </c>
    </row>
    <row r="122" spans="1:18" x14ac:dyDescent="0.2">
      <c r="B122" s="2" t="s">
        <v>183</v>
      </c>
      <c r="C122" s="2"/>
      <c r="D122" s="2" t="s">
        <v>3</v>
      </c>
      <c r="E122" s="2">
        <v>0</v>
      </c>
      <c r="F122" s="2">
        <v>0.01</v>
      </c>
      <c r="G122" s="2">
        <v>0.01</v>
      </c>
      <c r="H122" s="2">
        <v>0.01</v>
      </c>
      <c r="I122" s="2">
        <v>0.01</v>
      </c>
      <c r="J122" s="2">
        <v>0.01</v>
      </c>
      <c r="K122" s="2">
        <v>0.01</v>
      </c>
      <c r="L122" s="2">
        <v>0.01</v>
      </c>
      <c r="M122" s="2">
        <v>0.01</v>
      </c>
      <c r="N122" s="2">
        <v>0.01</v>
      </c>
      <c r="O122" s="2">
        <v>0.01</v>
      </c>
      <c r="P122" t="s">
        <v>9</v>
      </c>
      <c r="Q122" t="s">
        <v>216</v>
      </c>
    </row>
    <row r="123" spans="1:18" x14ac:dyDescent="0.2">
      <c r="B123" s="2" t="s">
        <v>184</v>
      </c>
      <c r="C123" s="2"/>
      <c r="D123" s="2" t="s">
        <v>3</v>
      </c>
      <c r="E123" s="2">
        <f>1+E122</f>
        <v>1</v>
      </c>
      <c r="F123" s="2">
        <f>(1+F122)*E123</f>
        <v>1.01</v>
      </c>
      <c r="G123" s="2">
        <f t="shared" ref="G123" si="107">(1+G122)*F123</f>
        <v>1.0201</v>
      </c>
      <c r="H123" s="2">
        <f t="shared" ref="H123" si="108">(1+H122)*G123</f>
        <v>1.0303009999999999</v>
      </c>
      <c r="I123" s="2">
        <f t="shared" ref="I123" si="109">(1+I122)*H123</f>
        <v>1.04060401</v>
      </c>
      <c r="J123" s="2">
        <f t="shared" ref="J123" si="110">(1+J122)*I123</f>
        <v>1.0510100500999999</v>
      </c>
      <c r="K123" s="2">
        <f t="shared" ref="K123" si="111">(1+K122)*J123</f>
        <v>1.0615201506009999</v>
      </c>
      <c r="L123" s="2">
        <f t="shared" ref="L123" si="112">(1+L122)*K123</f>
        <v>1.0721353521070098</v>
      </c>
      <c r="M123" s="2">
        <f t="shared" ref="M123" si="113">(1+M122)*L123</f>
        <v>1.08285670562808</v>
      </c>
      <c r="N123" s="2">
        <f t="shared" ref="N123" si="114">(1+N122)*M123</f>
        <v>1.0936852726843609</v>
      </c>
      <c r="O123" s="2">
        <f t="shared" ref="O123" si="115">(1+O122)*N123</f>
        <v>1.1046221254112045</v>
      </c>
      <c r="P123" t="s">
        <v>9</v>
      </c>
      <c r="Q123" t="s">
        <v>218</v>
      </c>
    </row>
    <row r="124" spans="1:18" x14ac:dyDescent="0.2">
      <c r="B124" t="s">
        <v>16</v>
      </c>
      <c r="D124" t="s">
        <v>3</v>
      </c>
      <c r="E124">
        <f>E129*$R$103*E123</f>
        <v>50</v>
      </c>
      <c r="F124">
        <f t="shared" ref="F124" si="116">F129*$R$103*F123</f>
        <v>0</v>
      </c>
      <c r="G124">
        <f t="shared" ref="G124" si="117">G129*$R$103*G123</f>
        <v>0</v>
      </c>
      <c r="H124">
        <f t="shared" ref="H124" si="118">H129*$R$103*H123</f>
        <v>0</v>
      </c>
      <c r="I124">
        <f t="shared" ref="I124" si="119">I129*$R$103*I123</f>
        <v>52.030200499999999</v>
      </c>
      <c r="J124">
        <f t="shared" ref="J124" si="120">J129*$R$103*J123</f>
        <v>0</v>
      </c>
      <c r="K124">
        <f t="shared" ref="K124" si="121">K129*$R$103*K123</f>
        <v>0</v>
      </c>
      <c r="L124">
        <f t="shared" ref="L124" si="122">L129*$R$103*L123</f>
        <v>0</v>
      </c>
      <c r="M124">
        <f t="shared" ref="M124" si="123">M129*$R$103*M123</f>
        <v>54.142835281404004</v>
      </c>
      <c r="N124">
        <f t="shared" ref="N124" si="124">N129*$R$103*N123</f>
        <v>0</v>
      </c>
      <c r="O124">
        <f t="shared" ref="O124" si="125">O129*$R$103*O123</f>
        <v>-6.9038882838200282</v>
      </c>
      <c r="P124" t="s">
        <v>9</v>
      </c>
      <c r="Q124" t="s">
        <v>219</v>
      </c>
    </row>
    <row r="125" spans="1:18" x14ac:dyDescent="0.2">
      <c r="B125" t="s">
        <v>17</v>
      </c>
      <c r="D125" t="s">
        <v>3</v>
      </c>
      <c r="E125">
        <f>E124*1/(1+0.03)^E120</f>
        <v>50</v>
      </c>
      <c r="F125">
        <f t="shared" ref="F125" si="126">F124*1/(1+0.03)^F120</f>
        <v>0</v>
      </c>
      <c r="G125">
        <f t="shared" ref="G125" si="127">G124*1/(1+0.03)^G120</f>
        <v>0</v>
      </c>
      <c r="H125">
        <f t="shared" ref="H125" si="128">H124*1/(1+0.03)^H120</f>
        <v>0</v>
      </c>
      <c r="I125">
        <f t="shared" ref="I125" si="129">I124*1/(1+0.03)^I120</f>
        <v>46.228159244706404</v>
      </c>
      <c r="J125">
        <f t="shared" ref="J125" si="130">J124*1/(1+0.03)^J120</f>
        <v>0</v>
      </c>
      <c r="K125">
        <f t="shared" ref="K125" si="131">K124*1/(1+0.03)^K120</f>
        <v>0</v>
      </c>
      <c r="L125">
        <f t="shared" ref="L125" si="132">L124*1/(1+0.03)^L120</f>
        <v>0</v>
      </c>
      <c r="M125">
        <f t="shared" ref="M125" si="133">M124*1/(1+0.03)^M120</f>
        <v>42.740854143078685</v>
      </c>
      <c r="N125">
        <f t="shared" ref="N125" si="134">N124*1/(1+0.03)^N120</f>
        <v>0</v>
      </c>
      <c r="O125">
        <f t="shared" ref="O125" si="135">O124*1/(1+0.03)^O120</f>
        <v>-5.1371412611172778</v>
      </c>
      <c r="P125" t="s">
        <v>9</v>
      </c>
      <c r="Q125" t="s">
        <v>221</v>
      </c>
    </row>
    <row r="126" spans="1:18" x14ac:dyDescent="0.2">
      <c r="B126" s="2" t="s">
        <v>178</v>
      </c>
      <c r="C126" s="2"/>
      <c r="D126" s="2" t="s">
        <v>3</v>
      </c>
      <c r="E126" s="2">
        <v>0</v>
      </c>
      <c r="F126" s="2">
        <v>0</v>
      </c>
      <c r="G126" s="2">
        <v>0</v>
      </c>
      <c r="H126" s="2">
        <v>0</v>
      </c>
      <c r="I126" s="2">
        <v>0</v>
      </c>
      <c r="J126" s="2">
        <v>0</v>
      </c>
      <c r="K126" s="2">
        <v>0</v>
      </c>
      <c r="L126" s="2">
        <v>0</v>
      </c>
      <c r="M126" s="2">
        <v>0</v>
      </c>
      <c r="N126" s="2">
        <v>0</v>
      </c>
      <c r="O126" s="2">
        <v>0</v>
      </c>
      <c r="P126" t="s">
        <v>9</v>
      </c>
      <c r="Q126" t="s">
        <v>222</v>
      </c>
    </row>
    <row r="127" spans="1:18" x14ac:dyDescent="0.2">
      <c r="B127" s="2" t="s">
        <v>179</v>
      </c>
      <c r="C127" s="2"/>
      <c r="D127" s="2" t="s">
        <v>3</v>
      </c>
      <c r="E127" s="2">
        <f>1+E126</f>
        <v>1</v>
      </c>
      <c r="F127" s="2">
        <f>(1+F126)*E127</f>
        <v>1</v>
      </c>
      <c r="G127" s="2">
        <f t="shared" ref="G127" si="136">F127*(1+G126)</f>
        <v>1</v>
      </c>
      <c r="H127" s="2">
        <f t="shared" ref="H127" si="137">G127*(1+H126)</f>
        <v>1</v>
      </c>
      <c r="I127" s="2">
        <f t="shared" ref="I127" si="138">H127*(1+I126)</f>
        <v>1</v>
      </c>
      <c r="J127" s="2">
        <f t="shared" ref="J127" si="139">I127*(1+J126)</f>
        <v>1</v>
      </c>
      <c r="K127" s="2">
        <f t="shared" ref="K127" si="140">J127*(1+K126)</f>
        <v>1</v>
      </c>
      <c r="L127" s="2">
        <f t="shared" ref="L127" si="141">K127*(1+L126)</f>
        <v>1</v>
      </c>
      <c r="M127" s="2">
        <f t="shared" ref="M127" si="142">L127*(1+M126)</f>
        <v>1</v>
      </c>
      <c r="N127" s="2">
        <f t="shared" ref="N127" si="143">M127*(1+N126)</f>
        <v>1</v>
      </c>
      <c r="O127" s="2">
        <f t="shared" ref="O127" si="144">N127*(1+O126)</f>
        <v>1</v>
      </c>
      <c r="P127" t="s">
        <v>9</v>
      </c>
      <c r="Q127" t="s">
        <v>223</v>
      </c>
    </row>
    <row r="128" spans="1:18" x14ac:dyDescent="0.2">
      <c r="B128" s="2" t="s">
        <v>181</v>
      </c>
      <c r="C128" s="2"/>
      <c r="D128" s="2" t="s">
        <v>3</v>
      </c>
      <c r="E128" s="2">
        <v>100</v>
      </c>
      <c r="F128" s="2">
        <v>0</v>
      </c>
      <c r="G128" s="2">
        <v>0</v>
      </c>
      <c r="H128" s="2">
        <v>0</v>
      </c>
      <c r="I128" s="2">
        <v>100</v>
      </c>
      <c r="J128" s="2">
        <v>0</v>
      </c>
      <c r="K128" s="2">
        <v>0</v>
      </c>
      <c r="L128" s="2">
        <v>0</v>
      </c>
      <c r="M128" s="2">
        <v>100</v>
      </c>
      <c r="N128" s="2">
        <v>0</v>
      </c>
      <c r="O128" s="2">
        <f>G137</f>
        <v>-12.5</v>
      </c>
      <c r="P128" t="s">
        <v>9</v>
      </c>
      <c r="Q128" t="s">
        <v>224</v>
      </c>
    </row>
    <row r="129" spans="1:18" x14ac:dyDescent="0.2">
      <c r="B129" t="s">
        <v>18</v>
      </c>
      <c r="D129" t="s">
        <v>3</v>
      </c>
      <c r="E129">
        <f>E127*E128</f>
        <v>100</v>
      </c>
      <c r="F129">
        <f t="shared" ref="F129" si="145">F127*F128</f>
        <v>0</v>
      </c>
      <c r="G129">
        <f t="shared" ref="G129" si="146">G127*G128</f>
        <v>0</v>
      </c>
      <c r="H129">
        <f t="shared" ref="H129" si="147">H127*H128</f>
        <v>0</v>
      </c>
      <c r="I129">
        <f t="shared" ref="I129" si="148">I127*I128</f>
        <v>100</v>
      </c>
      <c r="J129">
        <f t="shared" ref="J129" si="149">J127*J128</f>
        <v>0</v>
      </c>
      <c r="K129">
        <f t="shared" ref="K129" si="150">K127*K128</f>
        <v>0</v>
      </c>
      <c r="L129">
        <f t="shared" ref="L129" si="151">L127*L128</f>
        <v>0</v>
      </c>
      <c r="M129">
        <f t="shared" ref="M129" si="152">M127*M128</f>
        <v>100</v>
      </c>
      <c r="N129">
        <f t="shared" ref="N129" si="153">N127*N128</f>
        <v>0</v>
      </c>
      <c r="O129">
        <f t="shared" ref="O129" si="154">O127*O128</f>
        <v>-12.5</v>
      </c>
      <c r="P129" t="s">
        <v>9</v>
      </c>
      <c r="Q129" t="s">
        <v>229</v>
      </c>
    </row>
    <row r="130" spans="1:18" x14ac:dyDescent="0.2">
      <c r="B130" t="s">
        <v>19</v>
      </c>
      <c r="Q130" t="s">
        <v>230</v>
      </c>
    </row>
    <row r="131" spans="1:18" x14ac:dyDescent="0.2">
      <c r="Q131" t="s">
        <v>231</v>
      </c>
    </row>
    <row r="132" spans="1:18" x14ac:dyDescent="0.2">
      <c r="A132" t="s">
        <v>212</v>
      </c>
      <c r="Q132" t="s">
        <v>225</v>
      </c>
    </row>
    <row r="133" spans="1:18" x14ac:dyDescent="0.2">
      <c r="B133" t="s">
        <v>198</v>
      </c>
      <c r="Q133" t="s">
        <v>226</v>
      </c>
    </row>
    <row r="134" spans="1:18" x14ac:dyDescent="0.2">
      <c r="B134" t="s">
        <v>220</v>
      </c>
      <c r="Q134" t="s">
        <v>227</v>
      </c>
    </row>
    <row r="135" spans="1:18" x14ac:dyDescent="0.2">
      <c r="B135" t="s">
        <v>199</v>
      </c>
      <c r="Q135" t="s">
        <v>228</v>
      </c>
    </row>
    <row r="136" spans="1:18" x14ac:dyDescent="0.2">
      <c r="B136" t="s">
        <v>232</v>
      </c>
      <c r="I136">
        <f>4-MOD(11,4)</f>
        <v>1</v>
      </c>
    </row>
    <row r="137" spans="1:18" x14ac:dyDescent="0.2">
      <c r="B137" t="s">
        <v>217</v>
      </c>
      <c r="G137">
        <f>-I136/4*50</f>
        <v>-12.5</v>
      </c>
    </row>
    <row r="138" spans="1:18" x14ac:dyDescent="0.2">
      <c r="B138" t="s">
        <v>200</v>
      </c>
    </row>
    <row r="139" spans="1:18" x14ac:dyDescent="0.2">
      <c r="B139" t="s">
        <v>201</v>
      </c>
    </row>
    <row r="141" spans="1:18" x14ac:dyDescent="0.2">
      <c r="A141" t="s">
        <v>209</v>
      </c>
      <c r="C141" s="3" t="s">
        <v>204</v>
      </c>
      <c r="E141" t="s">
        <v>206</v>
      </c>
    </row>
    <row r="142" spans="1:18" x14ac:dyDescent="0.2">
      <c r="A142" t="s">
        <v>210</v>
      </c>
    </row>
    <row r="143" spans="1:18" x14ac:dyDescent="0.2">
      <c r="B143" s="2" t="s">
        <v>28</v>
      </c>
      <c r="C143" s="2"/>
      <c r="D143" s="2"/>
      <c r="E143" s="2">
        <v>0</v>
      </c>
      <c r="F143" s="2">
        <v>1</v>
      </c>
      <c r="G143" s="2">
        <v>2</v>
      </c>
      <c r="H143" s="2">
        <v>3</v>
      </c>
      <c r="I143" s="2">
        <v>4</v>
      </c>
      <c r="J143" s="2">
        <v>5</v>
      </c>
      <c r="K143" s="2">
        <v>6</v>
      </c>
      <c r="L143" s="2">
        <v>7</v>
      </c>
      <c r="M143" s="2">
        <v>8</v>
      </c>
      <c r="N143" s="2">
        <v>9</v>
      </c>
      <c r="O143" s="2">
        <v>10</v>
      </c>
      <c r="Q143" s="2" t="s">
        <v>180</v>
      </c>
      <c r="R143" s="2">
        <v>0</v>
      </c>
    </row>
    <row r="144" spans="1:18" x14ac:dyDescent="0.2">
      <c r="B144" s="2" t="s">
        <v>29</v>
      </c>
      <c r="C144" s="2"/>
      <c r="D144" s="2" t="s">
        <v>3</v>
      </c>
      <c r="E144" s="2">
        <v>1</v>
      </c>
      <c r="F144" s="2">
        <v>1</v>
      </c>
      <c r="G144" s="2">
        <v>1</v>
      </c>
      <c r="H144" s="2">
        <v>1</v>
      </c>
      <c r="I144" s="2">
        <v>1</v>
      </c>
      <c r="J144" s="2">
        <v>1</v>
      </c>
      <c r="K144" s="2">
        <v>1</v>
      </c>
      <c r="L144" s="2">
        <v>1</v>
      </c>
      <c r="M144" s="2">
        <v>1</v>
      </c>
      <c r="N144" s="2">
        <v>1</v>
      </c>
      <c r="O144" s="2">
        <v>1</v>
      </c>
      <c r="P144" t="s">
        <v>9</v>
      </c>
    </row>
    <row r="145" spans="1:16" x14ac:dyDescent="0.2">
      <c r="B145" s="2" t="s">
        <v>183</v>
      </c>
      <c r="C145" s="2"/>
      <c r="D145" s="2" t="s">
        <v>3</v>
      </c>
      <c r="E145" s="2">
        <v>0</v>
      </c>
      <c r="F145" s="2">
        <v>0</v>
      </c>
      <c r="G145" s="2">
        <v>0</v>
      </c>
      <c r="H145" s="2">
        <v>0</v>
      </c>
      <c r="I145" s="2">
        <v>0</v>
      </c>
      <c r="J145" s="2">
        <v>0</v>
      </c>
      <c r="K145" s="2">
        <v>0</v>
      </c>
      <c r="L145" s="2">
        <v>0</v>
      </c>
      <c r="M145" s="2">
        <v>0</v>
      </c>
      <c r="N145" s="2">
        <v>0</v>
      </c>
      <c r="O145" s="2">
        <v>0</v>
      </c>
      <c r="P145" t="s">
        <v>9</v>
      </c>
    </row>
    <row r="146" spans="1:16" x14ac:dyDescent="0.2">
      <c r="B146" s="2" t="s">
        <v>184</v>
      </c>
      <c r="C146" s="2"/>
      <c r="D146" s="2" t="s">
        <v>3</v>
      </c>
      <c r="E146" s="2">
        <f>1+E145</f>
        <v>1</v>
      </c>
      <c r="F146" s="2">
        <f>(1+F145)*E146</f>
        <v>1</v>
      </c>
      <c r="G146" s="2">
        <f t="shared" ref="G146" si="155">(1+G145)*F146</f>
        <v>1</v>
      </c>
      <c r="H146" s="2">
        <f t="shared" ref="H146" si="156">(1+H145)*G146</f>
        <v>1</v>
      </c>
      <c r="I146" s="2">
        <f t="shared" ref="I146" si="157">(1+I145)*H146</f>
        <v>1</v>
      </c>
      <c r="J146" s="2">
        <f t="shared" ref="J146" si="158">(1+J145)*I146</f>
        <v>1</v>
      </c>
      <c r="K146" s="2">
        <f t="shared" ref="K146" si="159">(1+K145)*J146</f>
        <v>1</v>
      </c>
      <c r="L146" s="2">
        <f t="shared" ref="L146" si="160">(1+L145)*K146</f>
        <v>1</v>
      </c>
      <c r="M146" s="2">
        <f t="shared" ref="M146" si="161">(1+M145)*L146</f>
        <v>1</v>
      </c>
      <c r="N146" s="2">
        <f t="shared" ref="N146" si="162">(1+N145)*M146</f>
        <v>1</v>
      </c>
      <c r="O146" s="2">
        <f t="shared" ref="O146" si="163">(1+O145)*N146</f>
        <v>1</v>
      </c>
      <c r="P146" t="s">
        <v>9</v>
      </c>
    </row>
    <row r="147" spans="1:16" x14ac:dyDescent="0.2">
      <c r="B147" t="s">
        <v>16</v>
      </c>
      <c r="D147" t="s">
        <v>3</v>
      </c>
      <c r="E147">
        <f>E152*$R$143*E146</f>
        <v>0</v>
      </c>
      <c r="F147">
        <f t="shared" ref="F147:O147" si="164">F152*$R$143*F146</f>
        <v>0</v>
      </c>
      <c r="G147">
        <f t="shared" si="164"/>
        <v>0</v>
      </c>
      <c r="H147">
        <f t="shared" si="164"/>
        <v>0</v>
      </c>
      <c r="I147">
        <f t="shared" si="164"/>
        <v>0</v>
      </c>
      <c r="J147">
        <f t="shared" si="164"/>
        <v>0</v>
      </c>
      <c r="K147">
        <f t="shared" si="164"/>
        <v>0</v>
      </c>
      <c r="L147">
        <f t="shared" si="164"/>
        <v>0</v>
      </c>
      <c r="M147">
        <f t="shared" si="164"/>
        <v>0</v>
      </c>
      <c r="N147">
        <f t="shared" si="164"/>
        <v>0</v>
      </c>
      <c r="O147">
        <f t="shared" si="164"/>
        <v>0</v>
      </c>
      <c r="P147" t="s">
        <v>9</v>
      </c>
    </row>
    <row r="148" spans="1:16" x14ac:dyDescent="0.2">
      <c r="B148" t="s">
        <v>17</v>
      </c>
      <c r="D148" t="s">
        <v>3</v>
      </c>
      <c r="E148">
        <f>E147*1/(1+0.03)^E143</f>
        <v>0</v>
      </c>
      <c r="F148">
        <f t="shared" ref="F148" si="165">F147*1/(1+0.03)^F143</f>
        <v>0</v>
      </c>
      <c r="G148">
        <f t="shared" ref="G148" si="166">G147*1/(1+0.03)^G143</f>
        <v>0</v>
      </c>
      <c r="H148">
        <f t="shared" ref="H148" si="167">H147*1/(1+0.03)^H143</f>
        <v>0</v>
      </c>
      <c r="I148">
        <f t="shared" ref="I148" si="168">I147*1/(1+0.03)^I143</f>
        <v>0</v>
      </c>
      <c r="J148">
        <f t="shared" ref="J148" si="169">J147*1/(1+0.03)^J143</f>
        <v>0</v>
      </c>
      <c r="K148">
        <f t="shared" ref="K148" si="170">K147*1/(1+0.03)^K143</f>
        <v>0</v>
      </c>
      <c r="L148">
        <f t="shared" ref="L148" si="171">L147*1/(1+0.03)^L143</f>
        <v>0</v>
      </c>
      <c r="M148">
        <f t="shared" ref="M148" si="172">M147*1/(1+0.03)^M143</f>
        <v>0</v>
      </c>
      <c r="N148">
        <f t="shared" ref="N148" si="173">N147*1/(1+0.03)^N143</f>
        <v>0</v>
      </c>
      <c r="O148">
        <f t="shared" ref="O148" si="174">O147*1/(1+0.03)^O143</f>
        <v>0</v>
      </c>
      <c r="P148" t="s">
        <v>9</v>
      </c>
    </row>
    <row r="149" spans="1:16" x14ac:dyDescent="0.2">
      <c r="B149" s="2" t="s">
        <v>178</v>
      </c>
      <c r="C149" s="2"/>
      <c r="D149" s="2" t="s">
        <v>3</v>
      </c>
      <c r="E149" s="2">
        <v>0</v>
      </c>
      <c r="F149" s="2">
        <v>0</v>
      </c>
      <c r="G149" s="2">
        <v>0</v>
      </c>
      <c r="H149" s="2">
        <v>0</v>
      </c>
      <c r="I149" s="2">
        <v>0</v>
      </c>
      <c r="J149" s="2">
        <v>0</v>
      </c>
      <c r="K149" s="2">
        <v>0</v>
      </c>
      <c r="L149" s="2">
        <v>0</v>
      </c>
      <c r="M149" s="2">
        <v>0</v>
      </c>
      <c r="N149" s="2">
        <v>0</v>
      </c>
      <c r="O149" s="2">
        <v>0</v>
      </c>
      <c r="P149" t="s">
        <v>9</v>
      </c>
    </row>
    <row r="150" spans="1:16" x14ac:dyDescent="0.2">
      <c r="B150" s="2" t="s">
        <v>179</v>
      </c>
      <c r="C150" s="2"/>
      <c r="D150" s="2" t="s">
        <v>3</v>
      </c>
      <c r="E150" s="2">
        <f>1+E149</f>
        <v>1</v>
      </c>
      <c r="F150" s="2">
        <f>(1+F149)*E150</f>
        <v>1</v>
      </c>
      <c r="G150" s="2">
        <f t="shared" ref="G150" si="175">F150*(1+G149)</f>
        <v>1</v>
      </c>
      <c r="H150" s="2">
        <f t="shared" ref="H150" si="176">G150*(1+H149)</f>
        <v>1</v>
      </c>
      <c r="I150" s="2">
        <f t="shared" ref="I150" si="177">H150*(1+I149)</f>
        <v>1</v>
      </c>
      <c r="J150" s="2">
        <f t="shared" ref="J150" si="178">I150*(1+J149)</f>
        <v>1</v>
      </c>
      <c r="K150" s="2">
        <f t="shared" ref="K150" si="179">J150*(1+K149)</f>
        <v>1</v>
      </c>
      <c r="L150" s="2">
        <f t="shared" ref="L150" si="180">K150*(1+L149)</f>
        <v>1</v>
      </c>
      <c r="M150" s="2">
        <f t="shared" ref="M150" si="181">L150*(1+M149)</f>
        <v>1</v>
      </c>
      <c r="N150" s="2">
        <f t="shared" ref="N150" si="182">M150*(1+N149)</f>
        <v>1</v>
      </c>
      <c r="O150" s="2">
        <f t="shared" ref="O150" si="183">N150*(1+O149)</f>
        <v>1</v>
      </c>
      <c r="P150" t="s">
        <v>9</v>
      </c>
    </row>
    <row r="151" spans="1:16" x14ac:dyDescent="0.2">
      <c r="B151" s="2" t="s">
        <v>181</v>
      </c>
      <c r="C151" s="2"/>
      <c r="D151" s="2" t="s">
        <v>3</v>
      </c>
      <c r="E151" s="2">
        <v>100</v>
      </c>
      <c r="F151" s="2">
        <v>100</v>
      </c>
      <c r="G151" s="2">
        <v>100</v>
      </c>
      <c r="H151" s="2">
        <v>100</v>
      </c>
      <c r="I151" s="2">
        <v>100</v>
      </c>
      <c r="J151" s="2">
        <v>100</v>
      </c>
      <c r="K151" s="2">
        <v>100</v>
      </c>
      <c r="L151" s="2">
        <v>100</v>
      </c>
      <c r="M151" s="2">
        <v>100</v>
      </c>
      <c r="N151" s="2">
        <v>100</v>
      </c>
      <c r="O151" s="2">
        <v>100</v>
      </c>
      <c r="P151" t="s">
        <v>9</v>
      </c>
    </row>
    <row r="152" spans="1:16" x14ac:dyDescent="0.2">
      <c r="B152" t="s">
        <v>18</v>
      </c>
      <c r="D152" t="s">
        <v>3</v>
      </c>
      <c r="E152">
        <f>E150*E151</f>
        <v>100</v>
      </c>
      <c r="F152">
        <f t="shared" ref="F152" si="184">F150*F151</f>
        <v>100</v>
      </c>
      <c r="G152">
        <f t="shared" ref="G152" si="185">G150*G151</f>
        <v>100</v>
      </c>
      <c r="H152">
        <f t="shared" ref="H152" si="186">H150*H151</f>
        <v>100</v>
      </c>
      <c r="I152">
        <f t="shared" ref="I152" si="187">I150*I151</f>
        <v>100</v>
      </c>
      <c r="J152">
        <f t="shared" ref="J152" si="188">J150*J151</f>
        <v>100</v>
      </c>
      <c r="K152">
        <f t="shared" ref="K152" si="189">K150*K151</f>
        <v>100</v>
      </c>
      <c r="L152">
        <f t="shared" ref="L152" si="190">L150*L151</f>
        <v>100</v>
      </c>
      <c r="M152">
        <f t="shared" ref="M152" si="191">M150*M151</f>
        <v>100</v>
      </c>
      <c r="N152">
        <f t="shared" ref="N152" si="192">N150*N151</f>
        <v>100</v>
      </c>
      <c r="O152">
        <f t="shared" ref="O152" si="193">O150*O151</f>
        <v>100</v>
      </c>
      <c r="P152" t="s">
        <v>9</v>
      </c>
    </row>
    <row r="153" spans="1:16" x14ac:dyDescent="0.2">
      <c r="B153" t="s">
        <v>19</v>
      </c>
    </row>
    <row r="155" spans="1:16" x14ac:dyDescent="0.2">
      <c r="A155" t="s">
        <v>211</v>
      </c>
    </row>
    <row r="156" spans="1:16" x14ac:dyDescent="0.2">
      <c r="B156" t="s">
        <v>205</v>
      </c>
    </row>
    <row r="158" spans="1:16" x14ac:dyDescent="0.2">
      <c r="A158" t="s">
        <v>235</v>
      </c>
    </row>
    <row r="159" spans="1:16" x14ac:dyDescent="0.2">
      <c r="B159" t="s">
        <v>30</v>
      </c>
      <c r="C159" t="s">
        <v>31</v>
      </c>
    </row>
    <row r="160" spans="1:16" x14ac:dyDescent="0.2">
      <c r="B160" t="s">
        <v>50</v>
      </c>
      <c r="C160">
        <v>0</v>
      </c>
    </row>
    <row r="161" spans="2:16" x14ac:dyDescent="0.2">
      <c r="B161" t="s">
        <v>52</v>
      </c>
      <c r="D161" t="b">
        <v>1</v>
      </c>
    </row>
    <row r="162" spans="2:16" x14ac:dyDescent="0.2">
      <c r="B162" t="s">
        <v>51</v>
      </c>
      <c r="D162" t="b">
        <v>0</v>
      </c>
    </row>
    <row r="163" spans="2:16" x14ac:dyDescent="0.2">
      <c r="B163" t="s">
        <v>53</v>
      </c>
      <c r="D163" t="b">
        <v>0</v>
      </c>
    </row>
    <row r="164" spans="2:16" x14ac:dyDescent="0.2">
      <c r="B164" t="s">
        <v>36</v>
      </c>
      <c r="D164" t="s">
        <v>3</v>
      </c>
      <c r="E164">
        <f>E28+E12</f>
        <v>0</v>
      </c>
      <c r="F164">
        <f t="shared" ref="F164:O164" si="194">F28+F12</f>
        <v>294.09050000000002</v>
      </c>
      <c r="G164">
        <f t="shared" si="194"/>
        <v>101.75887574999999</v>
      </c>
      <c r="H164">
        <f t="shared" si="194"/>
        <v>110.05222412362501</v>
      </c>
      <c r="I164">
        <f t="shared" si="194"/>
        <v>119.02148038970041</v>
      </c>
      <c r="J164">
        <f t="shared" si="194"/>
        <v>128.721731041461</v>
      </c>
      <c r="K164">
        <f t="shared" si="194"/>
        <v>139.21255212134008</v>
      </c>
      <c r="L164">
        <f t="shared" si="194"/>
        <v>150.55837511922931</v>
      </c>
      <c r="M164">
        <f t="shared" si="194"/>
        <v>162.82888269144649</v>
      </c>
      <c r="N164">
        <f t="shared" si="194"/>
        <v>176.09943663079937</v>
      </c>
      <c r="O164">
        <f t="shared" si="194"/>
        <v>57.118207382876221</v>
      </c>
      <c r="P164" t="s">
        <v>9</v>
      </c>
    </row>
    <row r="165" spans="2:16" x14ac:dyDescent="0.2">
      <c r="B165" t="s">
        <v>35</v>
      </c>
      <c r="D165" t="s">
        <v>3</v>
      </c>
      <c r="E165">
        <f>E29+E13</f>
        <v>0</v>
      </c>
      <c r="F165">
        <f t="shared" ref="F165:O165" si="195">F29+F13</f>
        <v>285.52475728155343</v>
      </c>
      <c r="G165">
        <f t="shared" si="195"/>
        <v>95.91749999999999</v>
      </c>
      <c r="H165">
        <f t="shared" si="195"/>
        <v>100.71337500000001</v>
      </c>
      <c r="I165">
        <f t="shared" si="195"/>
        <v>105.74904374999998</v>
      </c>
      <c r="J165">
        <f t="shared" si="195"/>
        <v>111.03649593749999</v>
      </c>
      <c r="K165">
        <f t="shared" si="195"/>
        <v>116.588320734375</v>
      </c>
      <c r="L165">
        <f t="shared" si="195"/>
        <v>122.41773677109374</v>
      </c>
      <c r="M165">
        <f t="shared" si="195"/>
        <v>128.53862360964845</v>
      </c>
      <c r="N165">
        <f t="shared" si="195"/>
        <v>134.96555479013085</v>
      </c>
      <c r="O165">
        <f t="shared" si="195"/>
        <v>42.501310543407399</v>
      </c>
      <c r="P165" t="s">
        <v>9</v>
      </c>
    </row>
    <row r="166" spans="2:16" x14ac:dyDescent="0.2">
      <c r="B166" t="s">
        <v>34</v>
      </c>
      <c r="D166" t="s">
        <v>3</v>
      </c>
      <c r="E166">
        <f t="shared" ref="E166:O166" si="196">E12</f>
        <v>0</v>
      </c>
      <c r="F166">
        <f t="shared" si="196"/>
        <v>200</v>
      </c>
      <c r="G166">
        <f t="shared" si="196"/>
        <v>0</v>
      </c>
      <c r="H166">
        <f t="shared" si="196"/>
        <v>0</v>
      </c>
      <c r="I166">
        <f t="shared" si="196"/>
        <v>0</v>
      </c>
      <c r="J166">
        <f t="shared" si="196"/>
        <v>0</v>
      </c>
      <c r="K166">
        <f t="shared" si="196"/>
        <v>0</v>
      </c>
      <c r="L166">
        <f t="shared" si="196"/>
        <v>0</v>
      </c>
      <c r="M166">
        <f t="shared" si="196"/>
        <v>0</v>
      </c>
      <c r="N166">
        <f t="shared" si="196"/>
        <v>0</v>
      </c>
      <c r="O166">
        <f t="shared" si="196"/>
        <v>-133.33333333333331</v>
      </c>
      <c r="P166" t="s">
        <v>9</v>
      </c>
    </row>
    <row r="167" spans="2:16" x14ac:dyDescent="0.2">
      <c r="B167" t="s">
        <v>33</v>
      </c>
      <c r="D167" t="s">
        <v>3</v>
      </c>
      <c r="E167">
        <f t="shared" ref="E167:O167" si="197">E13</f>
        <v>0</v>
      </c>
      <c r="F167">
        <f t="shared" si="197"/>
        <v>194.17475728155341</v>
      </c>
      <c r="G167">
        <f t="shared" si="197"/>
        <v>0</v>
      </c>
      <c r="H167">
        <f t="shared" si="197"/>
        <v>0</v>
      </c>
      <c r="I167">
        <f t="shared" si="197"/>
        <v>0</v>
      </c>
      <c r="J167">
        <f t="shared" si="197"/>
        <v>0</v>
      </c>
      <c r="K167">
        <f t="shared" si="197"/>
        <v>0</v>
      </c>
      <c r="L167">
        <f t="shared" si="197"/>
        <v>0</v>
      </c>
      <c r="M167">
        <f t="shared" si="197"/>
        <v>0</v>
      </c>
      <c r="N167">
        <f t="shared" si="197"/>
        <v>0</v>
      </c>
      <c r="O167">
        <f t="shared" si="197"/>
        <v>-99.212521986230016</v>
      </c>
      <c r="P167" t="s">
        <v>9</v>
      </c>
    </row>
    <row r="168" spans="2:16" x14ac:dyDescent="0.2">
      <c r="B168" t="s">
        <v>32</v>
      </c>
      <c r="D168" t="s">
        <v>3</v>
      </c>
      <c r="E168">
        <f t="shared" ref="E168:O168" si="198">E28</f>
        <v>0</v>
      </c>
      <c r="F168">
        <f t="shared" si="198"/>
        <v>94.090499999999992</v>
      </c>
      <c r="G168">
        <f t="shared" si="198"/>
        <v>101.75887574999999</v>
      </c>
      <c r="H168">
        <f t="shared" si="198"/>
        <v>110.05222412362501</v>
      </c>
      <c r="I168">
        <f t="shared" si="198"/>
        <v>119.02148038970041</v>
      </c>
      <c r="J168">
        <f t="shared" si="198"/>
        <v>128.721731041461</v>
      </c>
      <c r="K168">
        <f t="shared" si="198"/>
        <v>139.21255212134008</v>
      </c>
      <c r="L168">
        <f t="shared" si="198"/>
        <v>150.55837511922931</v>
      </c>
      <c r="M168">
        <f t="shared" si="198"/>
        <v>162.82888269144649</v>
      </c>
      <c r="N168">
        <f t="shared" si="198"/>
        <v>176.09943663079937</v>
      </c>
      <c r="O168">
        <f t="shared" si="198"/>
        <v>190.45154071620954</v>
      </c>
      <c r="P168" t="s">
        <v>9</v>
      </c>
    </row>
    <row r="169" spans="2:16" x14ac:dyDescent="0.2">
      <c r="B169" t="s">
        <v>89</v>
      </c>
      <c r="D169" t="s">
        <v>3</v>
      </c>
      <c r="E169">
        <f t="shared" ref="E169:O169" si="199">E29</f>
        <v>0</v>
      </c>
      <c r="F169">
        <f t="shared" si="199"/>
        <v>91.35</v>
      </c>
      <c r="G169">
        <f t="shared" si="199"/>
        <v>95.91749999999999</v>
      </c>
      <c r="H169">
        <f t="shared" si="199"/>
        <v>100.71337500000001</v>
      </c>
      <c r="I169">
        <f t="shared" si="199"/>
        <v>105.74904374999998</v>
      </c>
      <c r="J169">
        <f t="shared" si="199"/>
        <v>111.03649593749999</v>
      </c>
      <c r="K169">
        <f t="shared" si="199"/>
        <v>116.588320734375</v>
      </c>
      <c r="L169">
        <f t="shared" si="199"/>
        <v>122.41773677109374</v>
      </c>
      <c r="M169">
        <f t="shared" si="199"/>
        <v>128.53862360964845</v>
      </c>
      <c r="N169">
        <f t="shared" si="199"/>
        <v>134.96555479013085</v>
      </c>
      <c r="O169">
        <f t="shared" si="199"/>
        <v>141.71383252963741</v>
      </c>
      <c r="P169" t="s">
        <v>9</v>
      </c>
    </row>
    <row r="170" spans="2:16" x14ac:dyDescent="0.2">
      <c r="B170" t="s">
        <v>37</v>
      </c>
      <c r="D170" t="s">
        <v>3</v>
      </c>
      <c r="E170">
        <f>E107</f>
        <v>0</v>
      </c>
      <c r="F170">
        <f t="shared" ref="F170:O170" si="200">F107</f>
        <v>0</v>
      </c>
      <c r="G170">
        <f t="shared" si="200"/>
        <v>0</v>
      </c>
      <c r="H170">
        <f t="shared" si="200"/>
        <v>0</v>
      </c>
      <c r="I170">
        <f t="shared" si="200"/>
        <v>0</v>
      </c>
      <c r="J170">
        <f t="shared" si="200"/>
        <v>0</v>
      </c>
      <c r="K170">
        <f t="shared" si="200"/>
        <v>125</v>
      </c>
      <c r="L170">
        <f t="shared" si="200"/>
        <v>0</v>
      </c>
      <c r="M170">
        <f t="shared" si="200"/>
        <v>0</v>
      </c>
      <c r="N170">
        <f t="shared" si="200"/>
        <v>0</v>
      </c>
      <c r="O170">
        <f t="shared" si="200"/>
        <v>0</v>
      </c>
      <c r="P170" t="s">
        <v>9</v>
      </c>
    </row>
    <row r="171" spans="2:16" x14ac:dyDescent="0.2">
      <c r="B171" t="s">
        <v>74</v>
      </c>
      <c r="D171" t="s">
        <v>3</v>
      </c>
      <c r="E171">
        <f>E108</f>
        <v>0</v>
      </c>
      <c r="F171">
        <f t="shared" ref="F171:O171" si="201">F108</f>
        <v>0</v>
      </c>
      <c r="G171">
        <f t="shared" si="201"/>
        <v>0</v>
      </c>
      <c r="H171">
        <f t="shared" si="201"/>
        <v>0</v>
      </c>
      <c r="I171">
        <f t="shared" si="201"/>
        <v>0</v>
      </c>
      <c r="J171">
        <f t="shared" si="201"/>
        <v>0</v>
      </c>
      <c r="K171">
        <f t="shared" si="201"/>
        <v>104.6855320854568</v>
      </c>
      <c r="L171">
        <f t="shared" si="201"/>
        <v>0</v>
      </c>
      <c r="M171">
        <f t="shared" si="201"/>
        <v>0</v>
      </c>
      <c r="N171">
        <f t="shared" si="201"/>
        <v>0</v>
      </c>
      <c r="O171">
        <f t="shared" si="201"/>
        <v>0</v>
      </c>
      <c r="P171" t="s">
        <v>9</v>
      </c>
    </row>
    <row r="172" spans="2:16" x14ac:dyDescent="0.2">
      <c r="B172" t="s">
        <v>38</v>
      </c>
      <c r="D172" t="s">
        <v>3</v>
      </c>
      <c r="E172">
        <f t="shared" ref="E172:O172" si="202">E12</f>
        <v>0</v>
      </c>
      <c r="F172">
        <f t="shared" si="202"/>
        <v>200</v>
      </c>
      <c r="G172">
        <f t="shared" si="202"/>
        <v>0</v>
      </c>
      <c r="H172">
        <f t="shared" si="202"/>
        <v>0</v>
      </c>
      <c r="I172">
        <f t="shared" si="202"/>
        <v>0</v>
      </c>
      <c r="J172">
        <f t="shared" si="202"/>
        <v>0</v>
      </c>
      <c r="K172">
        <f t="shared" si="202"/>
        <v>0</v>
      </c>
      <c r="L172">
        <f t="shared" si="202"/>
        <v>0</v>
      </c>
      <c r="M172">
        <f t="shared" si="202"/>
        <v>0</v>
      </c>
      <c r="N172">
        <f t="shared" si="202"/>
        <v>0</v>
      </c>
      <c r="O172">
        <f t="shared" si="202"/>
        <v>-133.33333333333331</v>
      </c>
      <c r="P172" t="s">
        <v>9</v>
      </c>
    </row>
    <row r="173" spans="2:16" x14ac:dyDescent="0.2">
      <c r="B173" t="s">
        <v>39</v>
      </c>
      <c r="D173" t="s">
        <v>3</v>
      </c>
      <c r="E173">
        <f t="shared" ref="E173:O173" si="203">E28</f>
        <v>0</v>
      </c>
      <c r="F173">
        <f t="shared" si="203"/>
        <v>94.090499999999992</v>
      </c>
      <c r="G173">
        <f t="shared" si="203"/>
        <v>101.75887574999999</v>
      </c>
      <c r="H173">
        <f t="shared" si="203"/>
        <v>110.05222412362501</v>
      </c>
      <c r="I173">
        <f t="shared" si="203"/>
        <v>119.02148038970041</v>
      </c>
      <c r="J173">
        <f t="shared" si="203"/>
        <v>128.721731041461</v>
      </c>
      <c r="K173">
        <f t="shared" si="203"/>
        <v>139.21255212134008</v>
      </c>
      <c r="L173">
        <f t="shared" si="203"/>
        <v>150.55837511922931</v>
      </c>
      <c r="M173">
        <f t="shared" si="203"/>
        <v>162.82888269144649</v>
      </c>
      <c r="N173">
        <f t="shared" si="203"/>
        <v>176.09943663079937</v>
      </c>
      <c r="O173">
        <f t="shared" si="203"/>
        <v>190.45154071620954</v>
      </c>
      <c r="P173" t="s">
        <v>9</v>
      </c>
    </row>
    <row r="174" spans="2:16" x14ac:dyDescent="0.2">
      <c r="B174" t="s">
        <v>40</v>
      </c>
      <c r="D174" t="s">
        <v>3</v>
      </c>
      <c r="E174" s="2">
        <v>0</v>
      </c>
      <c r="F174" s="2">
        <v>0</v>
      </c>
      <c r="G174" s="2">
        <v>0</v>
      </c>
      <c r="H174" s="2">
        <v>0</v>
      </c>
      <c r="I174" s="2">
        <v>0</v>
      </c>
      <c r="J174" s="2">
        <v>0</v>
      </c>
      <c r="K174" s="2">
        <v>0</v>
      </c>
      <c r="L174" s="2">
        <v>0</v>
      </c>
      <c r="M174" s="2">
        <v>0</v>
      </c>
      <c r="N174" s="2">
        <v>0</v>
      </c>
      <c r="O174" s="2">
        <v>0</v>
      </c>
      <c r="P174" t="s">
        <v>9</v>
      </c>
    </row>
    <row r="175" spans="2:16" x14ac:dyDescent="0.2">
      <c r="B175" t="s">
        <v>41</v>
      </c>
      <c r="D175" t="s">
        <v>3</v>
      </c>
      <c r="E175">
        <f t="shared" ref="E175:O175" si="204">E13</f>
        <v>0</v>
      </c>
      <c r="F175">
        <f t="shared" si="204"/>
        <v>194.17475728155341</v>
      </c>
      <c r="G175">
        <f t="shared" si="204"/>
        <v>0</v>
      </c>
      <c r="H175">
        <f t="shared" si="204"/>
        <v>0</v>
      </c>
      <c r="I175">
        <f t="shared" si="204"/>
        <v>0</v>
      </c>
      <c r="J175">
        <f t="shared" si="204"/>
        <v>0</v>
      </c>
      <c r="K175">
        <f t="shared" si="204"/>
        <v>0</v>
      </c>
      <c r="L175">
        <f t="shared" si="204"/>
        <v>0</v>
      </c>
      <c r="M175">
        <f t="shared" si="204"/>
        <v>0</v>
      </c>
      <c r="N175">
        <f t="shared" si="204"/>
        <v>0</v>
      </c>
      <c r="O175">
        <f t="shared" si="204"/>
        <v>-99.212521986230016</v>
      </c>
      <c r="P175" t="s">
        <v>9</v>
      </c>
    </row>
    <row r="176" spans="2:16" x14ac:dyDescent="0.2">
      <c r="B176" t="s">
        <v>42</v>
      </c>
      <c r="D176" t="s">
        <v>3</v>
      </c>
      <c r="E176">
        <f t="shared" ref="E176:O176" si="205">E29</f>
        <v>0</v>
      </c>
      <c r="F176">
        <f t="shared" si="205"/>
        <v>91.35</v>
      </c>
      <c r="G176">
        <f t="shared" si="205"/>
        <v>95.91749999999999</v>
      </c>
      <c r="H176">
        <f t="shared" si="205"/>
        <v>100.71337500000001</v>
      </c>
      <c r="I176">
        <f t="shared" si="205"/>
        <v>105.74904374999998</v>
      </c>
      <c r="J176">
        <f t="shared" si="205"/>
        <v>111.03649593749999</v>
      </c>
      <c r="K176">
        <f t="shared" si="205"/>
        <v>116.588320734375</v>
      </c>
      <c r="L176">
        <f t="shared" si="205"/>
        <v>122.41773677109374</v>
      </c>
      <c r="M176">
        <f t="shared" si="205"/>
        <v>128.53862360964845</v>
      </c>
      <c r="N176">
        <f t="shared" si="205"/>
        <v>134.96555479013085</v>
      </c>
      <c r="O176">
        <f t="shared" si="205"/>
        <v>141.71383252963741</v>
      </c>
      <c r="P176" t="s">
        <v>9</v>
      </c>
    </row>
    <row r="177" spans="1:16" x14ac:dyDescent="0.2">
      <c r="B177" t="s">
        <v>43</v>
      </c>
      <c r="D177" t="s">
        <v>3</v>
      </c>
      <c r="E177" s="2">
        <v>0</v>
      </c>
      <c r="F177" s="2">
        <v>0</v>
      </c>
      <c r="G177" s="2">
        <v>0</v>
      </c>
      <c r="H177" s="2">
        <v>0</v>
      </c>
      <c r="I177" s="2">
        <v>0</v>
      </c>
      <c r="J177" s="2">
        <v>0</v>
      </c>
      <c r="K177" s="2">
        <v>0</v>
      </c>
      <c r="L177" s="2">
        <v>0</v>
      </c>
      <c r="M177" s="2">
        <v>0</v>
      </c>
      <c r="N177" s="2">
        <v>0</v>
      </c>
      <c r="O177" s="2">
        <v>0</v>
      </c>
      <c r="P177" t="s">
        <v>9</v>
      </c>
    </row>
    <row r="178" spans="1:16" x14ac:dyDescent="0.2">
      <c r="B178" t="s">
        <v>44</v>
      </c>
      <c r="D178" t="s">
        <v>3</v>
      </c>
      <c r="E178">
        <v>0</v>
      </c>
      <c r="F178">
        <v>0</v>
      </c>
      <c r="G178">
        <v>0</v>
      </c>
      <c r="H178">
        <v>0</v>
      </c>
      <c r="I178">
        <v>0</v>
      </c>
      <c r="J178">
        <v>0</v>
      </c>
      <c r="K178">
        <v>0</v>
      </c>
      <c r="L178">
        <v>0</v>
      </c>
      <c r="M178">
        <v>0</v>
      </c>
      <c r="N178">
        <v>0</v>
      </c>
      <c r="O178">
        <v>0</v>
      </c>
      <c r="P178" t="s">
        <v>9</v>
      </c>
    </row>
    <row r="179" spans="1:16" x14ac:dyDescent="0.2">
      <c r="B179" t="s">
        <v>45</v>
      </c>
      <c r="D179" t="s">
        <v>3</v>
      </c>
      <c r="E179">
        <f>E170</f>
        <v>0</v>
      </c>
      <c r="F179">
        <f t="shared" ref="F179:O179" si="206">F170</f>
        <v>0</v>
      </c>
      <c r="G179">
        <f t="shared" si="206"/>
        <v>0</v>
      </c>
      <c r="H179">
        <f t="shared" si="206"/>
        <v>0</v>
      </c>
      <c r="I179">
        <f t="shared" si="206"/>
        <v>0</v>
      </c>
      <c r="J179">
        <f t="shared" si="206"/>
        <v>0</v>
      </c>
      <c r="K179">
        <f t="shared" si="206"/>
        <v>125</v>
      </c>
      <c r="L179">
        <f t="shared" si="206"/>
        <v>0</v>
      </c>
      <c r="M179">
        <f t="shared" si="206"/>
        <v>0</v>
      </c>
      <c r="N179">
        <f t="shared" si="206"/>
        <v>0</v>
      </c>
      <c r="O179">
        <f t="shared" si="206"/>
        <v>0</v>
      </c>
      <c r="P179" t="s">
        <v>9</v>
      </c>
    </row>
    <row r="180" spans="1:16" x14ac:dyDescent="0.2">
      <c r="B180" t="s">
        <v>46</v>
      </c>
      <c r="D180" t="s">
        <v>3</v>
      </c>
      <c r="E180">
        <v>0</v>
      </c>
      <c r="F180">
        <v>0</v>
      </c>
      <c r="G180">
        <v>0</v>
      </c>
      <c r="H180">
        <v>0</v>
      </c>
      <c r="I180">
        <v>0</v>
      </c>
      <c r="J180">
        <v>0</v>
      </c>
      <c r="K180">
        <v>0</v>
      </c>
      <c r="L180">
        <v>0</v>
      </c>
      <c r="M180">
        <v>0</v>
      </c>
      <c r="N180">
        <v>0</v>
      </c>
      <c r="O180">
        <v>0</v>
      </c>
      <c r="P180" t="s">
        <v>9</v>
      </c>
    </row>
    <row r="181" spans="1:16" x14ac:dyDescent="0.2">
      <c r="B181" t="s">
        <v>47</v>
      </c>
      <c r="D181" t="s">
        <v>3</v>
      </c>
      <c r="E181">
        <v>0</v>
      </c>
      <c r="F181">
        <v>0</v>
      </c>
      <c r="G181">
        <v>0</v>
      </c>
      <c r="H181">
        <v>0</v>
      </c>
      <c r="I181">
        <v>0</v>
      </c>
      <c r="J181">
        <v>0</v>
      </c>
      <c r="K181">
        <v>0</v>
      </c>
      <c r="L181">
        <v>0</v>
      </c>
      <c r="M181">
        <v>0</v>
      </c>
      <c r="N181">
        <v>0</v>
      </c>
      <c r="O181">
        <v>0</v>
      </c>
      <c r="P181" t="s">
        <v>9</v>
      </c>
    </row>
    <row r="182" spans="1:16" x14ac:dyDescent="0.2">
      <c r="B182" t="s">
        <v>48</v>
      </c>
      <c r="D182" t="s">
        <v>3</v>
      </c>
      <c r="E182">
        <f>E171</f>
        <v>0</v>
      </c>
      <c r="F182">
        <f t="shared" ref="F182:O182" si="207">F171</f>
        <v>0</v>
      </c>
      <c r="G182">
        <f t="shared" si="207"/>
        <v>0</v>
      </c>
      <c r="H182">
        <f t="shared" si="207"/>
        <v>0</v>
      </c>
      <c r="I182">
        <f t="shared" si="207"/>
        <v>0</v>
      </c>
      <c r="J182">
        <f t="shared" si="207"/>
        <v>0</v>
      </c>
      <c r="K182">
        <f t="shared" si="207"/>
        <v>104.6855320854568</v>
      </c>
      <c r="L182">
        <f t="shared" si="207"/>
        <v>0</v>
      </c>
      <c r="M182">
        <f t="shared" si="207"/>
        <v>0</v>
      </c>
      <c r="N182">
        <f t="shared" si="207"/>
        <v>0</v>
      </c>
      <c r="O182">
        <f t="shared" si="207"/>
        <v>0</v>
      </c>
      <c r="P182" t="s">
        <v>9</v>
      </c>
    </row>
    <row r="183" spans="1:16" x14ac:dyDescent="0.2">
      <c r="B183" t="s">
        <v>49</v>
      </c>
      <c r="D183" t="s">
        <v>3</v>
      </c>
      <c r="E183">
        <v>0</v>
      </c>
      <c r="F183">
        <v>0</v>
      </c>
      <c r="G183">
        <v>0</v>
      </c>
      <c r="H183">
        <v>0</v>
      </c>
      <c r="I183">
        <v>0</v>
      </c>
      <c r="J183">
        <v>0</v>
      </c>
      <c r="K183">
        <v>0</v>
      </c>
      <c r="L183">
        <v>0</v>
      </c>
      <c r="M183">
        <v>0</v>
      </c>
      <c r="N183">
        <v>0</v>
      </c>
      <c r="O183">
        <v>0</v>
      </c>
      <c r="P183" t="s">
        <v>9</v>
      </c>
    </row>
    <row r="185" spans="1:16" x14ac:dyDescent="0.2">
      <c r="B185" t="s">
        <v>234</v>
      </c>
    </row>
    <row r="187" spans="1:16" x14ac:dyDescent="0.2">
      <c r="A187" t="s">
        <v>236</v>
      </c>
    </row>
    <row r="188" spans="1:16" x14ac:dyDescent="0.2">
      <c r="B188" t="s">
        <v>30</v>
      </c>
      <c r="C188" t="s">
        <v>31</v>
      </c>
    </row>
    <row r="189" spans="1:16" x14ac:dyDescent="0.2">
      <c r="B189" t="s">
        <v>50</v>
      </c>
      <c r="C189">
        <v>1</v>
      </c>
    </row>
    <row r="190" spans="1:16" x14ac:dyDescent="0.2">
      <c r="B190" t="s">
        <v>52</v>
      </c>
      <c r="D190" t="b">
        <v>0</v>
      </c>
    </row>
    <row r="191" spans="1:16" x14ac:dyDescent="0.2">
      <c r="B191" t="s">
        <v>51</v>
      </c>
      <c r="D191" t="b">
        <v>0</v>
      </c>
    </row>
    <row r="192" spans="1:16" x14ac:dyDescent="0.2">
      <c r="B192" t="s">
        <v>53</v>
      </c>
      <c r="D192" t="b">
        <v>0</v>
      </c>
    </row>
    <row r="193" spans="2:16" x14ac:dyDescent="0.2">
      <c r="B193" t="s">
        <v>36</v>
      </c>
      <c r="D193" t="s">
        <v>3</v>
      </c>
      <c r="E193">
        <f>E28+E41</f>
        <v>0</v>
      </c>
      <c r="F193">
        <f t="shared" ref="F193:O193" si="208">F28+F41</f>
        <v>94.090499999999992</v>
      </c>
      <c r="G193">
        <f t="shared" si="208"/>
        <v>101.75887574999999</v>
      </c>
      <c r="H193">
        <f t="shared" si="208"/>
        <v>110.05222412362501</v>
      </c>
      <c r="I193">
        <f t="shared" si="208"/>
        <v>119.02148038970041</v>
      </c>
      <c r="J193">
        <f t="shared" si="208"/>
        <v>628.721731041461</v>
      </c>
      <c r="K193">
        <f t="shared" si="208"/>
        <v>139.21255212134008</v>
      </c>
      <c r="L193">
        <f t="shared" si="208"/>
        <v>150.55837511922931</v>
      </c>
      <c r="M193">
        <f t="shared" si="208"/>
        <v>162.82888269144649</v>
      </c>
      <c r="N193">
        <f t="shared" si="208"/>
        <v>176.09943663079937</v>
      </c>
      <c r="O193">
        <f t="shared" si="208"/>
        <v>190.45154071620954</v>
      </c>
      <c r="P193" t="s">
        <v>9</v>
      </c>
    </row>
    <row r="194" spans="2:16" x14ac:dyDescent="0.2">
      <c r="B194" t="s">
        <v>35</v>
      </c>
      <c r="D194" t="s">
        <v>3</v>
      </c>
      <c r="E194">
        <f>E29+E42</f>
        <v>0</v>
      </c>
      <c r="F194">
        <f t="shared" ref="F194:O194" si="209">F29+F42</f>
        <v>91.35</v>
      </c>
      <c r="G194">
        <f t="shared" si="209"/>
        <v>95.91749999999999</v>
      </c>
      <c r="H194">
        <f t="shared" si="209"/>
        <v>100.71337500000001</v>
      </c>
      <c r="I194">
        <f t="shared" si="209"/>
        <v>105.74904374999998</v>
      </c>
      <c r="J194">
        <f t="shared" si="209"/>
        <v>542.34088812958203</v>
      </c>
      <c r="K194">
        <f t="shared" si="209"/>
        <v>116.588320734375</v>
      </c>
      <c r="L194">
        <f t="shared" si="209"/>
        <v>122.41773677109374</v>
      </c>
      <c r="M194">
        <f t="shared" si="209"/>
        <v>128.53862360964845</v>
      </c>
      <c r="N194">
        <f t="shared" si="209"/>
        <v>134.96555479013085</v>
      </c>
      <c r="O194">
        <f t="shared" si="209"/>
        <v>141.71383252963741</v>
      </c>
      <c r="P194" t="s">
        <v>9</v>
      </c>
    </row>
    <row r="195" spans="2:16" x14ac:dyDescent="0.2">
      <c r="B195" t="s">
        <v>34</v>
      </c>
      <c r="D195" t="s">
        <v>3</v>
      </c>
      <c r="E195">
        <f>E41</f>
        <v>0</v>
      </c>
      <c r="F195">
        <f t="shared" ref="F195:O195" si="210">F41</f>
        <v>0</v>
      </c>
      <c r="G195">
        <f t="shared" si="210"/>
        <v>0</v>
      </c>
      <c r="H195">
        <f t="shared" si="210"/>
        <v>0</v>
      </c>
      <c r="I195">
        <f t="shared" si="210"/>
        <v>0</v>
      </c>
      <c r="J195">
        <f t="shared" si="210"/>
        <v>500</v>
      </c>
      <c r="K195">
        <f t="shared" si="210"/>
        <v>0</v>
      </c>
      <c r="L195">
        <f t="shared" si="210"/>
        <v>0</v>
      </c>
      <c r="M195">
        <f t="shared" si="210"/>
        <v>0</v>
      </c>
      <c r="N195">
        <f t="shared" si="210"/>
        <v>0</v>
      </c>
      <c r="O195">
        <f t="shared" si="210"/>
        <v>0</v>
      </c>
      <c r="P195" t="s">
        <v>9</v>
      </c>
    </row>
    <row r="196" spans="2:16" x14ac:dyDescent="0.2">
      <c r="B196" t="s">
        <v>33</v>
      </c>
      <c r="D196" t="s">
        <v>3</v>
      </c>
      <c r="E196">
        <f>E42</f>
        <v>0</v>
      </c>
      <c r="F196">
        <f t="shared" ref="F196:O196" si="211">F42</f>
        <v>0</v>
      </c>
      <c r="G196">
        <f t="shared" si="211"/>
        <v>0</v>
      </c>
      <c r="H196">
        <f t="shared" si="211"/>
        <v>0</v>
      </c>
      <c r="I196">
        <f t="shared" si="211"/>
        <v>0</v>
      </c>
      <c r="J196">
        <f t="shared" si="211"/>
        <v>431.30439219208205</v>
      </c>
      <c r="K196">
        <f t="shared" si="211"/>
        <v>0</v>
      </c>
      <c r="L196">
        <f t="shared" si="211"/>
        <v>0</v>
      </c>
      <c r="M196">
        <f t="shared" si="211"/>
        <v>0</v>
      </c>
      <c r="N196">
        <f t="shared" si="211"/>
        <v>0</v>
      </c>
      <c r="O196">
        <f t="shared" si="211"/>
        <v>0</v>
      </c>
      <c r="P196" t="s">
        <v>9</v>
      </c>
    </row>
    <row r="197" spans="2:16" x14ac:dyDescent="0.2">
      <c r="B197" t="s">
        <v>32</v>
      </c>
      <c r="D197" t="s">
        <v>3</v>
      </c>
      <c r="E197">
        <f>E28</f>
        <v>0</v>
      </c>
      <c r="F197">
        <f t="shared" ref="F197:O197" si="212">F28</f>
        <v>94.090499999999992</v>
      </c>
      <c r="G197">
        <f t="shared" si="212"/>
        <v>101.75887574999999</v>
      </c>
      <c r="H197">
        <f t="shared" si="212"/>
        <v>110.05222412362501</v>
      </c>
      <c r="I197">
        <f t="shared" si="212"/>
        <v>119.02148038970041</v>
      </c>
      <c r="J197">
        <f t="shared" si="212"/>
        <v>128.721731041461</v>
      </c>
      <c r="K197">
        <f t="shared" si="212"/>
        <v>139.21255212134008</v>
      </c>
      <c r="L197">
        <f t="shared" si="212"/>
        <v>150.55837511922931</v>
      </c>
      <c r="M197">
        <f t="shared" si="212"/>
        <v>162.82888269144649</v>
      </c>
      <c r="N197">
        <f t="shared" si="212"/>
        <v>176.09943663079937</v>
      </c>
      <c r="O197">
        <f t="shared" si="212"/>
        <v>190.45154071620954</v>
      </c>
      <c r="P197" t="s">
        <v>9</v>
      </c>
    </row>
    <row r="198" spans="2:16" x14ac:dyDescent="0.2">
      <c r="B198" t="s">
        <v>89</v>
      </c>
      <c r="D198" t="s">
        <v>3</v>
      </c>
      <c r="E198">
        <f>E29</f>
        <v>0</v>
      </c>
      <c r="F198">
        <f t="shared" ref="F198:O198" si="213">F29</f>
        <v>91.35</v>
      </c>
      <c r="G198">
        <f t="shared" si="213"/>
        <v>95.91749999999999</v>
      </c>
      <c r="H198">
        <f t="shared" si="213"/>
        <v>100.71337500000001</v>
      </c>
      <c r="I198">
        <f t="shared" si="213"/>
        <v>105.74904374999998</v>
      </c>
      <c r="J198">
        <f t="shared" si="213"/>
        <v>111.03649593749999</v>
      </c>
      <c r="K198">
        <f t="shared" si="213"/>
        <v>116.588320734375</v>
      </c>
      <c r="L198">
        <f t="shared" si="213"/>
        <v>122.41773677109374</v>
      </c>
      <c r="M198">
        <f t="shared" si="213"/>
        <v>128.53862360964845</v>
      </c>
      <c r="N198">
        <f t="shared" si="213"/>
        <v>134.96555479013085</v>
      </c>
      <c r="O198">
        <f t="shared" si="213"/>
        <v>141.71383252963741</v>
      </c>
      <c r="P198" t="s">
        <v>9</v>
      </c>
    </row>
    <row r="199" spans="2:16" x14ac:dyDescent="0.2">
      <c r="B199" t="s">
        <v>37</v>
      </c>
      <c r="D199" t="s">
        <v>3</v>
      </c>
      <c r="E199">
        <f>E56+E90</f>
        <v>0.9</v>
      </c>
      <c r="F199">
        <f t="shared" ref="F199:O199" si="214">F56+F90</f>
        <v>0.88173000000000001</v>
      </c>
      <c r="G199">
        <f t="shared" si="214"/>
        <v>31.466830881</v>
      </c>
      <c r="H199">
        <f t="shared" si="214"/>
        <v>0.84629511411569991</v>
      </c>
      <c r="I199">
        <f t="shared" si="214"/>
        <v>32.668476523299148</v>
      </c>
      <c r="J199">
        <f t="shared" si="214"/>
        <v>0.81228428223617843</v>
      </c>
      <c r="K199">
        <f t="shared" si="214"/>
        <v>32.631972175186782</v>
      </c>
      <c r="L199">
        <f t="shared" si="214"/>
        <v>0.77964027460725616</v>
      </c>
      <c r="M199">
        <f t="shared" si="214"/>
        <v>32.797629817249181</v>
      </c>
      <c r="N199">
        <f t="shared" si="214"/>
        <v>0</v>
      </c>
      <c r="O199">
        <f t="shared" si="214"/>
        <v>32.141677220904192</v>
      </c>
      <c r="P199" t="s">
        <v>9</v>
      </c>
    </row>
    <row r="200" spans="2:16" x14ac:dyDescent="0.2">
      <c r="B200" t="s">
        <v>74</v>
      </c>
      <c r="D200" t="s">
        <v>3</v>
      </c>
      <c r="E200">
        <f>E57+E91</f>
        <v>0.9</v>
      </c>
      <c r="F200">
        <f t="shared" ref="F200:O200" si="215">F57+F91</f>
        <v>0.85604854368932037</v>
      </c>
      <c r="G200">
        <f t="shared" si="215"/>
        <v>29.660506061834294</v>
      </c>
      <c r="H200">
        <f t="shared" si="215"/>
        <v>0.77447991503431313</v>
      </c>
      <c r="I200">
        <f t="shared" si="215"/>
        <v>29.025518266089051</v>
      </c>
      <c r="J200">
        <f t="shared" si="215"/>
        <v>0.70068355727411313</v>
      </c>
      <c r="K200">
        <f t="shared" si="215"/>
        <v>27.328762961257997</v>
      </c>
      <c r="L200">
        <f t="shared" si="215"/>
        <v>0.6339188891845613</v>
      </c>
      <c r="M200">
        <f t="shared" si="215"/>
        <v>25.890751841346585</v>
      </c>
      <c r="N200">
        <f t="shared" si="215"/>
        <v>0</v>
      </c>
      <c r="O200">
        <f t="shared" si="215"/>
        <v>23.916426434649495</v>
      </c>
      <c r="P200" t="s">
        <v>9</v>
      </c>
    </row>
    <row r="201" spans="2:16" x14ac:dyDescent="0.2">
      <c r="B201" t="s">
        <v>38</v>
      </c>
      <c r="D201" t="s">
        <v>3</v>
      </c>
      <c r="E201">
        <v>0</v>
      </c>
      <c r="F201">
        <v>0</v>
      </c>
      <c r="G201">
        <v>0</v>
      </c>
      <c r="H201">
        <v>0</v>
      </c>
      <c r="I201">
        <v>0</v>
      </c>
      <c r="J201">
        <v>0</v>
      </c>
      <c r="K201">
        <v>0</v>
      </c>
      <c r="L201">
        <v>0</v>
      </c>
      <c r="M201">
        <v>0</v>
      </c>
      <c r="N201">
        <v>0</v>
      </c>
      <c r="O201">
        <v>0</v>
      </c>
      <c r="P201" t="s">
        <v>9</v>
      </c>
    </row>
    <row r="202" spans="2:16" x14ac:dyDescent="0.2">
      <c r="B202" t="s">
        <v>39</v>
      </c>
      <c r="D202" t="s">
        <v>3</v>
      </c>
      <c r="E202">
        <f>E28</f>
        <v>0</v>
      </c>
      <c r="F202">
        <f t="shared" ref="F202:O202" si="216">F28</f>
        <v>94.090499999999992</v>
      </c>
      <c r="G202">
        <f t="shared" si="216"/>
        <v>101.75887574999999</v>
      </c>
      <c r="H202">
        <f t="shared" si="216"/>
        <v>110.05222412362501</v>
      </c>
      <c r="I202">
        <f t="shared" si="216"/>
        <v>119.02148038970041</v>
      </c>
      <c r="J202">
        <f t="shared" si="216"/>
        <v>128.721731041461</v>
      </c>
      <c r="K202">
        <f t="shared" si="216"/>
        <v>139.21255212134008</v>
      </c>
      <c r="L202">
        <f t="shared" si="216"/>
        <v>150.55837511922931</v>
      </c>
      <c r="M202">
        <f t="shared" si="216"/>
        <v>162.82888269144649</v>
      </c>
      <c r="N202">
        <f t="shared" si="216"/>
        <v>176.09943663079937</v>
      </c>
      <c r="O202">
        <f t="shared" si="216"/>
        <v>190.45154071620954</v>
      </c>
      <c r="P202" t="s">
        <v>9</v>
      </c>
    </row>
    <row r="203" spans="2:16" x14ac:dyDescent="0.2">
      <c r="B203" t="s">
        <v>40</v>
      </c>
      <c r="D203" t="s">
        <v>3</v>
      </c>
      <c r="E203">
        <f>E41</f>
        <v>0</v>
      </c>
      <c r="F203">
        <f t="shared" ref="F203:O203" si="217">F41</f>
        <v>0</v>
      </c>
      <c r="G203">
        <f t="shared" si="217"/>
        <v>0</v>
      </c>
      <c r="H203">
        <f t="shared" si="217"/>
        <v>0</v>
      </c>
      <c r="I203">
        <f t="shared" si="217"/>
        <v>0</v>
      </c>
      <c r="J203">
        <f t="shared" si="217"/>
        <v>500</v>
      </c>
      <c r="K203">
        <f t="shared" si="217"/>
        <v>0</v>
      </c>
      <c r="L203">
        <f t="shared" si="217"/>
        <v>0</v>
      </c>
      <c r="M203">
        <f t="shared" si="217"/>
        <v>0</v>
      </c>
      <c r="N203">
        <f t="shared" si="217"/>
        <v>0</v>
      </c>
      <c r="O203">
        <f t="shared" si="217"/>
        <v>0</v>
      </c>
      <c r="P203" t="s">
        <v>9</v>
      </c>
    </row>
    <row r="204" spans="2:16" x14ac:dyDescent="0.2">
      <c r="B204" t="s">
        <v>41</v>
      </c>
      <c r="D204" t="s">
        <v>3</v>
      </c>
      <c r="E204">
        <v>0</v>
      </c>
      <c r="F204">
        <v>0</v>
      </c>
      <c r="G204">
        <v>0</v>
      </c>
      <c r="H204">
        <v>0</v>
      </c>
      <c r="I204">
        <v>0</v>
      </c>
      <c r="J204">
        <v>0</v>
      </c>
      <c r="K204">
        <v>0</v>
      </c>
      <c r="L204">
        <v>0</v>
      </c>
      <c r="M204">
        <v>0</v>
      </c>
      <c r="N204">
        <v>0</v>
      </c>
      <c r="O204">
        <v>0</v>
      </c>
      <c r="P204" t="s">
        <v>9</v>
      </c>
    </row>
    <row r="205" spans="2:16" x14ac:dyDescent="0.2">
      <c r="B205" t="s">
        <v>42</v>
      </c>
      <c r="D205" t="s">
        <v>3</v>
      </c>
      <c r="E205">
        <f>E29</f>
        <v>0</v>
      </c>
      <c r="F205">
        <f t="shared" ref="F205:O205" si="218">F29</f>
        <v>91.35</v>
      </c>
      <c r="G205">
        <f t="shared" si="218"/>
        <v>95.91749999999999</v>
      </c>
      <c r="H205">
        <f t="shared" si="218"/>
        <v>100.71337500000001</v>
      </c>
      <c r="I205">
        <f t="shared" si="218"/>
        <v>105.74904374999998</v>
      </c>
      <c r="J205">
        <f t="shared" si="218"/>
        <v>111.03649593749999</v>
      </c>
      <c r="K205">
        <f t="shared" si="218"/>
        <v>116.588320734375</v>
      </c>
      <c r="L205">
        <f t="shared" si="218"/>
        <v>122.41773677109374</v>
      </c>
      <c r="M205">
        <f t="shared" si="218"/>
        <v>128.53862360964845</v>
      </c>
      <c r="N205">
        <f t="shared" si="218"/>
        <v>134.96555479013085</v>
      </c>
      <c r="O205">
        <f t="shared" si="218"/>
        <v>141.71383252963741</v>
      </c>
      <c r="P205" t="s">
        <v>9</v>
      </c>
    </row>
    <row r="206" spans="2:16" x14ac:dyDescent="0.2">
      <c r="B206" t="s">
        <v>43</v>
      </c>
      <c r="D206" t="s">
        <v>3</v>
      </c>
      <c r="E206">
        <f>E42</f>
        <v>0</v>
      </c>
      <c r="F206">
        <f t="shared" ref="F206:O206" si="219">F42</f>
        <v>0</v>
      </c>
      <c r="G206">
        <f t="shared" si="219"/>
        <v>0</v>
      </c>
      <c r="H206">
        <f t="shared" si="219"/>
        <v>0</v>
      </c>
      <c r="I206">
        <f t="shared" si="219"/>
        <v>0</v>
      </c>
      <c r="J206">
        <f t="shared" si="219"/>
        <v>431.30439219208205</v>
      </c>
      <c r="K206">
        <f t="shared" si="219"/>
        <v>0</v>
      </c>
      <c r="L206">
        <f t="shared" si="219"/>
        <v>0</v>
      </c>
      <c r="M206">
        <f t="shared" si="219"/>
        <v>0</v>
      </c>
      <c r="N206">
        <f t="shared" si="219"/>
        <v>0</v>
      </c>
      <c r="O206">
        <f t="shared" si="219"/>
        <v>0</v>
      </c>
      <c r="P206" t="s">
        <v>9</v>
      </c>
    </row>
    <row r="207" spans="2:16" x14ac:dyDescent="0.2">
      <c r="B207" t="s">
        <v>44</v>
      </c>
      <c r="D207" t="s">
        <v>3</v>
      </c>
      <c r="E207">
        <f>E56</f>
        <v>0</v>
      </c>
      <c r="F207">
        <f t="shared" ref="F207:O207" si="220">F56</f>
        <v>0</v>
      </c>
      <c r="G207">
        <f t="shared" si="220"/>
        <v>30.603000000000002</v>
      </c>
      <c r="H207">
        <f t="shared" si="220"/>
        <v>0</v>
      </c>
      <c r="I207">
        <f t="shared" si="220"/>
        <v>31.839361199999999</v>
      </c>
      <c r="J207">
        <f t="shared" si="220"/>
        <v>0</v>
      </c>
      <c r="K207">
        <f t="shared" si="220"/>
        <v>31.83617726388</v>
      </c>
      <c r="L207">
        <f t="shared" si="220"/>
        <v>0</v>
      </c>
      <c r="M207">
        <f t="shared" si="220"/>
        <v>32.797629817249181</v>
      </c>
      <c r="N207">
        <f t="shared" si="220"/>
        <v>0</v>
      </c>
      <c r="O207">
        <f t="shared" si="220"/>
        <v>32.141677220904192</v>
      </c>
      <c r="P207" t="s">
        <v>9</v>
      </c>
    </row>
    <row r="208" spans="2:16" x14ac:dyDescent="0.2">
      <c r="B208" t="s">
        <v>45</v>
      </c>
      <c r="D208" t="s">
        <v>3</v>
      </c>
      <c r="E208">
        <f>E90</f>
        <v>0.9</v>
      </c>
      <c r="F208">
        <f t="shared" ref="F208:O208" si="221">F90</f>
        <v>0.88173000000000001</v>
      </c>
      <c r="G208">
        <f t="shared" si="221"/>
        <v>0.86383088099999994</v>
      </c>
      <c r="H208">
        <f t="shared" si="221"/>
        <v>0.84629511411569991</v>
      </c>
      <c r="I208">
        <f t="shared" si="221"/>
        <v>0.82911532329915139</v>
      </c>
      <c r="J208">
        <f t="shared" si="221"/>
        <v>0.81228428223617843</v>
      </c>
      <c r="K208">
        <f t="shared" si="221"/>
        <v>0.79579491130678393</v>
      </c>
      <c r="L208">
        <f t="shared" si="221"/>
        <v>0.77964027460725616</v>
      </c>
      <c r="M208">
        <f t="shared" si="221"/>
        <v>0</v>
      </c>
      <c r="N208">
        <f t="shared" si="221"/>
        <v>0</v>
      </c>
      <c r="O208">
        <f t="shared" si="221"/>
        <v>0</v>
      </c>
      <c r="P208" t="s">
        <v>9</v>
      </c>
    </row>
    <row r="209" spans="1:16" x14ac:dyDescent="0.2">
      <c r="B209" t="s">
        <v>46</v>
      </c>
      <c r="D209" t="s">
        <v>3</v>
      </c>
      <c r="E209">
        <v>0</v>
      </c>
      <c r="F209">
        <v>0</v>
      </c>
      <c r="G209">
        <v>0</v>
      </c>
      <c r="H209">
        <v>0</v>
      </c>
      <c r="I209">
        <v>0</v>
      </c>
      <c r="J209">
        <v>0</v>
      </c>
      <c r="K209">
        <v>0</v>
      </c>
      <c r="L209">
        <v>0</v>
      </c>
      <c r="M209">
        <v>0</v>
      </c>
      <c r="N209">
        <v>0</v>
      </c>
      <c r="O209">
        <v>0</v>
      </c>
      <c r="P209" t="s">
        <v>9</v>
      </c>
    </row>
    <row r="210" spans="1:16" x14ac:dyDescent="0.2">
      <c r="B210" t="s">
        <v>47</v>
      </c>
      <c r="D210" t="s">
        <v>3</v>
      </c>
      <c r="E210">
        <f>E57</f>
        <v>0</v>
      </c>
      <c r="F210">
        <f t="shared" ref="F210:O210" si="222">F57</f>
        <v>0</v>
      </c>
      <c r="G210">
        <f t="shared" si="222"/>
        <v>28.846262607220286</v>
      </c>
      <c r="H210">
        <f t="shared" si="222"/>
        <v>0</v>
      </c>
      <c r="I210">
        <f t="shared" si="222"/>
        <v>28.288860040109327</v>
      </c>
      <c r="J210">
        <f t="shared" si="222"/>
        <v>0</v>
      </c>
      <c r="K210">
        <f t="shared" si="222"/>
        <v>26.662297251489601</v>
      </c>
      <c r="L210">
        <f t="shared" si="222"/>
        <v>0</v>
      </c>
      <c r="M210">
        <f t="shared" si="222"/>
        <v>25.890751841346585</v>
      </c>
      <c r="N210">
        <f t="shared" si="222"/>
        <v>0</v>
      </c>
      <c r="O210">
        <f t="shared" si="222"/>
        <v>23.916426434649495</v>
      </c>
      <c r="P210" t="s">
        <v>9</v>
      </c>
    </row>
    <row r="211" spans="1:16" x14ac:dyDescent="0.2">
      <c r="B211" t="s">
        <v>48</v>
      </c>
      <c r="D211" t="s">
        <v>3</v>
      </c>
      <c r="E211">
        <f>E91</f>
        <v>0.9</v>
      </c>
      <c r="F211">
        <f t="shared" ref="F211:O211" si="223">F91</f>
        <v>0.85604854368932037</v>
      </c>
      <c r="G211">
        <f t="shared" si="223"/>
        <v>0.81424345461400693</v>
      </c>
      <c r="H211">
        <f t="shared" si="223"/>
        <v>0.77447991503431313</v>
      </c>
      <c r="I211">
        <f t="shared" si="223"/>
        <v>0.73665822597972508</v>
      </c>
      <c r="J211">
        <f t="shared" si="223"/>
        <v>0.70068355727411313</v>
      </c>
      <c r="K211">
        <f t="shared" si="223"/>
        <v>0.66646570976839659</v>
      </c>
      <c r="L211">
        <f t="shared" si="223"/>
        <v>0.6339188891845613</v>
      </c>
      <c r="M211">
        <f t="shared" si="223"/>
        <v>0</v>
      </c>
      <c r="N211">
        <f t="shared" si="223"/>
        <v>0</v>
      </c>
      <c r="O211">
        <f t="shared" si="223"/>
        <v>0</v>
      </c>
      <c r="P211" t="s">
        <v>9</v>
      </c>
    </row>
    <row r="212" spans="1:16" x14ac:dyDescent="0.2">
      <c r="B212" t="s">
        <v>49</v>
      </c>
      <c r="D212" t="s">
        <v>3</v>
      </c>
      <c r="E212">
        <v>0</v>
      </c>
      <c r="F212">
        <v>0</v>
      </c>
      <c r="G212">
        <v>0</v>
      </c>
      <c r="H212">
        <v>0</v>
      </c>
      <c r="I212">
        <v>0</v>
      </c>
      <c r="J212">
        <v>0</v>
      </c>
      <c r="K212">
        <v>0</v>
      </c>
      <c r="L212">
        <v>0</v>
      </c>
      <c r="M212">
        <v>0</v>
      </c>
      <c r="N212">
        <v>0</v>
      </c>
      <c r="O212">
        <v>0</v>
      </c>
      <c r="P212" t="s">
        <v>9</v>
      </c>
    </row>
    <row r="214" spans="1:16" x14ac:dyDescent="0.2">
      <c r="B214" t="s">
        <v>234</v>
      </c>
    </row>
    <row r="216" spans="1:16" x14ac:dyDescent="0.2">
      <c r="A216" t="s">
        <v>236</v>
      </c>
    </row>
    <row r="217" spans="1:16" x14ac:dyDescent="0.2">
      <c r="B217" t="s">
        <v>30</v>
      </c>
      <c r="C217" t="s">
        <v>31</v>
      </c>
    </row>
    <row r="218" spans="1:16" x14ac:dyDescent="0.2">
      <c r="B218" t="s">
        <v>50</v>
      </c>
      <c r="C218">
        <v>1</v>
      </c>
    </row>
    <row r="219" spans="1:16" x14ac:dyDescent="0.2">
      <c r="B219" t="s">
        <v>52</v>
      </c>
      <c r="D219" t="b">
        <v>0</v>
      </c>
    </row>
    <row r="220" spans="1:16" x14ac:dyDescent="0.2">
      <c r="B220" t="s">
        <v>51</v>
      </c>
      <c r="D220" t="b">
        <v>0</v>
      </c>
    </row>
    <row r="221" spans="1:16" x14ac:dyDescent="0.2">
      <c r="B221" t="s">
        <v>53</v>
      </c>
      <c r="D221" t="b">
        <v>0</v>
      </c>
    </row>
    <row r="222" spans="1:16" x14ac:dyDescent="0.2">
      <c r="B222" t="s">
        <v>36</v>
      </c>
      <c r="D222" t="s">
        <v>3</v>
      </c>
      <c r="E222">
        <f>E41+E124</f>
        <v>50</v>
      </c>
      <c r="F222">
        <f t="shared" ref="F222:O222" si="224">F41+F124</f>
        <v>0</v>
      </c>
      <c r="G222">
        <f t="shared" si="224"/>
        <v>0</v>
      </c>
      <c r="H222">
        <f t="shared" si="224"/>
        <v>0</v>
      </c>
      <c r="I222">
        <f t="shared" si="224"/>
        <v>52.030200499999999</v>
      </c>
      <c r="J222">
        <f t="shared" si="224"/>
        <v>500</v>
      </c>
      <c r="K222">
        <f t="shared" si="224"/>
        <v>0</v>
      </c>
      <c r="L222">
        <f t="shared" si="224"/>
        <v>0</v>
      </c>
      <c r="M222">
        <f t="shared" si="224"/>
        <v>54.142835281404004</v>
      </c>
      <c r="N222">
        <f t="shared" si="224"/>
        <v>0</v>
      </c>
      <c r="O222">
        <f t="shared" si="224"/>
        <v>-6.9038882838200282</v>
      </c>
      <c r="P222" t="s">
        <v>9</v>
      </c>
    </row>
    <row r="223" spans="1:16" x14ac:dyDescent="0.2">
      <c r="B223" t="s">
        <v>35</v>
      </c>
      <c r="D223" t="s">
        <v>3</v>
      </c>
      <c r="E223">
        <f>E42+E125</f>
        <v>50</v>
      </c>
      <c r="F223">
        <f t="shared" ref="F223:O223" si="225">F42+F125</f>
        <v>0</v>
      </c>
      <c r="G223">
        <f t="shared" si="225"/>
        <v>0</v>
      </c>
      <c r="H223">
        <f t="shared" si="225"/>
        <v>0</v>
      </c>
      <c r="I223">
        <f t="shared" si="225"/>
        <v>46.228159244706404</v>
      </c>
      <c r="J223">
        <f t="shared" si="225"/>
        <v>431.30439219208205</v>
      </c>
      <c r="K223">
        <f t="shared" si="225"/>
        <v>0</v>
      </c>
      <c r="L223">
        <f t="shared" si="225"/>
        <v>0</v>
      </c>
      <c r="M223">
        <f t="shared" si="225"/>
        <v>42.740854143078685</v>
      </c>
      <c r="N223">
        <f t="shared" si="225"/>
        <v>0</v>
      </c>
      <c r="O223">
        <f t="shared" si="225"/>
        <v>-5.1371412611172778</v>
      </c>
      <c r="P223" t="s">
        <v>9</v>
      </c>
    </row>
    <row r="224" spans="1:16" x14ac:dyDescent="0.2">
      <c r="B224" t="s">
        <v>34</v>
      </c>
      <c r="D224" t="s">
        <v>3</v>
      </c>
      <c r="E224">
        <f>E41</f>
        <v>0</v>
      </c>
      <c r="F224">
        <f t="shared" ref="F224:O225" si="226">F41</f>
        <v>0</v>
      </c>
      <c r="G224">
        <f t="shared" si="226"/>
        <v>0</v>
      </c>
      <c r="H224">
        <f t="shared" si="226"/>
        <v>0</v>
      </c>
      <c r="I224">
        <f t="shared" si="226"/>
        <v>0</v>
      </c>
      <c r="J224">
        <f t="shared" si="226"/>
        <v>500</v>
      </c>
      <c r="K224">
        <f t="shared" si="226"/>
        <v>0</v>
      </c>
      <c r="L224">
        <f t="shared" si="226"/>
        <v>0</v>
      </c>
      <c r="M224">
        <f t="shared" si="226"/>
        <v>0</v>
      </c>
      <c r="N224">
        <f t="shared" si="226"/>
        <v>0</v>
      </c>
      <c r="O224">
        <f t="shared" si="226"/>
        <v>0</v>
      </c>
      <c r="P224" t="s">
        <v>9</v>
      </c>
    </row>
    <row r="225" spans="2:16" x14ac:dyDescent="0.2">
      <c r="B225" t="s">
        <v>33</v>
      </c>
      <c r="D225" t="s">
        <v>3</v>
      </c>
      <c r="E225">
        <f>E42</f>
        <v>0</v>
      </c>
      <c r="F225">
        <f t="shared" si="226"/>
        <v>0</v>
      </c>
      <c r="G225">
        <f t="shared" si="226"/>
        <v>0</v>
      </c>
      <c r="H225">
        <f t="shared" si="226"/>
        <v>0</v>
      </c>
      <c r="I225">
        <f t="shared" si="226"/>
        <v>0</v>
      </c>
      <c r="J225">
        <f t="shared" si="226"/>
        <v>431.30439219208205</v>
      </c>
      <c r="K225">
        <f t="shared" si="226"/>
        <v>0</v>
      </c>
      <c r="L225">
        <f t="shared" si="226"/>
        <v>0</v>
      </c>
      <c r="M225">
        <f t="shared" si="226"/>
        <v>0</v>
      </c>
      <c r="N225">
        <f t="shared" si="226"/>
        <v>0</v>
      </c>
      <c r="O225">
        <f t="shared" si="226"/>
        <v>0</v>
      </c>
      <c r="P225" t="s">
        <v>9</v>
      </c>
    </row>
    <row r="226" spans="2:16" x14ac:dyDescent="0.2">
      <c r="B226" t="s">
        <v>32</v>
      </c>
      <c r="D226" t="s">
        <v>3</v>
      </c>
      <c r="E226">
        <f>E222-E224</f>
        <v>50</v>
      </c>
      <c r="F226">
        <f t="shared" ref="F226:O226" si="227">F222-F224</f>
        <v>0</v>
      </c>
      <c r="G226">
        <f t="shared" si="227"/>
        <v>0</v>
      </c>
      <c r="H226">
        <f t="shared" si="227"/>
        <v>0</v>
      </c>
      <c r="I226">
        <f t="shared" si="227"/>
        <v>52.030200499999999</v>
      </c>
      <c r="J226">
        <f t="shared" si="227"/>
        <v>0</v>
      </c>
      <c r="K226">
        <f t="shared" si="227"/>
        <v>0</v>
      </c>
      <c r="L226">
        <f t="shared" si="227"/>
        <v>0</v>
      </c>
      <c r="M226">
        <f t="shared" si="227"/>
        <v>54.142835281404004</v>
      </c>
      <c r="N226">
        <f t="shared" si="227"/>
        <v>0</v>
      </c>
      <c r="O226">
        <f t="shared" si="227"/>
        <v>-6.9038882838200282</v>
      </c>
      <c r="P226" t="s">
        <v>9</v>
      </c>
    </row>
    <row r="227" spans="2:16" x14ac:dyDescent="0.2">
      <c r="B227" t="s">
        <v>89</v>
      </c>
      <c r="D227" t="s">
        <v>3</v>
      </c>
      <c r="E227">
        <f>E223-E225</f>
        <v>50</v>
      </c>
      <c r="F227">
        <f t="shared" ref="F227:O227" si="228">F223-F225</f>
        <v>0</v>
      </c>
      <c r="G227">
        <f t="shared" si="228"/>
        <v>0</v>
      </c>
      <c r="H227">
        <f t="shared" si="228"/>
        <v>0</v>
      </c>
      <c r="I227">
        <f t="shared" si="228"/>
        <v>46.228159244706404</v>
      </c>
      <c r="J227">
        <f t="shared" si="228"/>
        <v>0</v>
      </c>
      <c r="K227">
        <f t="shared" si="228"/>
        <v>0</v>
      </c>
      <c r="L227">
        <f t="shared" si="228"/>
        <v>0</v>
      </c>
      <c r="M227">
        <f t="shared" si="228"/>
        <v>42.740854143078685</v>
      </c>
      <c r="N227">
        <f t="shared" si="228"/>
        <v>0</v>
      </c>
      <c r="O227">
        <f t="shared" si="228"/>
        <v>-5.1371412611172778</v>
      </c>
      <c r="P227" t="s">
        <v>9</v>
      </c>
    </row>
    <row r="228" spans="2:16" x14ac:dyDescent="0.2">
      <c r="B228" t="s">
        <v>37</v>
      </c>
      <c r="D228" t="s">
        <v>3</v>
      </c>
      <c r="E228">
        <f>E90+E73</f>
        <v>0.9</v>
      </c>
      <c r="F228">
        <f t="shared" ref="F228:O228" si="229">F90+F73</f>
        <v>0.88173000000000001</v>
      </c>
      <c r="G228">
        <f t="shared" si="229"/>
        <v>0.86383088099999994</v>
      </c>
      <c r="H228">
        <f t="shared" si="229"/>
        <v>1172.0490551141158</v>
      </c>
      <c r="I228">
        <f t="shared" si="229"/>
        <v>1183.7439029232994</v>
      </c>
      <c r="J228">
        <f t="shared" si="229"/>
        <v>1148.2396282542363</v>
      </c>
      <c r="K228">
        <f t="shared" si="229"/>
        <v>1217.068779521627</v>
      </c>
      <c r="L228">
        <f t="shared" si="229"/>
        <v>0.77964027460725616</v>
      </c>
      <c r="M228">
        <f t="shared" si="229"/>
        <v>0</v>
      </c>
      <c r="N228">
        <f t="shared" si="229"/>
        <v>0</v>
      </c>
      <c r="O228">
        <f t="shared" si="229"/>
        <v>0</v>
      </c>
      <c r="P228" t="s">
        <v>9</v>
      </c>
    </row>
    <row r="229" spans="2:16" x14ac:dyDescent="0.2">
      <c r="B229" t="s">
        <v>74</v>
      </c>
      <c r="D229" t="s">
        <v>3</v>
      </c>
      <c r="E229">
        <f>E91+E74</f>
        <v>0.9</v>
      </c>
      <c r="F229">
        <f t="shared" ref="F229:O229" si="230">F91+F74</f>
        <v>0.85604854368932037</v>
      </c>
      <c r="G229">
        <f t="shared" si="230"/>
        <v>0.81424345461400693</v>
      </c>
      <c r="H229">
        <f t="shared" si="230"/>
        <v>1072.5909171404348</v>
      </c>
      <c r="I229">
        <f t="shared" si="230"/>
        <v>1051.7411257965182</v>
      </c>
      <c r="J229">
        <f t="shared" si="230"/>
        <v>990.48158991011144</v>
      </c>
      <c r="K229">
        <f t="shared" si="230"/>
        <v>1019.2759421505523</v>
      </c>
      <c r="L229">
        <f t="shared" si="230"/>
        <v>0.6339188891845613</v>
      </c>
      <c r="M229">
        <f t="shared" si="230"/>
        <v>0</v>
      </c>
      <c r="N229">
        <f t="shared" si="230"/>
        <v>0</v>
      </c>
      <c r="O229">
        <f t="shared" si="230"/>
        <v>0</v>
      </c>
      <c r="P229" t="s">
        <v>9</v>
      </c>
    </row>
    <row r="230" spans="2:16" x14ac:dyDescent="0.2">
      <c r="B230" t="s">
        <v>38</v>
      </c>
      <c r="D230" t="s">
        <v>3</v>
      </c>
      <c r="E230">
        <v>0</v>
      </c>
      <c r="F230">
        <v>0</v>
      </c>
      <c r="G230">
        <v>0</v>
      </c>
      <c r="H230">
        <v>0</v>
      </c>
      <c r="I230">
        <v>0</v>
      </c>
      <c r="J230">
        <v>0</v>
      </c>
      <c r="K230">
        <v>0</v>
      </c>
      <c r="L230">
        <v>0</v>
      </c>
      <c r="M230">
        <v>0</v>
      </c>
      <c r="N230">
        <v>0</v>
      </c>
      <c r="O230">
        <v>0</v>
      </c>
      <c r="P230" t="s">
        <v>9</v>
      </c>
    </row>
    <row r="231" spans="2:16" x14ac:dyDescent="0.2">
      <c r="B231" t="s">
        <v>39</v>
      </c>
      <c r="D231" t="s">
        <v>3</v>
      </c>
      <c r="E231">
        <f>E124</f>
        <v>50</v>
      </c>
      <c r="F231">
        <f t="shared" ref="F231:O231" si="231">F124</f>
        <v>0</v>
      </c>
      <c r="G231">
        <f t="shared" si="231"/>
        <v>0</v>
      </c>
      <c r="H231">
        <f t="shared" si="231"/>
        <v>0</v>
      </c>
      <c r="I231">
        <f t="shared" si="231"/>
        <v>52.030200499999999</v>
      </c>
      <c r="J231">
        <f t="shared" si="231"/>
        <v>0</v>
      </c>
      <c r="K231">
        <f t="shared" si="231"/>
        <v>0</v>
      </c>
      <c r="L231">
        <f t="shared" si="231"/>
        <v>0</v>
      </c>
      <c r="M231">
        <f t="shared" si="231"/>
        <v>54.142835281404004</v>
      </c>
      <c r="N231">
        <f t="shared" si="231"/>
        <v>0</v>
      </c>
      <c r="O231">
        <f t="shared" si="231"/>
        <v>-6.9038882838200282</v>
      </c>
      <c r="P231" t="s">
        <v>9</v>
      </c>
    </row>
    <row r="232" spans="2:16" x14ac:dyDescent="0.2">
      <c r="B232" t="s">
        <v>40</v>
      </c>
      <c r="D232" t="s">
        <v>3</v>
      </c>
      <c r="E232">
        <f>E41</f>
        <v>0</v>
      </c>
      <c r="F232">
        <f t="shared" ref="F232:O232" si="232">F41</f>
        <v>0</v>
      </c>
      <c r="G232">
        <f t="shared" si="232"/>
        <v>0</v>
      </c>
      <c r="H232">
        <f t="shared" si="232"/>
        <v>0</v>
      </c>
      <c r="I232">
        <f t="shared" si="232"/>
        <v>0</v>
      </c>
      <c r="J232">
        <f t="shared" si="232"/>
        <v>500</v>
      </c>
      <c r="K232">
        <f t="shared" si="232"/>
        <v>0</v>
      </c>
      <c r="L232">
        <f t="shared" si="232"/>
        <v>0</v>
      </c>
      <c r="M232">
        <f t="shared" si="232"/>
        <v>0</v>
      </c>
      <c r="N232">
        <f t="shared" si="232"/>
        <v>0</v>
      </c>
      <c r="O232">
        <f t="shared" si="232"/>
        <v>0</v>
      </c>
      <c r="P232" t="s">
        <v>9</v>
      </c>
    </row>
    <row r="233" spans="2:16" x14ac:dyDescent="0.2">
      <c r="B233" t="s">
        <v>41</v>
      </c>
      <c r="D233" t="s">
        <v>3</v>
      </c>
      <c r="E233">
        <v>0</v>
      </c>
      <c r="F233">
        <v>0</v>
      </c>
      <c r="G233">
        <v>0</v>
      </c>
      <c r="H233">
        <v>0</v>
      </c>
      <c r="I233">
        <v>0</v>
      </c>
      <c r="J233">
        <v>0</v>
      </c>
      <c r="K233">
        <v>0</v>
      </c>
      <c r="L233">
        <v>0</v>
      </c>
      <c r="M233">
        <v>0</v>
      </c>
      <c r="N233">
        <v>0</v>
      </c>
      <c r="O233">
        <v>0</v>
      </c>
      <c r="P233" t="s">
        <v>9</v>
      </c>
    </row>
    <row r="234" spans="2:16" x14ac:dyDescent="0.2">
      <c r="B234" t="s">
        <v>42</v>
      </c>
      <c r="D234" t="s">
        <v>3</v>
      </c>
      <c r="E234">
        <f>E125</f>
        <v>50</v>
      </c>
      <c r="F234">
        <f t="shared" ref="F234:O234" si="233">F125</f>
        <v>0</v>
      </c>
      <c r="G234">
        <f t="shared" si="233"/>
        <v>0</v>
      </c>
      <c r="H234">
        <f t="shared" si="233"/>
        <v>0</v>
      </c>
      <c r="I234">
        <f t="shared" si="233"/>
        <v>46.228159244706404</v>
      </c>
      <c r="J234">
        <f t="shared" si="233"/>
        <v>0</v>
      </c>
      <c r="K234">
        <f t="shared" si="233"/>
        <v>0</v>
      </c>
      <c r="L234">
        <f t="shared" si="233"/>
        <v>0</v>
      </c>
      <c r="M234">
        <f t="shared" si="233"/>
        <v>42.740854143078685</v>
      </c>
      <c r="N234">
        <f t="shared" si="233"/>
        <v>0</v>
      </c>
      <c r="O234">
        <f t="shared" si="233"/>
        <v>-5.1371412611172778</v>
      </c>
      <c r="P234" t="s">
        <v>9</v>
      </c>
    </row>
    <row r="235" spans="2:16" x14ac:dyDescent="0.2">
      <c r="B235" t="s">
        <v>43</v>
      </c>
      <c r="D235" t="s">
        <v>3</v>
      </c>
      <c r="E235">
        <f>E42</f>
        <v>0</v>
      </c>
      <c r="F235">
        <f t="shared" ref="F235:O235" si="234">F42</f>
        <v>0</v>
      </c>
      <c r="G235">
        <f t="shared" si="234"/>
        <v>0</v>
      </c>
      <c r="H235">
        <f t="shared" si="234"/>
        <v>0</v>
      </c>
      <c r="I235">
        <f t="shared" si="234"/>
        <v>0</v>
      </c>
      <c r="J235">
        <f t="shared" si="234"/>
        <v>431.30439219208205</v>
      </c>
      <c r="K235">
        <f t="shared" si="234"/>
        <v>0</v>
      </c>
      <c r="L235">
        <f t="shared" si="234"/>
        <v>0</v>
      </c>
      <c r="M235">
        <f t="shared" si="234"/>
        <v>0</v>
      </c>
      <c r="N235">
        <f t="shared" si="234"/>
        <v>0</v>
      </c>
      <c r="O235">
        <f t="shared" si="234"/>
        <v>0</v>
      </c>
      <c r="P235" t="s">
        <v>9</v>
      </c>
    </row>
    <row r="236" spans="2:16" x14ac:dyDescent="0.2">
      <c r="B236" t="s">
        <v>44</v>
      </c>
      <c r="D236" t="s">
        <v>3</v>
      </c>
      <c r="E236">
        <v>0</v>
      </c>
      <c r="F236">
        <v>0</v>
      </c>
      <c r="G236">
        <v>0</v>
      </c>
      <c r="H236">
        <v>0</v>
      </c>
      <c r="I236">
        <v>0</v>
      </c>
      <c r="J236">
        <v>0</v>
      </c>
      <c r="K236">
        <v>0</v>
      </c>
      <c r="L236">
        <v>0</v>
      </c>
      <c r="M236">
        <v>0</v>
      </c>
      <c r="N236">
        <v>0</v>
      </c>
      <c r="O236">
        <v>0</v>
      </c>
      <c r="P236" t="s">
        <v>9</v>
      </c>
    </row>
    <row r="237" spans="2:16" x14ac:dyDescent="0.2">
      <c r="B237" t="s">
        <v>45</v>
      </c>
      <c r="D237" t="s">
        <v>3</v>
      </c>
      <c r="E237">
        <f>E90+E73</f>
        <v>0.9</v>
      </c>
      <c r="F237">
        <f t="shared" ref="F237:O237" si="235">F90+F73</f>
        <v>0.88173000000000001</v>
      </c>
      <c r="G237">
        <f t="shared" si="235"/>
        <v>0.86383088099999994</v>
      </c>
      <c r="H237">
        <f t="shared" si="235"/>
        <v>1172.0490551141158</v>
      </c>
      <c r="I237">
        <f t="shared" si="235"/>
        <v>1183.7439029232994</v>
      </c>
      <c r="J237">
        <f t="shared" si="235"/>
        <v>1148.2396282542363</v>
      </c>
      <c r="K237">
        <f t="shared" si="235"/>
        <v>1217.068779521627</v>
      </c>
      <c r="L237">
        <f t="shared" si="235"/>
        <v>0.77964027460725616</v>
      </c>
      <c r="M237">
        <f t="shared" si="235"/>
        <v>0</v>
      </c>
      <c r="N237">
        <f t="shared" si="235"/>
        <v>0</v>
      </c>
      <c r="O237">
        <f t="shared" si="235"/>
        <v>0</v>
      </c>
      <c r="P237" t="s">
        <v>9</v>
      </c>
    </row>
    <row r="238" spans="2:16" x14ac:dyDescent="0.2">
      <c r="B238" t="s">
        <v>46</v>
      </c>
      <c r="D238" t="s">
        <v>3</v>
      </c>
      <c r="E238">
        <v>0</v>
      </c>
      <c r="F238">
        <v>0</v>
      </c>
      <c r="G238">
        <v>0</v>
      </c>
      <c r="H238">
        <v>0</v>
      </c>
      <c r="I238">
        <v>0</v>
      </c>
      <c r="J238">
        <v>0</v>
      </c>
      <c r="K238">
        <v>0</v>
      </c>
      <c r="L238">
        <v>0</v>
      </c>
      <c r="M238">
        <v>0</v>
      </c>
      <c r="N238">
        <v>0</v>
      </c>
      <c r="O238">
        <v>0</v>
      </c>
      <c r="P238" t="s">
        <v>9</v>
      </c>
    </row>
    <row r="239" spans="2:16" x14ac:dyDescent="0.2">
      <c r="B239" t="s">
        <v>47</v>
      </c>
      <c r="D239" t="s">
        <v>3</v>
      </c>
      <c r="E239">
        <v>0</v>
      </c>
      <c r="F239">
        <v>0</v>
      </c>
      <c r="G239">
        <v>0</v>
      </c>
      <c r="H239">
        <v>0</v>
      </c>
      <c r="I239">
        <v>0</v>
      </c>
      <c r="J239">
        <v>0</v>
      </c>
      <c r="K239">
        <v>0</v>
      </c>
      <c r="L239">
        <v>0</v>
      </c>
      <c r="M239">
        <v>0</v>
      </c>
      <c r="N239">
        <v>0</v>
      </c>
      <c r="O239">
        <v>0</v>
      </c>
      <c r="P239" t="s">
        <v>9</v>
      </c>
    </row>
    <row r="240" spans="2:16" x14ac:dyDescent="0.2">
      <c r="B240" t="s">
        <v>48</v>
      </c>
      <c r="D240" t="s">
        <v>3</v>
      </c>
      <c r="E240">
        <f t="shared" ref="E240:O240" si="236">E91+E74</f>
        <v>0.9</v>
      </c>
      <c r="F240">
        <f t="shared" si="236"/>
        <v>0.85604854368932037</v>
      </c>
      <c r="G240">
        <f t="shared" si="236"/>
        <v>0.81424345461400693</v>
      </c>
      <c r="H240">
        <f t="shared" si="236"/>
        <v>1072.5909171404348</v>
      </c>
      <c r="I240">
        <f t="shared" si="236"/>
        <v>1051.7411257965182</v>
      </c>
      <c r="J240">
        <f t="shared" si="236"/>
        <v>990.48158991011144</v>
      </c>
      <c r="K240">
        <f t="shared" si="236"/>
        <v>1019.2759421505523</v>
      </c>
      <c r="L240">
        <f t="shared" si="236"/>
        <v>0.6339188891845613</v>
      </c>
      <c r="M240">
        <f t="shared" si="236"/>
        <v>0</v>
      </c>
      <c r="N240">
        <f t="shared" si="236"/>
        <v>0</v>
      </c>
      <c r="O240">
        <f t="shared" si="236"/>
        <v>0</v>
      </c>
      <c r="P240" t="s">
        <v>9</v>
      </c>
    </row>
    <row r="241" spans="2:16" x14ac:dyDescent="0.2">
      <c r="B241" t="s">
        <v>49</v>
      </c>
      <c r="D241" t="s">
        <v>3</v>
      </c>
      <c r="E241">
        <v>0</v>
      </c>
      <c r="F241">
        <v>0</v>
      </c>
      <c r="G241">
        <v>0</v>
      </c>
      <c r="H241">
        <v>0</v>
      </c>
      <c r="I241">
        <v>0</v>
      </c>
      <c r="J241">
        <v>0</v>
      </c>
      <c r="K241">
        <v>0</v>
      </c>
      <c r="L241">
        <v>0</v>
      </c>
      <c r="M241">
        <v>0</v>
      </c>
      <c r="N241">
        <v>0</v>
      </c>
      <c r="O241">
        <v>0</v>
      </c>
      <c r="P241" t="s">
        <v>9</v>
      </c>
    </row>
    <row r="243" spans="2:16" x14ac:dyDescent="0.2">
      <c r="B243" t="s">
        <v>234</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C2087-E632-1A46-A51E-EDACD15A502A}">
  <dimension ref="A2:K3"/>
  <sheetViews>
    <sheetView workbookViewId="0">
      <selection activeCell="C11" sqref="C11"/>
    </sheetView>
  </sheetViews>
  <sheetFormatPr baseColWidth="10" defaultRowHeight="16" x14ac:dyDescent="0.2"/>
  <sheetData>
    <row r="2" spans="1:11" x14ac:dyDescent="0.2">
      <c r="A2" t="s">
        <v>187</v>
      </c>
      <c r="K2" s="3"/>
    </row>
    <row r="3" spans="1:11" x14ac:dyDescent="0.2">
      <c r="K3"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6C36-96E2-C243-9BDB-41E40027E13F}">
  <dimension ref="A2:P111"/>
  <sheetViews>
    <sheetView topLeftCell="A54" workbookViewId="0">
      <selection activeCell="K70" sqref="K70"/>
    </sheetView>
  </sheetViews>
  <sheetFormatPr baseColWidth="10" defaultRowHeight="16" x14ac:dyDescent="0.2"/>
  <sheetData>
    <row r="2" spans="1:16" x14ac:dyDescent="0.2">
      <c r="A2" t="s">
        <v>71</v>
      </c>
    </row>
    <row r="3" spans="1:16" x14ac:dyDescent="0.2">
      <c r="B3" t="s">
        <v>72</v>
      </c>
    </row>
    <row r="4" spans="1:16" x14ac:dyDescent="0.2">
      <c r="B4" t="s">
        <v>50</v>
      </c>
      <c r="C4">
        <v>0</v>
      </c>
    </row>
    <row r="5" spans="1:16" x14ac:dyDescent="0.2">
      <c r="B5" t="s">
        <v>52</v>
      </c>
      <c r="D5" t="b">
        <v>1</v>
      </c>
    </row>
    <row r="6" spans="1:16" x14ac:dyDescent="0.2">
      <c r="B6" t="s">
        <v>51</v>
      </c>
      <c r="D6" t="b">
        <v>0</v>
      </c>
    </row>
    <row r="7" spans="1:16" x14ac:dyDescent="0.2">
      <c r="B7" t="s">
        <v>53</v>
      </c>
      <c r="D7" t="b">
        <v>0</v>
      </c>
    </row>
    <row r="8" spans="1:16" x14ac:dyDescent="0.2">
      <c r="B8" t="s">
        <v>36</v>
      </c>
      <c r="D8" t="s">
        <v>3</v>
      </c>
      <c r="E8">
        <f>cashFlows!E164</f>
        <v>0</v>
      </c>
      <c r="F8">
        <f>cashFlows!F164</f>
        <v>294.09050000000002</v>
      </c>
      <c r="G8">
        <f>cashFlows!G164</f>
        <v>101.75887574999999</v>
      </c>
      <c r="H8">
        <f>cashFlows!H164</f>
        <v>110.05222412362501</v>
      </c>
      <c r="I8">
        <f>cashFlows!I164</f>
        <v>119.02148038970041</v>
      </c>
      <c r="J8">
        <f>cashFlows!J164</f>
        <v>128.721731041461</v>
      </c>
      <c r="K8">
        <f>cashFlows!K164</f>
        <v>139.21255212134008</v>
      </c>
      <c r="L8">
        <f>cashFlows!L164</f>
        <v>150.55837511922931</v>
      </c>
      <c r="M8">
        <f>cashFlows!M164</f>
        <v>162.82888269144649</v>
      </c>
      <c r="N8">
        <f>cashFlows!N164</f>
        <v>176.09943663079937</v>
      </c>
      <c r="O8">
        <f>cashFlows!O164</f>
        <v>57.118207382876221</v>
      </c>
      <c r="P8" t="s">
        <v>9</v>
      </c>
    </row>
    <row r="9" spans="1:16" x14ac:dyDescent="0.2">
      <c r="B9" t="s">
        <v>35</v>
      </c>
      <c r="D9" t="s">
        <v>3</v>
      </c>
      <c r="E9">
        <f>cashFlows!E165</f>
        <v>0</v>
      </c>
      <c r="F9">
        <f>cashFlows!F165</f>
        <v>285.52475728155343</v>
      </c>
      <c r="G9">
        <f>cashFlows!G165</f>
        <v>95.91749999999999</v>
      </c>
      <c r="H9">
        <f>cashFlows!H165</f>
        <v>100.71337500000001</v>
      </c>
      <c r="I9">
        <f>cashFlows!I165</f>
        <v>105.74904374999998</v>
      </c>
      <c r="J9">
        <f>cashFlows!J165</f>
        <v>111.03649593749999</v>
      </c>
      <c r="K9">
        <f>cashFlows!K165</f>
        <v>116.588320734375</v>
      </c>
      <c r="L9">
        <f>cashFlows!L165</f>
        <v>122.41773677109374</v>
      </c>
      <c r="M9">
        <f>cashFlows!M165</f>
        <v>128.53862360964845</v>
      </c>
      <c r="N9">
        <f>cashFlows!N165</f>
        <v>134.96555479013085</v>
      </c>
      <c r="O9">
        <f>cashFlows!O165</f>
        <v>42.501310543407399</v>
      </c>
      <c r="P9" t="s">
        <v>9</v>
      </c>
    </row>
    <row r="10" spans="1:16" x14ac:dyDescent="0.2">
      <c r="B10" t="s">
        <v>34</v>
      </c>
      <c r="D10" t="s">
        <v>3</v>
      </c>
      <c r="E10">
        <f>cashFlows!E166</f>
        <v>0</v>
      </c>
      <c r="F10">
        <f>cashFlows!F166</f>
        <v>200</v>
      </c>
      <c r="G10">
        <f>cashFlows!G166</f>
        <v>0</v>
      </c>
      <c r="H10">
        <f>cashFlows!H166</f>
        <v>0</v>
      </c>
      <c r="I10">
        <f>cashFlows!I166</f>
        <v>0</v>
      </c>
      <c r="J10">
        <f>cashFlows!J166</f>
        <v>0</v>
      </c>
      <c r="K10">
        <f>cashFlows!K166</f>
        <v>0</v>
      </c>
      <c r="L10">
        <f>cashFlows!L166</f>
        <v>0</v>
      </c>
      <c r="M10">
        <f>cashFlows!M166</f>
        <v>0</v>
      </c>
      <c r="N10">
        <f>cashFlows!N166</f>
        <v>0</v>
      </c>
      <c r="O10">
        <f>cashFlows!O166</f>
        <v>-133.33333333333331</v>
      </c>
      <c r="P10" t="s">
        <v>9</v>
      </c>
    </row>
    <row r="11" spans="1:16" x14ac:dyDescent="0.2">
      <c r="B11" t="s">
        <v>33</v>
      </c>
      <c r="D11" t="s">
        <v>3</v>
      </c>
      <c r="E11">
        <f>cashFlows!E167</f>
        <v>0</v>
      </c>
      <c r="F11">
        <f>cashFlows!F167</f>
        <v>194.17475728155341</v>
      </c>
      <c r="G11">
        <f>cashFlows!G167</f>
        <v>0</v>
      </c>
      <c r="H11">
        <f>cashFlows!H167</f>
        <v>0</v>
      </c>
      <c r="I11">
        <f>cashFlows!I167</f>
        <v>0</v>
      </c>
      <c r="J11">
        <f>cashFlows!J167</f>
        <v>0</v>
      </c>
      <c r="K11">
        <f>cashFlows!K167</f>
        <v>0</v>
      </c>
      <c r="L11">
        <f>cashFlows!L167</f>
        <v>0</v>
      </c>
      <c r="M11">
        <f>cashFlows!M167</f>
        <v>0</v>
      </c>
      <c r="N11">
        <f>cashFlows!N167</f>
        <v>0</v>
      </c>
      <c r="O11">
        <f>cashFlows!O167</f>
        <v>-99.212521986230016</v>
      </c>
      <c r="P11" t="s">
        <v>9</v>
      </c>
    </row>
    <row r="12" spans="1:16" x14ac:dyDescent="0.2">
      <c r="B12" t="s">
        <v>32</v>
      </c>
      <c r="D12" t="s">
        <v>3</v>
      </c>
      <c r="E12">
        <f>cashFlows!E168</f>
        <v>0</v>
      </c>
      <c r="F12">
        <f>cashFlows!F168</f>
        <v>94.090499999999992</v>
      </c>
      <c r="G12">
        <f>cashFlows!G168</f>
        <v>101.75887574999999</v>
      </c>
      <c r="H12">
        <f>cashFlows!H168</f>
        <v>110.05222412362501</v>
      </c>
      <c r="I12">
        <f>cashFlows!I168</f>
        <v>119.02148038970041</v>
      </c>
      <c r="J12">
        <f>cashFlows!J168</f>
        <v>128.721731041461</v>
      </c>
      <c r="K12">
        <f>cashFlows!K168</f>
        <v>139.21255212134008</v>
      </c>
      <c r="L12">
        <f>cashFlows!L168</f>
        <v>150.55837511922931</v>
      </c>
      <c r="M12">
        <f>cashFlows!M168</f>
        <v>162.82888269144649</v>
      </c>
      <c r="N12">
        <f>cashFlows!N168</f>
        <v>176.09943663079937</v>
      </c>
      <c r="O12">
        <f>cashFlows!O168</f>
        <v>190.45154071620954</v>
      </c>
      <c r="P12" t="s">
        <v>9</v>
      </c>
    </row>
    <row r="13" spans="1:16" x14ac:dyDescent="0.2">
      <c r="B13" t="s">
        <v>89</v>
      </c>
      <c r="D13" t="s">
        <v>3</v>
      </c>
      <c r="E13">
        <f>cashFlows!E169</f>
        <v>0</v>
      </c>
      <c r="F13">
        <f>cashFlows!F169</f>
        <v>91.35</v>
      </c>
      <c r="G13">
        <f>cashFlows!G169</f>
        <v>95.91749999999999</v>
      </c>
      <c r="H13">
        <f>cashFlows!H169</f>
        <v>100.71337500000001</v>
      </c>
      <c r="I13">
        <f>cashFlows!I169</f>
        <v>105.74904374999998</v>
      </c>
      <c r="J13">
        <f>cashFlows!J169</f>
        <v>111.03649593749999</v>
      </c>
      <c r="K13">
        <f>cashFlows!K169</f>
        <v>116.588320734375</v>
      </c>
      <c r="L13">
        <f>cashFlows!L169</f>
        <v>122.41773677109374</v>
      </c>
      <c r="M13">
        <f>cashFlows!M169</f>
        <v>128.53862360964845</v>
      </c>
      <c r="N13">
        <f>cashFlows!N169</f>
        <v>134.96555479013085</v>
      </c>
      <c r="O13">
        <f>cashFlows!O169</f>
        <v>141.71383252963741</v>
      </c>
      <c r="P13" t="s">
        <v>9</v>
      </c>
    </row>
    <row r="14" spans="1:16" x14ac:dyDescent="0.2">
      <c r="B14" t="s">
        <v>37</v>
      </c>
      <c r="D14" t="s">
        <v>3</v>
      </c>
      <c r="E14">
        <f>cashFlows!E170</f>
        <v>0</v>
      </c>
      <c r="F14">
        <f>cashFlows!F170</f>
        <v>0</v>
      </c>
      <c r="G14">
        <f>cashFlows!G170</f>
        <v>0</v>
      </c>
      <c r="H14">
        <f>cashFlows!H170</f>
        <v>0</v>
      </c>
      <c r="I14">
        <f>cashFlows!I170</f>
        <v>0</v>
      </c>
      <c r="J14">
        <f>cashFlows!J170</f>
        <v>0</v>
      </c>
      <c r="K14">
        <f>cashFlows!K170</f>
        <v>125</v>
      </c>
      <c r="L14">
        <f>cashFlows!L170</f>
        <v>0</v>
      </c>
      <c r="M14">
        <f>cashFlows!M170</f>
        <v>0</v>
      </c>
      <c r="N14">
        <f>cashFlows!N170</f>
        <v>0</v>
      </c>
      <c r="O14">
        <f>cashFlows!O170</f>
        <v>0</v>
      </c>
      <c r="P14" t="s">
        <v>9</v>
      </c>
    </row>
    <row r="15" spans="1:16" x14ac:dyDescent="0.2">
      <c r="B15" t="s">
        <v>74</v>
      </c>
      <c r="D15" t="s">
        <v>3</v>
      </c>
      <c r="E15">
        <f>cashFlows!E171</f>
        <v>0</v>
      </c>
      <c r="F15">
        <f>cashFlows!F171</f>
        <v>0</v>
      </c>
      <c r="G15">
        <f>cashFlows!G171</f>
        <v>0</v>
      </c>
      <c r="H15">
        <f>cashFlows!H171</f>
        <v>0</v>
      </c>
      <c r="I15">
        <f>cashFlows!I171</f>
        <v>0</v>
      </c>
      <c r="J15">
        <f>cashFlows!J171</f>
        <v>0</v>
      </c>
      <c r="K15">
        <f>cashFlows!K171</f>
        <v>104.6855320854568</v>
      </c>
      <c r="L15">
        <f>cashFlows!L171</f>
        <v>0</v>
      </c>
      <c r="M15">
        <f>cashFlows!M171</f>
        <v>0</v>
      </c>
      <c r="N15">
        <f>cashFlows!N171</f>
        <v>0</v>
      </c>
      <c r="O15">
        <f>cashFlows!O171</f>
        <v>0</v>
      </c>
      <c r="P15" t="s">
        <v>9</v>
      </c>
    </row>
    <row r="16" spans="1:16" x14ac:dyDescent="0.2">
      <c r="B16" t="s">
        <v>38</v>
      </c>
      <c r="D16" t="s">
        <v>3</v>
      </c>
      <c r="E16">
        <f>cashFlows!E172</f>
        <v>0</v>
      </c>
      <c r="F16">
        <f>cashFlows!F172</f>
        <v>200</v>
      </c>
      <c r="G16">
        <f>cashFlows!G172</f>
        <v>0</v>
      </c>
      <c r="H16">
        <f>cashFlows!H172</f>
        <v>0</v>
      </c>
      <c r="I16">
        <f>cashFlows!I172</f>
        <v>0</v>
      </c>
      <c r="J16">
        <f>cashFlows!J172</f>
        <v>0</v>
      </c>
      <c r="K16">
        <f>cashFlows!K172</f>
        <v>0</v>
      </c>
      <c r="L16">
        <f>cashFlows!L172</f>
        <v>0</v>
      </c>
      <c r="M16">
        <f>cashFlows!M172</f>
        <v>0</v>
      </c>
      <c r="N16">
        <f>cashFlows!N172</f>
        <v>0</v>
      </c>
      <c r="O16">
        <f>cashFlows!O172</f>
        <v>-133.33333333333331</v>
      </c>
      <c r="P16" t="s">
        <v>9</v>
      </c>
    </row>
    <row r="17" spans="2:16" x14ac:dyDescent="0.2">
      <c r="B17" t="s">
        <v>39</v>
      </c>
      <c r="D17" t="s">
        <v>3</v>
      </c>
      <c r="E17">
        <f>cashFlows!E173</f>
        <v>0</v>
      </c>
      <c r="F17">
        <f>cashFlows!F173</f>
        <v>94.090499999999992</v>
      </c>
      <c r="G17">
        <f>cashFlows!G173</f>
        <v>101.75887574999999</v>
      </c>
      <c r="H17">
        <f>cashFlows!H173</f>
        <v>110.05222412362501</v>
      </c>
      <c r="I17">
        <f>cashFlows!I173</f>
        <v>119.02148038970041</v>
      </c>
      <c r="J17">
        <f>cashFlows!J173</f>
        <v>128.721731041461</v>
      </c>
      <c r="K17">
        <f>cashFlows!K173</f>
        <v>139.21255212134008</v>
      </c>
      <c r="L17">
        <f>cashFlows!L173</f>
        <v>150.55837511922931</v>
      </c>
      <c r="M17">
        <f>cashFlows!M173</f>
        <v>162.82888269144649</v>
      </c>
      <c r="N17">
        <f>cashFlows!N173</f>
        <v>176.09943663079937</v>
      </c>
      <c r="O17">
        <f>cashFlows!O173</f>
        <v>190.45154071620954</v>
      </c>
      <c r="P17" t="s">
        <v>9</v>
      </c>
    </row>
    <row r="18" spans="2:16" x14ac:dyDescent="0.2">
      <c r="B18" t="s">
        <v>40</v>
      </c>
      <c r="D18" t="s">
        <v>3</v>
      </c>
      <c r="E18">
        <f>cashFlows!E174</f>
        <v>0</v>
      </c>
      <c r="F18">
        <f>cashFlows!F174</f>
        <v>0</v>
      </c>
      <c r="G18">
        <f>cashFlows!G174</f>
        <v>0</v>
      </c>
      <c r="H18">
        <f>cashFlows!H174</f>
        <v>0</v>
      </c>
      <c r="I18">
        <f>cashFlows!I174</f>
        <v>0</v>
      </c>
      <c r="J18">
        <f>cashFlows!J174</f>
        <v>0</v>
      </c>
      <c r="K18">
        <f>cashFlows!K174</f>
        <v>0</v>
      </c>
      <c r="L18">
        <f>cashFlows!L174</f>
        <v>0</v>
      </c>
      <c r="M18">
        <f>cashFlows!M174</f>
        <v>0</v>
      </c>
      <c r="N18">
        <f>cashFlows!N174</f>
        <v>0</v>
      </c>
      <c r="O18">
        <f>cashFlows!O174</f>
        <v>0</v>
      </c>
      <c r="P18" t="s">
        <v>9</v>
      </c>
    </row>
    <row r="19" spans="2:16" x14ac:dyDescent="0.2">
      <c r="B19" t="s">
        <v>41</v>
      </c>
      <c r="D19" t="s">
        <v>3</v>
      </c>
      <c r="E19">
        <f>cashFlows!E175</f>
        <v>0</v>
      </c>
      <c r="F19">
        <f>cashFlows!F175</f>
        <v>194.17475728155341</v>
      </c>
      <c r="G19">
        <f>cashFlows!G175</f>
        <v>0</v>
      </c>
      <c r="H19">
        <f>cashFlows!H175</f>
        <v>0</v>
      </c>
      <c r="I19">
        <f>cashFlows!I175</f>
        <v>0</v>
      </c>
      <c r="J19">
        <f>cashFlows!J175</f>
        <v>0</v>
      </c>
      <c r="K19">
        <f>cashFlows!K175</f>
        <v>0</v>
      </c>
      <c r="L19">
        <f>cashFlows!L175</f>
        <v>0</v>
      </c>
      <c r="M19">
        <f>cashFlows!M175</f>
        <v>0</v>
      </c>
      <c r="N19">
        <f>cashFlows!N175</f>
        <v>0</v>
      </c>
      <c r="O19">
        <f>cashFlows!O175</f>
        <v>-99.212521986230016</v>
      </c>
      <c r="P19" t="s">
        <v>9</v>
      </c>
    </row>
    <row r="20" spans="2:16" x14ac:dyDescent="0.2">
      <c r="B20" t="s">
        <v>42</v>
      </c>
      <c r="D20" t="s">
        <v>3</v>
      </c>
      <c r="E20">
        <f>cashFlows!E176</f>
        <v>0</v>
      </c>
      <c r="F20">
        <f>cashFlows!F176</f>
        <v>91.35</v>
      </c>
      <c r="G20">
        <f>cashFlows!G176</f>
        <v>95.91749999999999</v>
      </c>
      <c r="H20">
        <f>cashFlows!H176</f>
        <v>100.71337500000001</v>
      </c>
      <c r="I20">
        <f>cashFlows!I176</f>
        <v>105.74904374999998</v>
      </c>
      <c r="J20">
        <f>cashFlows!J176</f>
        <v>111.03649593749999</v>
      </c>
      <c r="K20">
        <f>cashFlows!K176</f>
        <v>116.588320734375</v>
      </c>
      <c r="L20">
        <f>cashFlows!L176</f>
        <v>122.41773677109374</v>
      </c>
      <c r="M20">
        <f>cashFlows!M176</f>
        <v>128.53862360964845</v>
      </c>
      <c r="N20">
        <f>cashFlows!N176</f>
        <v>134.96555479013085</v>
      </c>
      <c r="O20">
        <f>cashFlows!O176</f>
        <v>141.71383252963741</v>
      </c>
      <c r="P20" t="s">
        <v>9</v>
      </c>
    </row>
    <row r="21" spans="2:16" x14ac:dyDescent="0.2">
      <c r="B21" t="s">
        <v>43</v>
      </c>
      <c r="D21" t="s">
        <v>3</v>
      </c>
      <c r="E21">
        <f>cashFlows!E177</f>
        <v>0</v>
      </c>
      <c r="F21">
        <f>cashFlows!F177</f>
        <v>0</v>
      </c>
      <c r="G21">
        <f>cashFlows!G177</f>
        <v>0</v>
      </c>
      <c r="H21">
        <f>cashFlows!H177</f>
        <v>0</v>
      </c>
      <c r="I21">
        <f>cashFlows!I177</f>
        <v>0</v>
      </c>
      <c r="J21">
        <f>cashFlows!J177</f>
        <v>0</v>
      </c>
      <c r="K21">
        <f>cashFlows!K177</f>
        <v>0</v>
      </c>
      <c r="L21">
        <f>cashFlows!L177</f>
        <v>0</v>
      </c>
      <c r="M21">
        <f>cashFlows!M177</f>
        <v>0</v>
      </c>
      <c r="N21">
        <f>cashFlows!N177</f>
        <v>0</v>
      </c>
      <c r="O21">
        <f>cashFlows!O177</f>
        <v>0</v>
      </c>
      <c r="P21" t="s">
        <v>9</v>
      </c>
    </row>
    <row r="22" spans="2:16" x14ac:dyDescent="0.2">
      <c r="B22" t="s">
        <v>44</v>
      </c>
      <c r="D22" t="s">
        <v>3</v>
      </c>
      <c r="E22">
        <f>cashFlows!E178</f>
        <v>0</v>
      </c>
      <c r="F22">
        <f>cashFlows!F178</f>
        <v>0</v>
      </c>
      <c r="G22">
        <f>cashFlows!G178</f>
        <v>0</v>
      </c>
      <c r="H22">
        <f>cashFlows!H178</f>
        <v>0</v>
      </c>
      <c r="I22">
        <f>cashFlows!I178</f>
        <v>0</v>
      </c>
      <c r="J22">
        <f>cashFlows!J178</f>
        <v>0</v>
      </c>
      <c r="K22">
        <f>cashFlows!K178</f>
        <v>0</v>
      </c>
      <c r="L22">
        <f>cashFlows!L178</f>
        <v>0</v>
      </c>
      <c r="M22">
        <f>cashFlows!M178</f>
        <v>0</v>
      </c>
      <c r="N22">
        <f>cashFlows!N178</f>
        <v>0</v>
      </c>
      <c r="O22">
        <f>cashFlows!O178</f>
        <v>0</v>
      </c>
      <c r="P22" t="s">
        <v>9</v>
      </c>
    </row>
    <row r="23" spans="2:16" x14ac:dyDescent="0.2">
      <c r="B23" t="s">
        <v>45</v>
      </c>
      <c r="D23" t="s">
        <v>3</v>
      </c>
      <c r="E23">
        <f>cashFlows!E179</f>
        <v>0</v>
      </c>
      <c r="F23">
        <f>cashFlows!F179</f>
        <v>0</v>
      </c>
      <c r="G23">
        <f>cashFlows!G179</f>
        <v>0</v>
      </c>
      <c r="H23">
        <f>cashFlows!H179</f>
        <v>0</v>
      </c>
      <c r="I23">
        <f>cashFlows!I179</f>
        <v>0</v>
      </c>
      <c r="J23">
        <f>cashFlows!J179</f>
        <v>0</v>
      </c>
      <c r="K23">
        <f>cashFlows!K179</f>
        <v>125</v>
      </c>
      <c r="L23">
        <f>cashFlows!L179</f>
        <v>0</v>
      </c>
      <c r="M23">
        <f>cashFlows!M179</f>
        <v>0</v>
      </c>
      <c r="N23">
        <f>cashFlows!N179</f>
        <v>0</v>
      </c>
      <c r="O23">
        <f>cashFlows!O179</f>
        <v>0</v>
      </c>
      <c r="P23" t="s">
        <v>9</v>
      </c>
    </row>
    <row r="24" spans="2:16" x14ac:dyDescent="0.2">
      <c r="B24" t="s">
        <v>46</v>
      </c>
      <c r="D24" t="s">
        <v>3</v>
      </c>
      <c r="E24">
        <f>cashFlows!E180</f>
        <v>0</v>
      </c>
      <c r="F24">
        <f>cashFlows!F180</f>
        <v>0</v>
      </c>
      <c r="G24">
        <f>cashFlows!G180</f>
        <v>0</v>
      </c>
      <c r="H24">
        <f>cashFlows!H180</f>
        <v>0</v>
      </c>
      <c r="I24">
        <f>cashFlows!I180</f>
        <v>0</v>
      </c>
      <c r="J24">
        <f>cashFlows!J180</f>
        <v>0</v>
      </c>
      <c r="K24">
        <f>cashFlows!K180</f>
        <v>0</v>
      </c>
      <c r="L24">
        <f>cashFlows!L180</f>
        <v>0</v>
      </c>
      <c r="M24">
        <f>cashFlows!M180</f>
        <v>0</v>
      </c>
      <c r="N24">
        <f>cashFlows!N180</f>
        <v>0</v>
      </c>
      <c r="O24">
        <f>cashFlows!O180</f>
        <v>0</v>
      </c>
      <c r="P24" t="s">
        <v>9</v>
      </c>
    </row>
    <row r="25" spans="2:16" x14ac:dyDescent="0.2">
      <c r="B25" t="s">
        <v>47</v>
      </c>
      <c r="D25" t="s">
        <v>3</v>
      </c>
      <c r="E25">
        <f>cashFlows!E181</f>
        <v>0</v>
      </c>
      <c r="F25">
        <f>cashFlows!F181</f>
        <v>0</v>
      </c>
      <c r="G25">
        <f>cashFlows!G181</f>
        <v>0</v>
      </c>
      <c r="H25">
        <f>cashFlows!H181</f>
        <v>0</v>
      </c>
      <c r="I25">
        <f>cashFlows!I181</f>
        <v>0</v>
      </c>
      <c r="J25">
        <f>cashFlows!J181</f>
        <v>0</v>
      </c>
      <c r="K25">
        <f>cashFlows!K181</f>
        <v>0</v>
      </c>
      <c r="L25">
        <f>cashFlows!L181</f>
        <v>0</v>
      </c>
      <c r="M25">
        <f>cashFlows!M181</f>
        <v>0</v>
      </c>
      <c r="N25">
        <f>cashFlows!N181</f>
        <v>0</v>
      </c>
      <c r="O25">
        <f>cashFlows!O181</f>
        <v>0</v>
      </c>
      <c r="P25" t="s">
        <v>9</v>
      </c>
    </row>
    <row r="26" spans="2:16" x14ac:dyDescent="0.2">
      <c r="B26" t="s">
        <v>48</v>
      </c>
      <c r="D26" t="s">
        <v>3</v>
      </c>
      <c r="E26">
        <f>cashFlows!E182</f>
        <v>0</v>
      </c>
      <c r="F26">
        <f>cashFlows!F182</f>
        <v>0</v>
      </c>
      <c r="G26">
        <f>cashFlows!G182</f>
        <v>0</v>
      </c>
      <c r="H26">
        <f>cashFlows!H182</f>
        <v>0</v>
      </c>
      <c r="I26">
        <f>cashFlows!I182</f>
        <v>0</v>
      </c>
      <c r="J26">
        <f>cashFlows!J182</f>
        <v>0</v>
      </c>
      <c r="K26">
        <f>cashFlows!K182</f>
        <v>104.6855320854568</v>
      </c>
      <c r="L26">
        <f>cashFlows!L182</f>
        <v>0</v>
      </c>
      <c r="M26">
        <f>cashFlows!M182</f>
        <v>0</v>
      </c>
      <c r="N26">
        <f>cashFlows!N182</f>
        <v>0</v>
      </c>
      <c r="O26">
        <f>cashFlows!O182</f>
        <v>0</v>
      </c>
      <c r="P26" t="s">
        <v>9</v>
      </c>
    </row>
    <row r="27" spans="2:16" x14ac:dyDescent="0.2">
      <c r="B27" t="s">
        <v>49</v>
      </c>
      <c r="D27" t="s">
        <v>3</v>
      </c>
      <c r="E27">
        <f>cashFlows!E183</f>
        <v>0</v>
      </c>
      <c r="F27">
        <f>cashFlows!F183</f>
        <v>0</v>
      </c>
      <c r="G27">
        <f>cashFlows!G183</f>
        <v>0</v>
      </c>
      <c r="H27">
        <f>cashFlows!H183</f>
        <v>0</v>
      </c>
      <c r="I27">
        <f>cashFlows!I183</f>
        <v>0</v>
      </c>
      <c r="J27">
        <f>cashFlows!J183</f>
        <v>0</v>
      </c>
      <c r="K27">
        <f>cashFlows!K183</f>
        <v>0</v>
      </c>
      <c r="L27">
        <f>cashFlows!L183</f>
        <v>0</v>
      </c>
      <c r="M27">
        <f>cashFlows!M183</f>
        <v>0</v>
      </c>
      <c r="N27">
        <f>cashFlows!N183</f>
        <v>0</v>
      </c>
      <c r="O27">
        <f>cashFlows!O183</f>
        <v>0</v>
      </c>
      <c r="P27" t="s">
        <v>9</v>
      </c>
    </row>
    <row r="29" spans="2:16" x14ac:dyDescent="0.2">
      <c r="B29" t="s">
        <v>73</v>
      </c>
    </row>
    <row r="31" spans="2:16" x14ac:dyDescent="0.2">
      <c r="B31" t="s">
        <v>50</v>
      </c>
      <c r="C31">
        <v>1</v>
      </c>
    </row>
    <row r="32" spans="2:16" x14ac:dyDescent="0.2">
      <c r="B32" t="s">
        <v>52</v>
      </c>
      <c r="D32" t="b">
        <v>0</v>
      </c>
    </row>
    <row r="33" spans="2:16" x14ac:dyDescent="0.2">
      <c r="B33" t="s">
        <v>51</v>
      </c>
      <c r="D33" t="b">
        <v>0</v>
      </c>
    </row>
    <row r="34" spans="2:16" x14ac:dyDescent="0.2">
      <c r="B34" t="s">
        <v>53</v>
      </c>
      <c r="D34" t="b">
        <v>0</v>
      </c>
    </row>
    <row r="35" spans="2:16" x14ac:dyDescent="0.2">
      <c r="B35" t="s">
        <v>36</v>
      </c>
      <c r="D35" t="s">
        <v>3</v>
      </c>
      <c r="E35">
        <f>cashFlows!E193</f>
        <v>0</v>
      </c>
      <c r="F35">
        <f>cashFlows!F193</f>
        <v>94.090499999999992</v>
      </c>
      <c r="G35">
        <f>cashFlows!G193</f>
        <v>101.75887574999999</v>
      </c>
      <c r="H35">
        <f>cashFlows!H193</f>
        <v>110.05222412362501</v>
      </c>
      <c r="I35">
        <f>cashFlows!I193</f>
        <v>119.02148038970041</v>
      </c>
      <c r="J35">
        <f>cashFlows!J193</f>
        <v>628.721731041461</v>
      </c>
      <c r="K35">
        <f>cashFlows!K193</f>
        <v>139.21255212134008</v>
      </c>
      <c r="L35">
        <f>cashFlows!L193</f>
        <v>150.55837511922931</v>
      </c>
      <c r="M35">
        <f>cashFlows!M193</f>
        <v>162.82888269144649</v>
      </c>
      <c r="N35">
        <f>cashFlows!N193</f>
        <v>176.09943663079937</v>
      </c>
      <c r="O35">
        <f>cashFlows!O193</f>
        <v>190.45154071620954</v>
      </c>
      <c r="P35" t="s">
        <v>9</v>
      </c>
    </row>
    <row r="36" spans="2:16" x14ac:dyDescent="0.2">
      <c r="B36" t="s">
        <v>35</v>
      </c>
      <c r="D36" t="s">
        <v>3</v>
      </c>
      <c r="E36">
        <f>cashFlows!E194</f>
        <v>0</v>
      </c>
      <c r="F36">
        <f>cashFlows!F194</f>
        <v>91.35</v>
      </c>
      <c r="G36">
        <f>cashFlows!G194</f>
        <v>95.91749999999999</v>
      </c>
      <c r="H36">
        <f>cashFlows!H194</f>
        <v>100.71337500000001</v>
      </c>
      <c r="I36">
        <f>cashFlows!I194</f>
        <v>105.74904374999998</v>
      </c>
      <c r="J36">
        <f>cashFlows!J194</f>
        <v>542.34088812958203</v>
      </c>
      <c r="K36">
        <f>cashFlows!K194</f>
        <v>116.588320734375</v>
      </c>
      <c r="L36">
        <f>cashFlows!L194</f>
        <v>122.41773677109374</v>
      </c>
      <c r="M36">
        <f>cashFlows!M194</f>
        <v>128.53862360964845</v>
      </c>
      <c r="N36">
        <f>cashFlows!N194</f>
        <v>134.96555479013085</v>
      </c>
      <c r="O36">
        <f>cashFlows!O194</f>
        <v>141.71383252963741</v>
      </c>
      <c r="P36" t="s">
        <v>9</v>
      </c>
    </row>
    <row r="37" spans="2:16" x14ac:dyDescent="0.2">
      <c r="B37" t="s">
        <v>34</v>
      </c>
      <c r="D37" t="s">
        <v>3</v>
      </c>
      <c r="E37">
        <f>cashFlows!E195</f>
        <v>0</v>
      </c>
      <c r="F37">
        <f>cashFlows!F195</f>
        <v>0</v>
      </c>
      <c r="G37">
        <f>cashFlows!G195</f>
        <v>0</v>
      </c>
      <c r="H37">
        <f>cashFlows!H195</f>
        <v>0</v>
      </c>
      <c r="I37">
        <f>cashFlows!I195</f>
        <v>0</v>
      </c>
      <c r="J37">
        <f>cashFlows!J195</f>
        <v>500</v>
      </c>
      <c r="K37">
        <f>cashFlows!K195</f>
        <v>0</v>
      </c>
      <c r="L37">
        <f>cashFlows!L195</f>
        <v>0</v>
      </c>
      <c r="M37">
        <f>cashFlows!M195</f>
        <v>0</v>
      </c>
      <c r="N37">
        <f>cashFlows!N195</f>
        <v>0</v>
      </c>
      <c r="O37">
        <f>cashFlows!O195</f>
        <v>0</v>
      </c>
      <c r="P37" t="s">
        <v>9</v>
      </c>
    </row>
    <row r="38" spans="2:16" x14ac:dyDescent="0.2">
      <c r="B38" t="s">
        <v>33</v>
      </c>
      <c r="D38" t="s">
        <v>3</v>
      </c>
      <c r="E38">
        <f>cashFlows!E196</f>
        <v>0</v>
      </c>
      <c r="F38">
        <f>cashFlows!F196</f>
        <v>0</v>
      </c>
      <c r="G38">
        <f>cashFlows!G196</f>
        <v>0</v>
      </c>
      <c r="H38">
        <f>cashFlows!H196</f>
        <v>0</v>
      </c>
      <c r="I38">
        <f>cashFlows!I196</f>
        <v>0</v>
      </c>
      <c r="J38">
        <f>cashFlows!J196</f>
        <v>431.30439219208205</v>
      </c>
      <c r="K38">
        <f>cashFlows!K196</f>
        <v>0</v>
      </c>
      <c r="L38">
        <f>cashFlows!L196</f>
        <v>0</v>
      </c>
      <c r="M38">
        <f>cashFlows!M196</f>
        <v>0</v>
      </c>
      <c r="N38">
        <f>cashFlows!N196</f>
        <v>0</v>
      </c>
      <c r="O38">
        <f>cashFlows!O196</f>
        <v>0</v>
      </c>
      <c r="P38" t="s">
        <v>9</v>
      </c>
    </row>
    <row r="39" spans="2:16" x14ac:dyDescent="0.2">
      <c r="B39" t="s">
        <v>32</v>
      </c>
      <c r="D39" t="s">
        <v>3</v>
      </c>
      <c r="E39">
        <f>cashFlows!E197</f>
        <v>0</v>
      </c>
      <c r="F39">
        <f>cashFlows!F197</f>
        <v>94.090499999999992</v>
      </c>
      <c r="G39">
        <f>cashFlows!G197</f>
        <v>101.75887574999999</v>
      </c>
      <c r="H39">
        <f>cashFlows!H197</f>
        <v>110.05222412362501</v>
      </c>
      <c r="I39">
        <f>cashFlows!I197</f>
        <v>119.02148038970041</v>
      </c>
      <c r="J39">
        <f>cashFlows!J197</f>
        <v>128.721731041461</v>
      </c>
      <c r="K39">
        <f>cashFlows!K197</f>
        <v>139.21255212134008</v>
      </c>
      <c r="L39">
        <f>cashFlows!L197</f>
        <v>150.55837511922931</v>
      </c>
      <c r="M39">
        <f>cashFlows!M197</f>
        <v>162.82888269144649</v>
      </c>
      <c r="N39">
        <f>cashFlows!N197</f>
        <v>176.09943663079937</v>
      </c>
      <c r="O39">
        <f>cashFlows!O197</f>
        <v>190.45154071620954</v>
      </c>
      <c r="P39" t="s">
        <v>9</v>
      </c>
    </row>
    <row r="40" spans="2:16" x14ac:dyDescent="0.2">
      <c r="B40" t="s">
        <v>89</v>
      </c>
      <c r="D40" t="s">
        <v>3</v>
      </c>
      <c r="E40">
        <f>cashFlows!E198</f>
        <v>0</v>
      </c>
      <c r="F40">
        <f>cashFlows!F198</f>
        <v>91.35</v>
      </c>
      <c r="G40">
        <f>cashFlows!G198</f>
        <v>95.91749999999999</v>
      </c>
      <c r="H40">
        <f>cashFlows!H198</f>
        <v>100.71337500000001</v>
      </c>
      <c r="I40">
        <f>cashFlows!I198</f>
        <v>105.74904374999998</v>
      </c>
      <c r="J40">
        <f>cashFlows!J198</f>
        <v>111.03649593749999</v>
      </c>
      <c r="K40">
        <f>cashFlows!K198</f>
        <v>116.588320734375</v>
      </c>
      <c r="L40">
        <f>cashFlows!L198</f>
        <v>122.41773677109374</v>
      </c>
      <c r="M40">
        <f>cashFlows!M198</f>
        <v>128.53862360964845</v>
      </c>
      <c r="N40">
        <f>cashFlows!N198</f>
        <v>134.96555479013085</v>
      </c>
      <c r="O40">
        <f>cashFlows!O198</f>
        <v>141.71383252963741</v>
      </c>
      <c r="P40" t="s">
        <v>9</v>
      </c>
    </row>
    <row r="41" spans="2:16" x14ac:dyDescent="0.2">
      <c r="B41" t="s">
        <v>37</v>
      </c>
      <c r="D41" t="s">
        <v>3</v>
      </c>
      <c r="E41">
        <f>cashFlows!E199</f>
        <v>0.9</v>
      </c>
      <c r="F41">
        <f>cashFlows!F199</f>
        <v>0.88173000000000001</v>
      </c>
      <c r="G41">
        <f>cashFlows!G199</f>
        <v>31.466830881</v>
      </c>
      <c r="H41">
        <f>cashFlows!H199</f>
        <v>0.84629511411569991</v>
      </c>
      <c r="I41">
        <f>cashFlows!I199</f>
        <v>32.668476523299148</v>
      </c>
      <c r="J41">
        <f>cashFlows!J199</f>
        <v>0.81228428223617843</v>
      </c>
      <c r="K41">
        <f>cashFlows!K199</f>
        <v>32.631972175186782</v>
      </c>
      <c r="L41">
        <f>cashFlows!L199</f>
        <v>0.77964027460725616</v>
      </c>
      <c r="M41">
        <f>cashFlows!M199</f>
        <v>32.797629817249181</v>
      </c>
      <c r="N41">
        <f>cashFlows!N199</f>
        <v>0</v>
      </c>
      <c r="O41">
        <f>cashFlows!O199</f>
        <v>32.141677220904192</v>
      </c>
      <c r="P41" t="s">
        <v>9</v>
      </c>
    </row>
    <row r="42" spans="2:16" x14ac:dyDescent="0.2">
      <c r="B42" t="s">
        <v>74</v>
      </c>
      <c r="D42" t="s">
        <v>3</v>
      </c>
      <c r="E42">
        <f>cashFlows!E200</f>
        <v>0.9</v>
      </c>
      <c r="F42">
        <f>cashFlows!F200</f>
        <v>0.85604854368932037</v>
      </c>
      <c r="G42">
        <f>cashFlows!G200</f>
        <v>29.660506061834294</v>
      </c>
      <c r="H42">
        <f>cashFlows!H200</f>
        <v>0.77447991503431313</v>
      </c>
      <c r="I42">
        <f>cashFlows!I200</f>
        <v>29.025518266089051</v>
      </c>
      <c r="J42">
        <f>cashFlows!J200</f>
        <v>0.70068355727411313</v>
      </c>
      <c r="K42">
        <f>cashFlows!K200</f>
        <v>27.328762961257997</v>
      </c>
      <c r="L42">
        <f>cashFlows!L200</f>
        <v>0.6339188891845613</v>
      </c>
      <c r="M42">
        <f>cashFlows!M200</f>
        <v>25.890751841346585</v>
      </c>
      <c r="N42">
        <f>cashFlows!N200</f>
        <v>0</v>
      </c>
      <c r="O42">
        <f>cashFlows!O200</f>
        <v>23.916426434649495</v>
      </c>
      <c r="P42" t="s">
        <v>9</v>
      </c>
    </row>
    <row r="43" spans="2:16" x14ac:dyDescent="0.2">
      <c r="B43" t="s">
        <v>38</v>
      </c>
      <c r="D43" t="s">
        <v>3</v>
      </c>
      <c r="E43">
        <f>cashFlows!E201</f>
        <v>0</v>
      </c>
      <c r="F43">
        <f>cashFlows!F201</f>
        <v>0</v>
      </c>
      <c r="G43">
        <f>cashFlows!G201</f>
        <v>0</v>
      </c>
      <c r="H43">
        <f>cashFlows!H201</f>
        <v>0</v>
      </c>
      <c r="I43">
        <f>cashFlows!I201</f>
        <v>0</v>
      </c>
      <c r="J43">
        <f>cashFlows!J201</f>
        <v>0</v>
      </c>
      <c r="K43">
        <f>cashFlows!K201</f>
        <v>0</v>
      </c>
      <c r="L43">
        <f>cashFlows!L201</f>
        <v>0</v>
      </c>
      <c r="M43">
        <f>cashFlows!M201</f>
        <v>0</v>
      </c>
      <c r="N43">
        <f>cashFlows!N201</f>
        <v>0</v>
      </c>
      <c r="O43">
        <f>cashFlows!O201</f>
        <v>0</v>
      </c>
      <c r="P43" t="s">
        <v>9</v>
      </c>
    </row>
    <row r="44" spans="2:16" x14ac:dyDescent="0.2">
      <c r="B44" t="s">
        <v>39</v>
      </c>
      <c r="D44" t="s">
        <v>3</v>
      </c>
      <c r="E44">
        <f>cashFlows!E202</f>
        <v>0</v>
      </c>
      <c r="F44">
        <f>cashFlows!F202</f>
        <v>94.090499999999992</v>
      </c>
      <c r="G44">
        <f>cashFlows!G202</f>
        <v>101.75887574999999</v>
      </c>
      <c r="H44">
        <f>cashFlows!H202</f>
        <v>110.05222412362501</v>
      </c>
      <c r="I44">
        <f>cashFlows!I202</f>
        <v>119.02148038970041</v>
      </c>
      <c r="J44">
        <f>cashFlows!J202</f>
        <v>128.721731041461</v>
      </c>
      <c r="K44">
        <f>cashFlows!K202</f>
        <v>139.21255212134008</v>
      </c>
      <c r="L44">
        <f>cashFlows!L202</f>
        <v>150.55837511922931</v>
      </c>
      <c r="M44">
        <f>cashFlows!M202</f>
        <v>162.82888269144649</v>
      </c>
      <c r="N44">
        <f>cashFlows!N202</f>
        <v>176.09943663079937</v>
      </c>
      <c r="O44">
        <f>cashFlows!O202</f>
        <v>190.45154071620954</v>
      </c>
      <c r="P44" t="s">
        <v>9</v>
      </c>
    </row>
    <row r="45" spans="2:16" x14ac:dyDescent="0.2">
      <c r="B45" t="s">
        <v>40</v>
      </c>
      <c r="D45" t="s">
        <v>3</v>
      </c>
      <c r="E45">
        <f>cashFlows!E203</f>
        <v>0</v>
      </c>
      <c r="F45">
        <f>cashFlows!F203</f>
        <v>0</v>
      </c>
      <c r="G45">
        <f>cashFlows!G203</f>
        <v>0</v>
      </c>
      <c r="H45">
        <f>cashFlows!H203</f>
        <v>0</v>
      </c>
      <c r="I45">
        <f>cashFlows!I203</f>
        <v>0</v>
      </c>
      <c r="J45">
        <f>cashFlows!J203</f>
        <v>500</v>
      </c>
      <c r="K45">
        <f>cashFlows!K203</f>
        <v>0</v>
      </c>
      <c r="L45">
        <f>cashFlows!L203</f>
        <v>0</v>
      </c>
      <c r="M45">
        <f>cashFlows!M203</f>
        <v>0</v>
      </c>
      <c r="N45">
        <f>cashFlows!N203</f>
        <v>0</v>
      </c>
      <c r="O45">
        <f>cashFlows!O203</f>
        <v>0</v>
      </c>
      <c r="P45" t="s">
        <v>9</v>
      </c>
    </row>
    <row r="46" spans="2:16" x14ac:dyDescent="0.2">
      <c r="B46" t="s">
        <v>41</v>
      </c>
      <c r="D46" t="s">
        <v>3</v>
      </c>
      <c r="E46">
        <f>cashFlows!E204</f>
        <v>0</v>
      </c>
      <c r="F46">
        <f>cashFlows!F204</f>
        <v>0</v>
      </c>
      <c r="G46">
        <f>cashFlows!G204</f>
        <v>0</v>
      </c>
      <c r="H46">
        <f>cashFlows!H204</f>
        <v>0</v>
      </c>
      <c r="I46">
        <f>cashFlows!I204</f>
        <v>0</v>
      </c>
      <c r="J46">
        <f>cashFlows!J204</f>
        <v>0</v>
      </c>
      <c r="K46">
        <f>cashFlows!K204</f>
        <v>0</v>
      </c>
      <c r="L46">
        <f>cashFlows!L204</f>
        <v>0</v>
      </c>
      <c r="M46">
        <f>cashFlows!M204</f>
        <v>0</v>
      </c>
      <c r="N46">
        <f>cashFlows!N204</f>
        <v>0</v>
      </c>
      <c r="O46">
        <f>cashFlows!O204</f>
        <v>0</v>
      </c>
      <c r="P46" t="s">
        <v>9</v>
      </c>
    </row>
    <row r="47" spans="2:16" x14ac:dyDescent="0.2">
      <c r="B47" t="s">
        <v>42</v>
      </c>
      <c r="D47" t="s">
        <v>3</v>
      </c>
      <c r="E47">
        <f>cashFlows!E205</f>
        <v>0</v>
      </c>
      <c r="F47">
        <f>cashFlows!F205</f>
        <v>91.35</v>
      </c>
      <c r="G47">
        <f>cashFlows!G205</f>
        <v>95.91749999999999</v>
      </c>
      <c r="H47">
        <f>cashFlows!H205</f>
        <v>100.71337500000001</v>
      </c>
      <c r="I47">
        <f>cashFlows!I205</f>
        <v>105.74904374999998</v>
      </c>
      <c r="J47">
        <f>cashFlows!J205</f>
        <v>111.03649593749999</v>
      </c>
      <c r="K47">
        <f>cashFlows!K205</f>
        <v>116.588320734375</v>
      </c>
      <c r="L47">
        <f>cashFlows!L205</f>
        <v>122.41773677109374</v>
      </c>
      <c r="M47">
        <f>cashFlows!M205</f>
        <v>128.53862360964845</v>
      </c>
      <c r="N47">
        <f>cashFlows!N205</f>
        <v>134.96555479013085</v>
      </c>
      <c r="O47">
        <f>cashFlows!O205</f>
        <v>141.71383252963741</v>
      </c>
      <c r="P47" t="s">
        <v>9</v>
      </c>
    </row>
    <row r="48" spans="2:16" x14ac:dyDescent="0.2">
      <c r="B48" t="s">
        <v>43</v>
      </c>
      <c r="D48" t="s">
        <v>3</v>
      </c>
      <c r="E48">
        <f>cashFlows!E206</f>
        <v>0</v>
      </c>
      <c r="F48">
        <f>cashFlows!F206</f>
        <v>0</v>
      </c>
      <c r="G48">
        <f>cashFlows!G206</f>
        <v>0</v>
      </c>
      <c r="H48">
        <f>cashFlows!H206</f>
        <v>0</v>
      </c>
      <c r="I48">
        <f>cashFlows!I206</f>
        <v>0</v>
      </c>
      <c r="J48">
        <f>cashFlows!J206</f>
        <v>431.30439219208205</v>
      </c>
      <c r="K48">
        <f>cashFlows!K206</f>
        <v>0</v>
      </c>
      <c r="L48">
        <f>cashFlows!L206</f>
        <v>0</v>
      </c>
      <c r="M48">
        <f>cashFlows!M206</f>
        <v>0</v>
      </c>
      <c r="N48">
        <f>cashFlows!N206</f>
        <v>0</v>
      </c>
      <c r="O48">
        <f>cashFlows!O206</f>
        <v>0</v>
      </c>
      <c r="P48" t="s">
        <v>9</v>
      </c>
    </row>
    <row r="49" spans="1:16" x14ac:dyDescent="0.2">
      <c r="B49" t="s">
        <v>44</v>
      </c>
      <c r="D49" t="s">
        <v>3</v>
      </c>
      <c r="E49">
        <f>cashFlows!E207</f>
        <v>0</v>
      </c>
      <c r="F49">
        <f>cashFlows!F207</f>
        <v>0</v>
      </c>
      <c r="G49">
        <f>cashFlows!G207</f>
        <v>30.603000000000002</v>
      </c>
      <c r="H49">
        <f>cashFlows!H207</f>
        <v>0</v>
      </c>
      <c r="I49">
        <f>cashFlows!I207</f>
        <v>31.839361199999999</v>
      </c>
      <c r="J49">
        <f>cashFlows!J207</f>
        <v>0</v>
      </c>
      <c r="K49">
        <f>cashFlows!K207</f>
        <v>31.83617726388</v>
      </c>
      <c r="L49">
        <f>cashFlows!L207</f>
        <v>0</v>
      </c>
      <c r="M49">
        <f>cashFlows!M207</f>
        <v>32.797629817249181</v>
      </c>
      <c r="N49">
        <f>cashFlows!N207</f>
        <v>0</v>
      </c>
      <c r="O49">
        <f>cashFlows!O207</f>
        <v>32.141677220904192</v>
      </c>
      <c r="P49" t="s">
        <v>9</v>
      </c>
    </row>
    <row r="50" spans="1:16" x14ac:dyDescent="0.2">
      <c r="B50" t="s">
        <v>45</v>
      </c>
      <c r="D50" t="s">
        <v>3</v>
      </c>
      <c r="E50">
        <f>cashFlows!E208</f>
        <v>0.9</v>
      </c>
      <c r="F50">
        <f>cashFlows!F208</f>
        <v>0.88173000000000001</v>
      </c>
      <c r="G50">
        <f>cashFlows!G208</f>
        <v>0.86383088099999994</v>
      </c>
      <c r="H50">
        <f>cashFlows!H208</f>
        <v>0.84629511411569991</v>
      </c>
      <c r="I50">
        <f>cashFlows!I208</f>
        <v>0.82911532329915139</v>
      </c>
      <c r="J50">
        <f>cashFlows!J208</f>
        <v>0.81228428223617843</v>
      </c>
      <c r="K50">
        <f>cashFlows!K208</f>
        <v>0.79579491130678393</v>
      </c>
      <c r="L50">
        <f>cashFlows!L208</f>
        <v>0.77964027460725616</v>
      </c>
      <c r="M50">
        <f>cashFlows!M208</f>
        <v>0</v>
      </c>
      <c r="N50">
        <f>cashFlows!N208</f>
        <v>0</v>
      </c>
      <c r="O50">
        <f>cashFlows!O208</f>
        <v>0</v>
      </c>
      <c r="P50" t="s">
        <v>9</v>
      </c>
    </row>
    <row r="51" spans="1:16" x14ac:dyDescent="0.2">
      <c r="B51" t="s">
        <v>46</v>
      </c>
      <c r="D51" t="s">
        <v>3</v>
      </c>
      <c r="E51">
        <f>cashFlows!E209</f>
        <v>0</v>
      </c>
      <c r="F51">
        <f>cashFlows!F209</f>
        <v>0</v>
      </c>
      <c r="G51">
        <f>cashFlows!G209</f>
        <v>0</v>
      </c>
      <c r="H51">
        <f>cashFlows!H209</f>
        <v>0</v>
      </c>
      <c r="I51">
        <f>cashFlows!I209</f>
        <v>0</v>
      </c>
      <c r="J51">
        <f>cashFlows!J209</f>
        <v>0</v>
      </c>
      <c r="K51">
        <f>cashFlows!K209</f>
        <v>0</v>
      </c>
      <c r="L51">
        <f>cashFlows!L209</f>
        <v>0</v>
      </c>
      <c r="M51">
        <f>cashFlows!M209</f>
        <v>0</v>
      </c>
      <c r="N51">
        <f>cashFlows!N209</f>
        <v>0</v>
      </c>
      <c r="O51">
        <f>cashFlows!O209</f>
        <v>0</v>
      </c>
      <c r="P51" t="s">
        <v>9</v>
      </c>
    </row>
    <row r="52" spans="1:16" x14ac:dyDescent="0.2">
      <c r="B52" t="s">
        <v>47</v>
      </c>
      <c r="D52" t="s">
        <v>3</v>
      </c>
      <c r="E52">
        <f>cashFlows!E210</f>
        <v>0</v>
      </c>
      <c r="F52">
        <f>cashFlows!F210</f>
        <v>0</v>
      </c>
      <c r="G52">
        <f>cashFlows!G210</f>
        <v>28.846262607220286</v>
      </c>
      <c r="H52">
        <f>cashFlows!H210</f>
        <v>0</v>
      </c>
      <c r="I52">
        <f>cashFlows!I210</f>
        <v>28.288860040109327</v>
      </c>
      <c r="J52">
        <f>cashFlows!J210</f>
        <v>0</v>
      </c>
      <c r="K52">
        <f>cashFlows!K210</f>
        <v>26.662297251489601</v>
      </c>
      <c r="L52">
        <f>cashFlows!L210</f>
        <v>0</v>
      </c>
      <c r="M52">
        <f>cashFlows!M210</f>
        <v>25.890751841346585</v>
      </c>
      <c r="N52">
        <f>cashFlows!N210</f>
        <v>0</v>
      </c>
      <c r="O52">
        <f>cashFlows!O210</f>
        <v>23.916426434649495</v>
      </c>
      <c r="P52" t="s">
        <v>9</v>
      </c>
    </row>
    <row r="53" spans="1:16" x14ac:dyDescent="0.2">
      <c r="B53" t="s">
        <v>48</v>
      </c>
      <c r="D53" t="s">
        <v>3</v>
      </c>
      <c r="E53">
        <f>cashFlows!E211</f>
        <v>0.9</v>
      </c>
      <c r="F53">
        <f>cashFlows!F211</f>
        <v>0.85604854368932037</v>
      </c>
      <c r="G53">
        <f>cashFlows!G211</f>
        <v>0.81424345461400693</v>
      </c>
      <c r="H53">
        <f>cashFlows!H211</f>
        <v>0.77447991503431313</v>
      </c>
      <c r="I53">
        <f>cashFlows!I211</f>
        <v>0.73665822597972508</v>
      </c>
      <c r="J53">
        <f>cashFlows!J211</f>
        <v>0.70068355727411313</v>
      </c>
      <c r="K53">
        <f>cashFlows!K211</f>
        <v>0.66646570976839659</v>
      </c>
      <c r="L53">
        <f>cashFlows!L211</f>
        <v>0.6339188891845613</v>
      </c>
      <c r="M53">
        <f>cashFlows!M211</f>
        <v>0</v>
      </c>
      <c r="N53">
        <f>cashFlows!N211</f>
        <v>0</v>
      </c>
      <c r="O53">
        <f>cashFlows!O211</f>
        <v>0</v>
      </c>
      <c r="P53" t="s">
        <v>9</v>
      </c>
    </row>
    <row r="54" spans="1:16" x14ac:dyDescent="0.2">
      <c r="B54" t="s">
        <v>49</v>
      </c>
      <c r="D54" t="s">
        <v>3</v>
      </c>
      <c r="E54">
        <f>cashFlows!E212</f>
        <v>0</v>
      </c>
      <c r="F54">
        <f>cashFlows!F212</f>
        <v>0</v>
      </c>
      <c r="G54">
        <f>cashFlows!G212</f>
        <v>0</v>
      </c>
      <c r="H54">
        <f>cashFlows!H212</f>
        <v>0</v>
      </c>
      <c r="I54">
        <f>cashFlows!I212</f>
        <v>0</v>
      </c>
      <c r="J54">
        <f>cashFlows!J212</f>
        <v>0</v>
      </c>
      <c r="K54">
        <f>cashFlows!K212</f>
        <v>0</v>
      </c>
      <c r="L54">
        <f>cashFlows!L212</f>
        <v>0</v>
      </c>
      <c r="M54">
        <f>cashFlows!M212</f>
        <v>0</v>
      </c>
      <c r="N54">
        <f>cashFlows!N212</f>
        <v>0</v>
      </c>
      <c r="O54">
        <f>cashFlows!O212</f>
        <v>0</v>
      </c>
      <c r="P54" t="s">
        <v>9</v>
      </c>
    </row>
    <row r="56" spans="1:16" x14ac:dyDescent="0.2">
      <c r="A56" t="s">
        <v>188</v>
      </c>
    </row>
    <row r="57" spans="1:16" x14ac:dyDescent="0.2">
      <c r="D57" s="3"/>
    </row>
    <row r="58" spans="1:16" x14ac:dyDescent="0.2">
      <c r="B58" t="s">
        <v>50</v>
      </c>
      <c r="C58">
        <v>2</v>
      </c>
    </row>
    <row r="59" spans="1:16" x14ac:dyDescent="0.2">
      <c r="B59" t="s">
        <v>52</v>
      </c>
      <c r="D59" t="b">
        <v>0</v>
      </c>
    </row>
    <row r="60" spans="1:16" x14ac:dyDescent="0.2">
      <c r="B60" t="s">
        <v>51</v>
      </c>
      <c r="D60" t="b">
        <v>0</v>
      </c>
    </row>
    <row r="61" spans="1:16" x14ac:dyDescent="0.2">
      <c r="B61" t="s">
        <v>53</v>
      </c>
      <c r="D61" t="b">
        <v>0</v>
      </c>
    </row>
    <row r="62" spans="1:16" x14ac:dyDescent="0.2">
      <c r="B62" t="s">
        <v>36</v>
      </c>
      <c r="D62" t="s">
        <v>3</v>
      </c>
      <c r="E62">
        <f>cashFlows!E222</f>
        <v>50</v>
      </c>
      <c r="F62">
        <f>cashFlows!F222</f>
        <v>0</v>
      </c>
      <c r="G62">
        <f>cashFlows!G222</f>
        <v>0</v>
      </c>
      <c r="H62">
        <f>cashFlows!H222</f>
        <v>0</v>
      </c>
      <c r="I62">
        <f>cashFlows!I222</f>
        <v>52.030200499999999</v>
      </c>
      <c r="J62">
        <f>cashFlows!J222</f>
        <v>500</v>
      </c>
      <c r="K62">
        <f>cashFlows!K222</f>
        <v>0</v>
      </c>
      <c r="L62">
        <f>cashFlows!L222</f>
        <v>0</v>
      </c>
      <c r="M62">
        <f>cashFlows!M222</f>
        <v>54.142835281404004</v>
      </c>
      <c r="N62">
        <f>cashFlows!N222</f>
        <v>0</v>
      </c>
      <c r="O62">
        <f>cashFlows!O222</f>
        <v>-6.9038882838200282</v>
      </c>
      <c r="P62" t="s">
        <v>9</v>
      </c>
    </row>
    <row r="63" spans="1:16" x14ac:dyDescent="0.2">
      <c r="B63" t="s">
        <v>35</v>
      </c>
      <c r="D63" t="s">
        <v>3</v>
      </c>
      <c r="E63">
        <f>cashFlows!E223</f>
        <v>50</v>
      </c>
      <c r="F63">
        <f>cashFlows!F223</f>
        <v>0</v>
      </c>
      <c r="G63">
        <f>cashFlows!G223</f>
        <v>0</v>
      </c>
      <c r="H63">
        <f>cashFlows!H223</f>
        <v>0</v>
      </c>
      <c r="I63">
        <f>cashFlows!I223</f>
        <v>46.228159244706404</v>
      </c>
      <c r="J63">
        <f>cashFlows!J223</f>
        <v>431.30439219208205</v>
      </c>
      <c r="K63">
        <f>cashFlows!K223</f>
        <v>0</v>
      </c>
      <c r="L63">
        <f>cashFlows!L223</f>
        <v>0</v>
      </c>
      <c r="M63">
        <f>cashFlows!M223</f>
        <v>42.740854143078685</v>
      </c>
      <c r="N63">
        <f>cashFlows!N223</f>
        <v>0</v>
      </c>
      <c r="O63">
        <f>cashFlows!O223</f>
        <v>-5.1371412611172778</v>
      </c>
      <c r="P63" t="s">
        <v>9</v>
      </c>
    </row>
    <row r="64" spans="1:16" x14ac:dyDescent="0.2">
      <c r="B64" t="s">
        <v>34</v>
      </c>
      <c r="D64" t="s">
        <v>3</v>
      </c>
      <c r="E64">
        <f>cashFlows!E224</f>
        <v>0</v>
      </c>
      <c r="F64">
        <f>cashFlows!F224</f>
        <v>0</v>
      </c>
      <c r="G64">
        <f>cashFlows!G224</f>
        <v>0</v>
      </c>
      <c r="H64">
        <f>cashFlows!H224</f>
        <v>0</v>
      </c>
      <c r="I64">
        <f>cashFlows!I224</f>
        <v>0</v>
      </c>
      <c r="J64">
        <f>cashFlows!J224</f>
        <v>500</v>
      </c>
      <c r="K64">
        <f>cashFlows!K224</f>
        <v>0</v>
      </c>
      <c r="L64">
        <f>cashFlows!L224</f>
        <v>0</v>
      </c>
      <c r="M64">
        <f>cashFlows!M224</f>
        <v>0</v>
      </c>
      <c r="N64">
        <f>cashFlows!N224</f>
        <v>0</v>
      </c>
      <c r="O64">
        <f>cashFlows!O224</f>
        <v>0</v>
      </c>
      <c r="P64" t="s">
        <v>9</v>
      </c>
    </row>
    <row r="65" spans="2:16" x14ac:dyDescent="0.2">
      <c r="B65" t="s">
        <v>33</v>
      </c>
      <c r="D65" t="s">
        <v>3</v>
      </c>
      <c r="E65">
        <f>cashFlows!E225</f>
        <v>0</v>
      </c>
      <c r="F65">
        <f>cashFlows!F225</f>
        <v>0</v>
      </c>
      <c r="G65">
        <f>cashFlows!G225</f>
        <v>0</v>
      </c>
      <c r="H65">
        <f>cashFlows!H225</f>
        <v>0</v>
      </c>
      <c r="I65">
        <f>cashFlows!I225</f>
        <v>0</v>
      </c>
      <c r="J65">
        <f>cashFlows!J225</f>
        <v>431.30439219208205</v>
      </c>
      <c r="K65">
        <f>cashFlows!K225</f>
        <v>0</v>
      </c>
      <c r="L65">
        <f>cashFlows!L225</f>
        <v>0</v>
      </c>
      <c r="M65">
        <f>cashFlows!M225</f>
        <v>0</v>
      </c>
      <c r="N65">
        <f>cashFlows!N225</f>
        <v>0</v>
      </c>
      <c r="O65">
        <f>cashFlows!O225</f>
        <v>0</v>
      </c>
      <c r="P65" t="s">
        <v>9</v>
      </c>
    </row>
    <row r="66" spans="2:16" x14ac:dyDescent="0.2">
      <c r="B66" t="s">
        <v>32</v>
      </c>
      <c r="D66" t="s">
        <v>3</v>
      </c>
      <c r="E66">
        <f>cashFlows!E226</f>
        <v>50</v>
      </c>
      <c r="F66">
        <f>cashFlows!F226</f>
        <v>0</v>
      </c>
      <c r="G66">
        <f>cashFlows!G226</f>
        <v>0</v>
      </c>
      <c r="H66">
        <f>cashFlows!H226</f>
        <v>0</v>
      </c>
      <c r="I66">
        <f>cashFlows!I226</f>
        <v>52.030200499999999</v>
      </c>
      <c r="J66">
        <f>cashFlows!J226</f>
        <v>0</v>
      </c>
      <c r="K66">
        <f>cashFlows!K226</f>
        <v>0</v>
      </c>
      <c r="L66">
        <f>cashFlows!L226</f>
        <v>0</v>
      </c>
      <c r="M66">
        <f>cashFlows!M226</f>
        <v>54.142835281404004</v>
      </c>
      <c r="N66">
        <f>cashFlows!N226</f>
        <v>0</v>
      </c>
      <c r="O66">
        <f>cashFlows!O226</f>
        <v>-6.9038882838200282</v>
      </c>
      <c r="P66" t="s">
        <v>9</v>
      </c>
    </row>
    <row r="67" spans="2:16" x14ac:dyDescent="0.2">
      <c r="B67" t="s">
        <v>89</v>
      </c>
      <c r="D67" t="s">
        <v>3</v>
      </c>
      <c r="E67">
        <f>cashFlows!E227</f>
        <v>50</v>
      </c>
      <c r="F67">
        <f>cashFlows!F227</f>
        <v>0</v>
      </c>
      <c r="G67">
        <f>cashFlows!G227</f>
        <v>0</v>
      </c>
      <c r="H67">
        <f>cashFlows!H227</f>
        <v>0</v>
      </c>
      <c r="I67">
        <f>cashFlows!I227</f>
        <v>46.228159244706404</v>
      </c>
      <c r="J67">
        <f>cashFlows!J227</f>
        <v>0</v>
      </c>
      <c r="K67">
        <f>cashFlows!K227</f>
        <v>0</v>
      </c>
      <c r="L67">
        <f>cashFlows!L227</f>
        <v>0</v>
      </c>
      <c r="M67">
        <f>cashFlows!M227</f>
        <v>42.740854143078685</v>
      </c>
      <c r="N67">
        <f>cashFlows!N227</f>
        <v>0</v>
      </c>
      <c r="O67">
        <f>cashFlows!O227</f>
        <v>-5.1371412611172778</v>
      </c>
      <c r="P67" t="s">
        <v>9</v>
      </c>
    </row>
    <row r="68" spans="2:16" x14ac:dyDescent="0.2">
      <c r="B68" t="s">
        <v>37</v>
      </c>
      <c r="D68" t="s">
        <v>3</v>
      </c>
      <c r="E68">
        <f>cashFlows!E228</f>
        <v>0.9</v>
      </c>
      <c r="F68">
        <f>cashFlows!F228</f>
        <v>0.88173000000000001</v>
      </c>
      <c r="G68">
        <f>cashFlows!G228</f>
        <v>0.86383088099999994</v>
      </c>
      <c r="H68">
        <f>cashFlows!H228</f>
        <v>1172.0490551141158</v>
      </c>
      <c r="I68">
        <f>cashFlows!I228</f>
        <v>1183.7439029232994</v>
      </c>
      <c r="J68">
        <f>cashFlows!J228</f>
        <v>1148.2396282542363</v>
      </c>
      <c r="K68">
        <f>cashFlows!K228</f>
        <v>1217.068779521627</v>
      </c>
      <c r="L68">
        <f>cashFlows!L228</f>
        <v>0.77964027460725616</v>
      </c>
      <c r="M68">
        <f>cashFlows!M228</f>
        <v>0</v>
      </c>
      <c r="N68">
        <f>cashFlows!N228</f>
        <v>0</v>
      </c>
      <c r="O68">
        <f>cashFlows!O228</f>
        <v>0</v>
      </c>
      <c r="P68" t="s">
        <v>9</v>
      </c>
    </row>
    <row r="69" spans="2:16" x14ac:dyDescent="0.2">
      <c r="B69" t="s">
        <v>74</v>
      </c>
      <c r="D69" t="s">
        <v>3</v>
      </c>
      <c r="E69">
        <f>cashFlows!E229</f>
        <v>0.9</v>
      </c>
      <c r="F69">
        <f>cashFlows!F229</f>
        <v>0.85604854368932037</v>
      </c>
      <c r="G69">
        <f>cashFlows!G229</f>
        <v>0.81424345461400693</v>
      </c>
      <c r="H69">
        <f>cashFlows!H229</f>
        <v>1072.5909171404348</v>
      </c>
      <c r="I69">
        <f>cashFlows!I229</f>
        <v>1051.7411257965182</v>
      </c>
      <c r="J69">
        <f>cashFlows!J229</f>
        <v>990.48158991011144</v>
      </c>
      <c r="K69">
        <f>cashFlows!K229</f>
        <v>1019.2759421505523</v>
      </c>
      <c r="L69">
        <f>cashFlows!L229</f>
        <v>0.6339188891845613</v>
      </c>
      <c r="M69">
        <f>cashFlows!M229</f>
        <v>0</v>
      </c>
      <c r="N69">
        <f>cashFlows!N229</f>
        <v>0</v>
      </c>
      <c r="O69">
        <f>cashFlows!O229</f>
        <v>0</v>
      </c>
      <c r="P69" t="s">
        <v>9</v>
      </c>
    </row>
    <row r="70" spans="2:16" x14ac:dyDescent="0.2">
      <c r="B70" t="s">
        <v>38</v>
      </c>
      <c r="D70" t="s">
        <v>3</v>
      </c>
      <c r="E70">
        <f>cashFlows!E230</f>
        <v>0</v>
      </c>
      <c r="F70">
        <f>cashFlows!F230</f>
        <v>0</v>
      </c>
      <c r="G70">
        <f>cashFlows!G230</f>
        <v>0</v>
      </c>
      <c r="H70">
        <f>cashFlows!H230</f>
        <v>0</v>
      </c>
      <c r="I70">
        <f>cashFlows!I230</f>
        <v>0</v>
      </c>
      <c r="J70">
        <f>cashFlows!J230</f>
        <v>0</v>
      </c>
      <c r="K70">
        <f>cashFlows!K230</f>
        <v>0</v>
      </c>
      <c r="L70">
        <f>cashFlows!L230</f>
        <v>0</v>
      </c>
      <c r="M70">
        <f>cashFlows!M230</f>
        <v>0</v>
      </c>
      <c r="N70">
        <f>cashFlows!N230</f>
        <v>0</v>
      </c>
      <c r="O70">
        <f>cashFlows!O230</f>
        <v>0</v>
      </c>
      <c r="P70" t="s">
        <v>9</v>
      </c>
    </row>
    <row r="71" spans="2:16" x14ac:dyDescent="0.2">
      <c r="B71" t="s">
        <v>39</v>
      </c>
      <c r="D71" t="s">
        <v>3</v>
      </c>
      <c r="E71">
        <f>cashFlows!E231</f>
        <v>50</v>
      </c>
      <c r="F71">
        <f>cashFlows!F231</f>
        <v>0</v>
      </c>
      <c r="G71">
        <f>cashFlows!G231</f>
        <v>0</v>
      </c>
      <c r="H71">
        <f>cashFlows!H231</f>
        <v>0</v>
      </c>
      <c r="I71">
        <f>cashFlows!I231</f>
        <v>52.030200499999999</v>
      </c>
      <c r="J71">
        <f>cashFlows!J231</f>
        <v>0</v>
      </c>
      <c r="K71">
        <f>cashFlows!K231</f>
        <v>0</v>
      </c>
      <c r="L71">
        <f>cashFlows!L231</f>
        <v>0</v>
      </c>
      <c r="M71">
        <f>cashFlows!M231</f>
        <v>54.142835281404004</v>
      </c>
      <c r="N71">
        <f>cashFlows!N231</f>
        <v>0</v>
      </c>
      <c r="O71">
        <f>cashFlows!O231</f>
        <v>-6.9038882838200282</v>
      </c>
      <c r="P71" t="s">
        <v>9</v>
      </c>
    </row>
    <row r="72" spans="2:16" x14ac:dyDescent="0.2">
      <c r="B72" t="s">
        <v>40</v>
      </c>
      <c r="D72" t="s">
        <v>3</v>
      </c>
      <c r="E72">
        <f>cashFlows!E232</f>
        <v>0</v>
      </c>
      <c r="F72">
        <f>cashFlows!F232</f>
        <v>0</v>
      </c>
      <c r="G72">
        <f>cashFlows!G232</f>
        <v>0</v>
      </c>
      <c r="H72">
        <f>cashFlows!H232</f>
        <v>0</v>
      </c>
      <c r="I72">
        <f>cashFlows!I232</f>
        <v>0</v>
      </c>
      <c r="J72">
        <f>cashFlows!J232</f>
        <v>500</v>
      </c>
      <c r="K72">
        <f>cashFlows!K232</f>
        <v>0</v>
      </c>
      <c r="L72">
        <f>cashFlows!L232</f>
        <v>0</v>
      </c>
      <c r="M72">
        <f>cashFlows!M232</f>
        <v>0</v>
      </c>
      <c r="N72">
        <f>cashFlows!N232</f>
        <v>0</v>
      </c>
      <c r="O72">
        <f>cashFlows!O232</f>
        <v>0</v>
      </c>
      <c r="P72" t="s">
        <v>9</v>
      </c>
    </row>
    <row r="73" spans="2:16" x14ac:dyDescent="0.2">
      <c r="B73" t="s">
        <v>41</v>
      </c>
      <c r="D73" t="s">
        <v>3</v>
      </c>
      <c r="E73">
        <f>cashFlows!E233</f>
        <v>0</v>
      </c>
      <c r="F73">
        <f>cashFlows!F233</f>
        <v>0</v>
      </c>
      <c r="G73">
        <f>cashFlows!G233</f>
        <v>0</v>
      </c>
      <c r="H73">
        <f>cashFlows!H233</f>
        <v>0</v>
      </c>
      <c r="I73">
        <f>cashFlows!I233</f>
        <v>0</v>
      </c>
      <c r="J73">
        <f>cashFlows!J233</f>
        <v>0</v>
      </c>
      <c r="K73">
        <f>cashFlows!K233</f>
        <v>0</v>
      </c>
      <c r="L73">
        <f>cashFlows!L233</f>
        <v>0</v>
      </c>
      <c r="M73">
        <f>cashFlows!M233</f>
        <v>0</v>
      </c>
      <c r="N73">
        <f>cashFlows!N233</f>
        <v>0</v>
      </c>
      <c r="O73">
        <f>cashFlows!O233</f>
        <v>0</v>
      </c>
      <c r="P73" t="s">
        <v>9</v>
      </c>
    </row>
    <row r="74" spans="2:16" x14ac:dyDescent="0.2">
      <c r="B74" t="s">
        <v>42</v>
      </c>
      <c r="D74" t="s">
        <v>3</v>
      </c>
      <c r="E74">
        <f>cashFlows!E234</f>
        <v>50</v>
      </c>
      <c r="F74">
        <f>cashFlows!F234</f>
        <v>0</v>
      </c>
      <c r="G74">
        <f>cashFlows!G234</f>
        <v>0</v>
      </c>
      <c r="H74">
        <f>cashFlows!H234</f>
        <v>0</v>
      </c>
      <c r="I74">
        <f>cashFlows!I234</f>
        <v>46.228159244706404</v>
      </c>
      <c r="J74">
        <f>cashFlows!J234</f>
        <v>0</v>
      </c>
      <c r="K74">
        <f>cashFlows!K234</f>
        <v>0</v>
      </c>
      <c r="L74">
        <f>cashFlows!L234</f>
        <v>0</v>
      </c>
      <c r="M74">
        <f>cashFlows!M234</f>
        <v>42.740854143078685</v>
      </c>
      <c r="N74">
        <f>cashFlows!N234</f>
        <v>0</v>
      </c>
      <c r="O74">
        <f>cashFlows!O234</f>
        <v>-5.1371412611172778</v>
      </c>
      <c r="P74" t="s">
        <v>9</v>
      </c>
    </row>
    <row r="75" spans="2:16" x14ac:dyDescent="0.2">
      <c r="B75" t="s">
        <v>43</v>
      </c>
      <c r="D75" t="s">
        <v>3</v>
      </c>
      <c r="E75">
        <f>cashFlows!E235</f>
        <v>0</v>
      </c>
      <c r="F75">
        <f>cashFlows!F235</f>
        <v>0</v>
      </c>
      <c r="G75">
        <f>cashFlows!G235</f>
        <v>0</v>
      </c>
      <c r="H75">
        <f>cashFlows!H235</f>
        <v>0</v>
      </c>
      <c r="I75">
        <f>cashFlows!I235</f>
        <v>0</v>
      </c>
      <c r="J75">
        <f>cashFlows!J235</f>
        <v>431.30439219208205</v>
      </c>
      <c r="K75">
        <f>cashFlows!K235</f>
        <v>0</v>
      </c>
      <c r="L75">
        <f>cashFlows!L235</f>
        <v>0</v>
      </c>
      <c r="M75">
        <f>cashFlows!M235</f>
        <v>0</v>
      </c>
      <c r="N75">
        <f>cashFlows!N235</f>
        <v>0</v>
      </c>
      <c r="O75">
        <f>cashFlows!O235</f>
        <v>0</v>
      </c>
      <c r="P75" t="s">
        <v>9</v>
      </c>
    </row>
    <row r="76" spans="2:16" x14ac:dyDescent="0.2">
      <c r="B76" t="s">
        <v>44</v>
      </c>
      <c r="D76" t="s">
        <v>3</v>
      </c>
      <c r="E76">
        <f>cashFlows!E236</f>
        <v>0</v>
      </c>
      <c r="F76">
        <f>cashFlows!F236</f>
        <v>0</v>
      </c>
      <c r="G76">
        <f>cashFlows!G236</f>
        <v>0</v>
      </c>
      <c r="H76">
        <f>cashFlows!H236</f>
        <v>0</v>
      </c>
      <c r="I76">
        <f>cashFlows!I236</f>
        <v>0</v>
      </c>
      <c r="J76">
        <f>cashFlows!J236</f>
        <v>0</v>
      </c>
      <c r="K76">
        <f>cashFlows!K236</f>
        <v>0</v>
      </c>
      <c r="L76">
        <f>cashFlows!L236</f>
        <v>0</v>
      </c>
      <c r="M76">
        <f>cashFlows!M236</f>
        <v>0</v>
      </c>
      <c r="N76">
        <f>cashFlows!N236</f>
        <v>0</v>
      </c>
      <c r="O76">
        <f>cashFlows!O236</f>
        <v>0</v>
      </c>
      <c r="P76" t="s">
        <v>9</v>
      </c>
    </row>
    <row r="77" spans="2:16" x14ac:dyDescent="0.2">
      <c r="B77" t="s">
        <v>45</v>
      </c>
      <c r="D77" t="s">
        <v>3</v>
      </c>
      <c r="E77">
        <f>cashFlows!E237</f>
        <v>0.9</v>
      </c>
      <c r="F77">
        <f>cashFlows!F237</f>
        <v>0.88173000000000001</v>
      </c>
      <c r="G77">
        <f>cashFlows!G237</f>
        <v>0.86383088099999994</v>
      </c>
      <c r="H77">
        <f>cashFlows!H237</f>
        <v>1172.0490551141158</v>
      </c>
      <c r="I77">
        <f>cashFlows!I237</f>
        <v>1183.7439029232994</v>
      </c>
      <c r="J77">
        <f>cashFlows!J237</f>
        <v>1148.2396282542363</v>
      </c>
      <c r="K77">
        <f>cashFlows!K237</f>
        <v>1217.068779521627</v>
      </c>
      <c r="L77">
        <f>cashFlows!L237</f>
        <v>0.77964027460725616</v>
      </c>
      <c r="M77">
        <f>cashFlows!M237</f>
        <v>0</v>
      </c>
      <c r="N77">
        <f>cashFlows!N237</f>
        <v>0</v>
      </c>
      <c r="O77">
        <f>cashFlows!O237</f>
        <v>0</v>
      </c>
      <c r="P77" t="s">
        <v>9</v>
      </c>
    </row>
    <row r="78" spans="2:16" x14ac:dyDescent="0.2">
      <c r="B78" t="s">
        <v>46</v>
      </c>
      <c r="D78" t="s">
        <v>3</v>
      </c>
      <c r="E78">
        <f>cashFlows!E238</f>
        <v>0</v>
      </c>
      <c r="F78">
        <f>cashFlows!F238</f>
        <v>0</v>
      </c>
      <c r="G78">
        <f>cashFlows!G238</f>
        <v>0</v>
      </c>
      <c r="H78">
        <f>cashFlows!H238</f>
        <v>0</v>
      </c>
      <c r="I78">
        <f>cashFlows!I238</f>
        <v>0</v>
      </c>
      <c r="J78">
        <f>cashFlows!J238</f>
        <v>0</v>
      </c>
      <c r="K78">
        <f>cashFlows!K238</f>
        <v>0</v>
      </c>
      <c r="L78">
        <f>cashFlows!L238</f>
        <v>0</v>
      </c>
      <c r="M78">
        <f>cashFlows!M238</f>
        <v>0</v>
      </c>
      <c r="N78">
        <f>cashFlows!N238</f>
        <v>0</v>
      </c>
      <c r="O78">
        <f>cashFlows!O238</f>
        <v>0</v>
      </c>
      <c r="P78" t="s">
        <v>9</v>
      </c>
    </row>
    <row r="79" spans="2:16" x14ac:dyDescent="0.2">
      <c r="B79" t="s">
        <v>47</v>
      </c>
      <c r="D79" t="s">
        <v>3</v>
      </c>
      <c r="E79">
        <f>cashFlows!E239</f>
        <v>0</v>
      </c>
      <c r="F79">
        <f>cashFlows!F239</f>
        <v>0</v>
      </c>
      <c r="G79">
        <f>cashFlows!G239</f>
        <v>0</v>
      </c>
      <c r="H79">
        <f>cashFlows!H239</f>
        <v>0</v>
      </c>
      <c r="I79">
        <f>cashFlows!I239</f>
        <v>0</v>
      </c>
      <c r="J79">
        <f>cashFlows!J239</f>
        <v>0</v>
      </c>
      <c r="K79">
        <f>cashFlows!K239</f>
        <v>0</v>
      </c>
      <c r="L79">
        <f>cashFlows!L239</f>
        <v>0</v>
      </c>
      <c r="M79">
        <f>cashFlows!M239</f>
        <v>0</v>
      </c>
      <c r="N79">
        <f>cashFlows!N239</f>
        <v>0</v>
      </c>
      <c r="O79">
        <f>cashFlows!O239</f>
        <v>0</v>
      </c>
      <c r="P79" t="s">
        <v>9</v>
      </c>
    </row>
    <row r="80" spans="2:16" x14ac:dyDescent="0.2">
      <c r="B80" t="s">
        <v>48</v>
      </c>
      <c r="D80" t="s">
        <v>3</v>
      </c>
      <c r="E80">
        <f>cashFlows!E240</f>
        <v>0.9</v>
      </c>
      <c r="F80">
        <f>cashFlows!F240</f>
        <v>0.85604854368932037</v>
      </c>
      <c r="G80">
        <f>cashFlows!G240</f>
        <v>0.81424345461400693</v>
      </c>
      <c r="H80">
        <f>cashFlows!H240</f>
        <v>1072.5909171404348</v>
      </c>
      <c r="I80">
        <f>cashFlows!I240</f>
        <v>1051.7411257965182</v>
      </c>
      <c r="J80">
        <f>cashFlows!J240</f>
        <v>990.48158991011144</v>
      </c>
      <c r="K80">
        <f>cashFlows!K240</f>
        <v>1019.2759421505523</v>
      </c>
      <c r="L80">
        <f>cashFlows!L240</f>
        <v>0.6339188891845613</v>
      </c>
      <c r="M80">
        <f>cashFlows!M240</f>
        <v>0</v>
      </c>
      <c r="N80">
        <f>cashFlows!N240</f>
        <v>0</v>
      </c>
      <c r="O80">
        <f>cashFlows!O240</f>
        <v>0</v>
      </c>
      <c r="P80" t="s">
        <v>9</v>
      </c>
    </row>
    <row r="81" spans="1:16" x14ac:dyDescent="0.2">
      <c r="B81" t="s">
        <v>49</v>
      </c>
      <c r="D81" t="s">
        <v>3</v>
      </c>
      <c r="E81">
        <f>cashFlows!E241</f>
        <v>0</v>
      </c>
      <c r="F81">
        <f>cashFlows!F241</f>
        <v>0</v>
      </c>
      <c r="G81">
        <f>cashFlows!G241</f>
        <v>0</v>
      </c>
      <c r="H81">
        <f>cashFlows!H241</f>
        <v>0</v>
      </c>
      <c r="I81">
        <f>cashFlows!I241</f>
        <v>0</v>
      </c>
      <c r="J81">
        <f>cashFlows!J241</f>
        <v>0</v>
      </c>
      <c r="K81">
        <f>cashFlows!K241</f>
        <v>0</v>
      </c>
      <c r="L81">
        <f>cashFlows!L241</f>
        <v>0</v>
      </c>
      <c r="M81">
        <f>cashFlows!M241</f>
        <v>0</v>
      </c>
      <c r="N81">
        <f>cashFlows!N241</f>
        <v>0</v>
      </c>
      <c r="O81">
        <f>cashFlows!O241</f>
        <v>0</v>
      </c>
      <c r="P81" t="s">
        <v>9</v>
      </c>
    </row>
    <row r="83" spans="1:16" x14ac:dyDescent="0.2">
      <c r="A83" t="s">
        <v>188</v>
      </c>
    </row>
    <row r="84" spans="1:16" x14ac:dyDescent="0.2">
      <c r="D84" s="3"/>
    </row>
    <row r="86" spans="1:16" x14ac:dyDescent="0.2"/>
    <row r="95" spans="1:16" x14ac:dyDescent="0.2">
      <c r="B95" s="2"/>
    </row>
    <row r="111" spans="4:4" x14ac:dyDescent="0.2">
      <c r="D111" s="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02F3-9E01-6749-B3C5-78023797C4D4}">
  <dimension ref="A2:P76"/>
  <sheetViews>
    <sheetView topLeftCell="A44" workbookViewId="0">
      <selection activeCell="E64" sqref="E64:O64"/>
    </sheetView>
  </sheetViews>
  <sheetFormatPr baseColWidth="10" defaultRowHeight="16" x14ac:dyDescent="0.2"/>
  <sheetData>
    <row r="2" spans="1:16" x14ac:dyDescent="0.2">
      <c r="A2" s="5" t="s">
        <v>189</v>
      </c>
    </row>
    <row r="3" spans="1:16" x14ac:dyDescent="0.2">
      <c r="A3" t="s">
        <v>190</v>
      </c>
    </row>
    <row r="5" spans="1:16" x14ac:dyDescent="0.2">
      <c r="A5" t="s">
        <v>239</v>
      </c>
    </row>
    <row r="6" spans="1:16" x14ac:dyDescent="0.2">
      <c r="B6" t="s">
        <v>241</v>
      </c>
      <c r="D6">
        <v>0</v>
      </c>
    </row>
    <row r="7" spans="1:16" x14ac:dyDescent="0.2">
      <c r="B7" t="s">
        <v>242</v>
      </c>
      <c r="D7" t="b">
        <v>0</v>
      </c>
    </row>
    <row r="8" spans="1:16" x14ac:dyDescent="0.2">
      <c r="B8" t="s">
        <v>243</v>
      </c>
      <c r="D8" t="b">
        <v>0</v>
      </c>
    </row>
    <row r="9" spans="1:16" x14ac:dyDescent="0.2">
      <c r="B9" t="s">
        <v>244</v>
      </c>
      <c r="D9" t="s">
        <v>203</v>
      </c>
    </row>
    <row r="10" spans="1:16" x14ac:dyDescent="0.2">
      <c r="B10" t="s">
        <v>245</v>
      </c>
      <c r="D10" t="s">
        <v>249</v>
      </c>
    </row>
    <row r="11" spans="1:16" x14ac:dyDescent="0.2">
      <c r="B11" t="s">
        <v>246</v>
      </c>
      <c r="C11" s="4"/>
      <c r="D11" s="4" t="s">
        <v>237</v>
      </c>
    </row>
    <row r="12" spans="1:16" x14ac:dyDescent="0.2">
      <c r="B12" t="s">
        <v>247</v>
      </c>
      <c r="C12" s="4"/>
      <c r="D12" s="4" t="s">
        <v>3</v>
      </c>
      <c r="E12">
        <f>cashFlows!E13</f>
        <v>0</v>
      </c>
      <c r="F12">
        <f>cashFlows!F13</f>
        <v>194.17475728155341</v>
      </c>
      <c r="G12">
        <f>cashFlows!G13</f>
        <v>0</v>
      </c>
      <c r="H12">
        <f>cashFlows!H13</f>
        <v>0</v>
      </c>
      <c r="I12">
        <f>cashFlows!I13</f>
        <v>0</v>
      </c>
      <c r="J12">
        <f>cashFlows!J13</f>
        <v>0</v>
      </c>
      <c r="K12">
        <f>cashFlows!K13</f>
        <v>0</v>
      </c>
      <c r="L12">
        <f>cashFlows!L13</f>
        <v>0</v>
      </c>
      <c r="M12">
        <f>cashFlows!M13</f>
        <v>0</v>
      </c>
      <c r="N12">
        <f>cashFlows!N13</f>
        <v>0</v>
      </c>
      <c r="O12">
        <f>cashFlows!O13</f>
        <v>-99.212521986230016</v>
      </c>
      <c r="P12" t="s">
        <v>9</v>
      </c>
    </row>
    <row r="13" spans="1:16" x14ac:dyDescent="0.2">
      <c r="B13" t="s">
        <v>248</v>
      </c>
      <c r="C13" s="4"/>
      <c r="D13" s="4" t="s">
        <v>3</v>
      </c>
      <c r="E13">
        <f>cashFlows!E14</f>
        <v>0</v>
      </c>
      <c r="F13">
        <f>cashFlows!F14</f>
        <v>100</v>
      </c>
      <c r="G13">
        <f>cashFlows!G14</f>
        <v>0</v>
      </c>
      <c r="H13">
        <f>cashFlows!H14</f>
        <v>0</v>
      </c>
      <c r="I13">
        <f>cashFlows!I14</f>
        <v>0</v>
      </c>
      <c r="J13">
        <f>cashFlows!J14</f>
        <v>0</v>
      </c>
      <c r="K13">
        <f>cashFlows!K14</f>
        <v>0</v>
      </c>
      <c r="L13">
        <f>cashFlows!L14</f>
        <v>0</v>
      </c>
      <c r="M13">
        <f>cashFlows!M14</f>
        <v>0</v>
      </c>
      <c r="N13">
        <f>cashFlows!N14</f>
        <v>0</v>
      </c>
      <c r="O13">
        <f>cashFlows!O14</f>
        <v>0</v>
      </c>
      <c r="P13" t="s">
        <v>9</v>
      </c>
    </row>
    <row r="14" spans="1:16" x14ac:dyDescent="0.2">
      <c r="B14" t="s">
        <v>76</v>
      </c>
      <c r="C14" s="4"/>
      <c r="D14" s="4" t="s">
        <v>250</v>
      </c>
    </row>
    <row r="16" spans="1:16" x14ac:dyDescent="0.2">
      <c r="A16" t="s">
        <v>240</v>
      </c>
    </row>
    <row r="17" spans="2:16" x14ac:dyDescent="0.2">
      <c r="B17" t="s">
        <v>241</v>
      </c>
      <c r="D17">
        <v>1</v>
      </c>
    </row>
    <row r="18" spans="2:16" x14ac:dyDescent="0.2">
      <c r="B18" t="s">
        <v>242</v>
      </c>
      <c r="D18" t="b">
        <v>0</v>
      </c>
    </row>
    <row r="19" spans="2:16" x14ac:dyDescent="0.2">
      <c r="B19" t="s">
        <v>243</v>
      </c>
      <c r="D19" t="b">
        <v>0</v>
      </c>
      <c r="F19" s="3"/>
    </row>
    <row r="20" spans="2:16" x14ac:dyDescent="0.2">
      <c r="B20" t="s">
        <v>244</v>
      </c>
      <c r="D20" t="s">
        <v>203</v>
      </c>
    </row>
    <row r="21" spans="2:16" x14ac:dyDescent="0.2">
      <c r="B21" t="s">
        <v>245</v>
      </c>
      <c r="D21" t="s">
        <v>249</v>
      </c>
    </row>
    <row r="22" spans="2:16" x14ac:dyDescent="0.2">
      <c r="B22" t="s">
        <v>246</v>
      </c>
      <c r="C22" s="4"/>
      <c r="D22" s="4" t="s">
        <v>237</v>
      </c>
    </row>
    <row r="23" spans="2:16" x14ac:dyDescent="0.2">
      <c r="B23" t="s">
        <v>247</v>
      </c>
      <c r="C23" s="4"/>
      <c r="D23" s="4" t="s">
        <v>3</v>
      </c>
      <c r="E23">
        <f>cashFlows!E57</f>
        <v>0</v>
      </c>
      <c r="F23">
        <f>cashFlows!F57</f>
        <v>0</v>
      </c>
      <c r="G23">
        <f>cashFlows!G57</f>
        <v>28.846262607220286</v>
      </c>
      <c r="H23">
        <f>cashFlows!H57</f>
        <v>0</v>
      </c>
      <c r="I23">
        <f>cashFlows!I57</f>
        <v>28.288860040109327</v>
      </c>
      <c r="J23">
        <f>cashFlows!J57</f>
        <v>0</v>
      </c>
      <c r="K23">
        <f>cashFlows!K57</f>
        <v>26.662297251489601</v>
      </c>
      <c r="L23">
        <f>cashFlows!L57</f>
        <v>0</v>
      </c>
      <c r="M23">
        <f>cashFlows!M57</f>
        <v>25.890751841346585</v>
      </c>
      <c r="N23">
        <f>cashFlows!N57</f>
        <v>0</v>
      </c>
      <c r="O23">
        <f>cashFlows!O57</f>
        <v>23.916426434649495</v>
      </c>
      <c r="P23" t="s">
        <v>9</v>
      </c>
    </row>
    <row r="24" spans="2:16" x14ac:dyDescent="0.2">
      <c r="B24" t="s">
        <v>248</v>
      </c>
      <c r="C24" s="4"/>
      <c r="D24" s="4" t="s">
        <v>3</v>
      </c>
      <c r="E24">
        <f>cashFlows!E61</f>
        <v>0</v>
      </c>
      <c r="F24">
        <f>cashFlows!F61</f>
        <v>0</v>
      </c>
      <c r="G24">
        <f>cashFlows!G61</f>
        <v>30.603000000000002</v>
      </c>
      <c r="H24">
        <f>cashFlows!H61</f>
        <v>0</v>
      </c>
      <c r="I24">
        <f>cashFlows!I61</f>
        <v>31.839361199999999</v>
      </c>
      <c r="J24">
        <f>cashFlows!J61</f>
        <v>0</v>
      </c>
      <c r="K24">
        <f>cashFlows!K61</f>
        <v>31.83617726388</v>
      </c>
      <c r="L24">
        <f>cashFlows!L61</f>
        <v>0</v>
      </c>
      <c r="M24">
        <f>cashFlows!M61</f>
        <v>32.797629817249181</v>
      </c>
      <c r="N24">
        <f>cashFlows!N61</f>
        <v>0</v>
      </c>
      <c r="O24">
        <f>cashFlows!O61</f>
        <v>32.141677220904192</v>
      </c>
      <c r="P24" t="s">
        <v>9</v>
      </c>
    </row>
    <row r="25" spans="2:16" x14ac:dyDescent="0.2">
      <c r="B25" t="s">
        <v>76</v>
      </c>
      <c r="C25" s="4"/>
      <c r="D25" s="4" t="s">
        <v>250</v>
      </c>
    </row>
    <row r="26" spans="2:16" x14ac:dyDescent="0.2">
      <c r="C26" s="4"/>
      <c r="D26" s="4"/>
    </row>
    <row r="27" spans="2:16" x14ac:dyDescent="0.2">
      <c r="B27" t="s">
        <v>241</v>
      </c>
      <c r="D27">
        <v>1</v>
      </c>
    </row>
    <row r="28" spans="2:16" x14ac:dyDescent="0.2">
      <c r="B28" t="s">
        <v>242</v>
      </c>
      <c r="D28" t="b">
        <v>0</v>
      </c>
    </row>
    <row r="29" spans="2:16" x14ac:dyDescent="0.2">
      <c r="B29" t="s">
        <v>243</v>
      </c>
      <c r="D29" t="b">
        <v>0</v>
      </c>
    </row>
    <row r="30" spans="2:16" x14ac:dyDescent="0.2">
      <c r="B30" t="s">
        <v>244</v>
      </c>
      <c r="D30" t="s">
        <v>203</v>
      </c>
    </row>
    <row r="31" spans="2:16" x14ac:dyDescent="0.2">
      <c r="B31" t="s">
        <v>245</v>
      </c>
      <c r="D31" t="s">
        <v>251</v>
      </c>
    </row>
    <row r="32" spans="2:16" x14ac:dyDescent="0.2">
      <c r="B32" t="s">
        <v>246</v>
      </c>
      <c r="C32" s="4"/>
      <c r="D32" s="4" t="s">
        <v>237</v>
      </c>
    </row>
    <row r="33" spans="1:16" x14ac:dyDescent="0.2">
      <c r="B33" t="s">
        <v>247</v>
      </c>
      <c r="C33" s="4"/>
      <c r="D33" s="4" t="s">
        <v>3</v>
      </c>
      <c r="E33">
        <f>cashFlows!E91</f>
        <v>0.9</v>
      </c>
      <c r="F33">
        <f>cashFlows!F91</f>
        <v>0.85604854368932037</v>
      </c>
      <c r="G33">
        <f>cashFlows!G91</f>
        <v>0.81424345461400693</v>
      </c>
      <c r="H33">
        <f>cashFlows!H91</f>
        <v>0.77447991503431313</v>
      </c>
      <c r="I33">
        <f>cashFlows!I91</f>
        <v>0.73665822597972508</v>
      </c>
      <c r="J33">
        <f>cashFlows!J91</f>
        <v>0.70068355727411313</v>
      </c>
      <c r="K33">
        <f>cashFlows!K91</f>
        <v>0.66646570976839659</v>
      </c>
      <c r="L33">
        <f>cashFlows!L91</f>
        <v>0.6339188891845613</v>
      </c>
      <c r="M33">
        <f>cashFlows!M91</f>
        <v>0</v>
      </c>
      <c r="N33">
        <f>cashFlows!N91</f>
        <v>0</v>
      </c>
      <c r="O33">
        <f>cashFlows!O91</f>
        <v>0</v>
      </c>
      <c r="P33" t="s">
        <v>9</v>
      </c>
    </row>
    <row r="34" spans="1:16" x14ac:dyDescent="0.2">
      <c r="B34" t="s">
        <v>248</v>
      </c>
      <c r="C34" s="4"/>
      <c r="D34" s="4" t="s">
        <v>3</v>
      </c>
      <c r="E34">
        <f>cashFlows!E95</f>
        <v>90</v>
      </c>
      <c r="F34">
        <f>cashFlows!F95</f>
        <v>87.3</v>
      </c>
      <c r="G34">
        <f>cashFlows!G95</f>
        <v>84.680999999999997</v>
      </c>
      <c r="H34">
        <f>cashFlows!H95</f>
        <v>82.140569999999997</v>
      </c>
      <c r="I34">
        <f>cashFlows!I95</f>
        <v>79.676352899999998</v>
      </c>
      <c r="J34">
        <f>cashFlows!J95</f>
        <v>77.286062312999988</v>
      </c>
      <c r="K34">
        <f>cashFlows!K95</f>
        <v>74.967480443609986</v>
      </c>
      <c r="L34">
        <f>cashFlows!L95</f>
        <v>72.718456030301695</v>
      </c>
      <c r="M34">
        <f>cashFlows!M95</f>
        <v>0</v>
      </c>
      <c r="N34">
        <f>cashFlows!N95</f>
        <v>0</v>
      </c>
      <c r="O34">
        <f>cashFlows!O95</f>
        <v>0</v>
      </c>
      <c r="P34" t="s">
        <v>9</v>
      </c>
    </row>
    <row r="35" spans="1:16" x14ac:dyDescent="0.2">
      <c r="B35" t="s">
        <v>76</v>
      </c>
      <c r="C35" s="4"/>
      <c r="D35" s="4" t="s">
        <v>250</v>
      </c>
    </row>
    <row r="36" spans="1:16" x14ac:dyDescent="0.2">
      <c r="C36" s="4"/>
      <c r="D36" s="4"/>
    </row>
    <row r="37" spans="1:16" x14ac:dyDescent="0.2">
      <c r="B37" t="s">
        <v>241</v>
      </c>
      <c r="D37">
        <v>1</v>
      </c>
    </row>
    <row r="38" spans="1:16" x14ac:dyDescent="0.2">
      <c r="B38" t="s">
        <v>242</v>
      </c>
      <c r="D38" t="b">
        <v>0</v>
      </c>
    </row>
    <row r="39" spans="1:16" x14ac:dyDescent="0.2">
      <c r="B39" t="s">
        <v>243</v>
      </c>
      <c r="D39" t="b">
        <v>0</v>
      </c>
    </row>
    <row r="40" spans="1:16" x14ac:dyDescent="0.2">
      <c r="B40" t="s">
        <v>244</v>
      </c>
      <c r="D40" t="s">
        <v>203</v>
      </c>
    </row>
    <row r="41" spans="1:16" x14ac:dyDescent="0.2">
      <c r="B41" t="s">
        <v>245</v>
      </c>
      <c r="D41" t="s">
        <v>251</v>
      </c>
    </row>
    <row r="42" spans="1:16" x14ac:dyDescent="0.2">
      <c r="B42" t="s">
        <v>246</v>
      </c>
      <c r="C42" s="4"/>
      <c r="D42" s="4" t="s">
        <v>252</v>
      </c>
    </row>
    <row r="43" spans="1:16" x14ac:dyDescent="0.2">
      <c r="B43" t="s">
        <v>247</v>
      </c>
      <c r="C43" s="4"/>
      <c r="D43" s="4" t="s">
        <v>3</v>
      </c>
      <c r="E43">
        <v>0</v>
      </c>
      <c r="F43">
        <v>0</v>
      </c>
      <c r="G43">
        <v>0</v>
      </c>
      <c r="H43">
        <v>0</v>
      </c>
      <c r="I43">
        <v>0</v>
      </c>
      <c r="J43">
        <v>0</v>
      </c>
      <c r="K43">
        <v>0</v>
      </c>
      <c r="L43">
        <v>0</v>
      </c>
      <c r="M43">
        <v>0</v>
      </c>
      <c r="N43">
        <v>0</v>
      </c>
      <c r="O43">
        <v>0</v>
      </c>
      <c r="P43" t="s">
        <v>9</v>
      </c>
    </row>
    <row r="44" spans="1:16" x14ac:dyDescent="0.2">
      <c r="B44" t="s">
        <v>248</v>
      </c>
      <c r="C44" s="4"/>
      <c r="D44" s="4" t="s">
        <v>3</v>
      </c>
      <c r="E44">
        <f>100</f>
        <v>100</v>
      </c>
      <c r="F44">
        <f>100</f>
        <v>100</v>
      </c>
      <c r="G44">
        <f>100</f>
        <v>100</v>
      </c>
      <c r="H44">
        <f>100</f>
        <v>100</v>
      </c>
      <c r="I44">
        <f>100</f>
        <v>100</v>
      </c>
      <c r="J44">
        <f>100</f>
        <v>100</v>
      </c>
      <c r="K44">
        <f>100</f>
        <v>100</v>
      </c>
      <c r="L44">
        <f>100</f>
        <v>100</v>
      </c>
      <c r="M44">
        <f>100</f>
        <v>100</v>
      </c>
      <c r="N44">
        <f>100</f>
        <v>100</v>
      </c>
      <c r="O44">
        <f>100</f>
        <v>100</v>
      </c>
      <c r="P44" t="s">
        <v>9</v>
      </c>
    </row>
    <row r="45" spans="1:16" x14ac:dyDescent="0.2">
      <c r="B45" t="s">
        <v>76</v>
      </c>
      <c r="C45" s="4"/>
      <c r="D45" s="4" t="s">
        <v>250</v>
      </c>
    </row>
    <row r="46" spans="1:16" x14ac:dyDescent="0.2">
      <c r="B46" s="4"/>
      <c r="C46" s="4"/>
      <c r="D46" s="4"/>
    </row>
    <row r="47" spans="1:16" x14ac:dyDescent="0.2">
      <c r="A47" t="s">
        <v>253</v>
      </c>
    </row>
    <row r="48" spans="1:16" x14ac:dyDescent="0.2">
      <c r="B48" t="s">
        <v>241</v>
      </c>
      <c r="D48">
        <v>2</v>
      </c>
    </row>
    <row r="49" spans="2:16" x14ac:dyDescent="0.2">
      <c r="B49" t="s">
        <v>242</v>
      </c>
      <c r="D49" t="b">
        <v>0</v>
      </c>
    </row>
    <row r="50" spans="2:16" x14ac:dyDescent="0.2">
      <c r="B50" t="s">
        <v>243</v>
      </c>
      <c r="D50" t="b">
        <v>0</v>
      </c>
    </row>
    <row r="51" spans="2:16" x14ac:dyDescent="0.2">
      <c r="B51" t="s">
        <v>244</v>
      </c>
      <c r="D51" t="s">
        <v>203</v>
      </c>
    </row>
    <row r="52" spans="2:16" x14ac:dyDescent="0.2">
      <c r="B52" t="s">
        <v>245</v>
      </c>
      <c r="D52" t="s">
        <v>251</v>
      </c>
    </row>
    <row r="53" spans="2:16" x14ac:dyDescent="0.2">
      <c r="B53" t="s">
        <v>246</v>
      </c>
      <c r="C53" s="4"/>
      <c r="D53" s="4" t="s">
        <v>237</v>
      </c>
    </row>
    <row r="54" spans="2:16" x14ac:dyDescent="0.2">
      <c r="B54" t="s">
        <v>247</v>
      </c>
      <c r="C54" s="4"/>
      <c r="D54" s="4" t="s">
        <v>3</v>
      </c>
      <c r="E54">
        <f>E33</f>
        <v>0.9</v>
      </c>
      <c r="F54">
        <f t="shared" ref="F54:O54" si="0">F33</f>
        <v>0.85604854368932037</v>
      </c>
      <c r="G54">
        <f t="shared" si="0"/>
        <v>0.81424345461400693</v>
      </c>
      <c r="H54">
        <f t="shared" si="0"/>
        <v>0.77447991503431313</v>
      </c>
      <c r="I54">
        <f t="shared" si="0"/>
        <v>0.73665822597972508</v>
      </c>
      <c r="J54">
        <f t="shared" si="0"/>
        <v>0.70068355727411313</v>
      </c>
      <c r="K54">
        <f t="shared" si="0"/>
        <v>0.66646570976839659</v>
      </c>
      <c r="L54">
        <f t="shared" si="0"/>
        <v>0.6339188891845613</v>
      </c>
      <c r="M54">
        <f t="shared" si="0"/>
        <v>0</v>
      </c>
      <c r="N54">
        <f t="shared" si="0"/>
        <v>0</v>
      </c>
      <c r="O54">
        <f t="shared" si="0"/>
        <v>0</v>
      </c>
      <c r="P54" t="str">
        <f t="shared" ref="P54" si="1">P23</f>
        <v>]</v>
      </c>
    </row>
    <row r="55" spans="2:16" x14ac:dyDescent="0.2">
      <c r="B55" t="s">
        <v>248</v>
      </c>
      <c r="C55" s="4"/>
      <c r="D55" s="4" t="s">
        <v>3</v>
      </c>
      <c r="E55">
        <f>E34</f>
        <v>90</v>
      </c>
      <c r="F55">
        <f t="shared" ref="F55:O55" si="2">F34</f>
        <v>87.3</v>
      </c>
      <c r="G55">
        <f t="shared" si="2"/>
        <v>84.680999999999997</v>
      </c>
      <c r="H55">
        <f t="shared" si="2"/>
        <v>82.140569999999997</v>
      </c>
      <c r="I55">
        <f t="shared" si="2"/>
        <v>79.676352899999998</v>
      </c>
      <c r="J55">
        <f t="shared" si="2"/>
        <v>77.286062312999988</v>
      </c>
      <c r="K55">
        <f t="shared" si="2"/>
        <v>74.967480443609986</v>
      </c>
      <c r="L55">
        <f t="shared" si="2"/>
        <v>72.718456030301695</v>
      </c>
      <c r="M55">
        <f t="shared" si="2"/>
        <v>0</v>
      </c>
      <c r="N55">
        <f t="shared" si="2"/>
        <v>0</v>
      </c>
      <c r="O55">
        <f t="shared" si="2"/>
        <v>0</v>
      </c>
      <c r="P55" t="str">
        <f t="shared" ref="P55" si="3">P24</f>
        <v>]</v>
      </c>
    </row>
    <row r="56" spans="2:16" x14ac:dyDescent="0.2">
      <c r="B56" t="s">
        <v>76</v>
      </c>
      <c r="C56" s="4"/>
      <c r="D56" s="4" t="s">
        <v>250</v>
      </c>
    </row>
    <row r="57" spans="2:16" x14ac:dyDescent="0.2">
      <c r="C57" s="4"/>
      <c r="D57" s="4"/>
    </row>
    <row r="58" spans="2:16" x14ac:dyDescent="0.2">
      <c r="B58" t="s">
        <v>241</v>
      </c>
      <c r="D58">
        <v>2</v>
      </c>
    </row>
    <row r="59" spans="2:16" x14ac:dyDescent="0.2">
      <c r="B59" t="s">
        <v>242</v>
      </c>
      <c r="D59" t="b">
        <v>0</v>
      </c>
    </row>
    <row r="60" spans="2:16" x14ac:dyDescent="0.2">
      <c r="B60" t="s">
        <v>243</v>
      </c>
      <c r="D60" t="b">
        <v>0</v>
      </c>
    </row>
    <row r="61" spans="2:16" x14ac:dyDescent="0.2">
      <c r="B61" t="s">
        <v>244</v>
      </c>
      <c r="D61" t="s">
        <v>202</v>
      </c>
    </row>
    <row r="62" spans="2:16" x14ac:dyDescent="0.2">
      <c r="B62" t="s">
        <v>245</v>
      </c>
      <c r="D62" t="s">
        <v>251</v>
      </c>
    </row>
    <row r="63" spans="2:16" x14ac:dyDescent="0.2">
      <c r="B63" t="s">
        <v>246</v>
      </c>
      <c r="C63" s="4"/>
      <c r="D63" s="4" t="s">
        <v>238</v>
      </c>
    </row>
    <row r="64" spans="2:16" x14ac:dyDescent="0.2">
      <c r="B64" t="s">
        <v>247</v>
      </c>
      <c r="C64" s="4"/>
      <c r="D64" s="4" t="s">
        <v>3</v>
      </c>
      <c r="E64">
        <f>cashFlows!E125</f>
        <v>50</v>
      </c>
      <c r="F64">
        <f>cashFlows!F125</f>
        <v>0</v>
      </c>
      <c r="G64">
        <f>cashFlows!G125</f>
        <v>0</v>
      </c>
      <c r="H64">
        <f>cashFlows!H125</f>
        <v>0</v>
      </c>
      <c r="I64">
        <f>cashFlows!I125</f>
        <v>46.228159244706404</v>
      </c>
      <c r="J64">
        <f>cashFlows!J125</f>
        <v>0</v>
      </c>
      <c r="K64">
        <f>cashFlows!K125</f>
        <v>0</v>
      </c>
      <c r="L64">
        <f>cashFlows!L125</f>
        <v>0</v>
      </c>
      <c r="M64">
        <f>cashFlows!M125</f>
        <v>42.740854143078685</v>
      </c>
      <c r="N64">
        <f>cashFlows!N125</f>
        <v>0</v>
      </c>
      <c r="O64">
        <f>cashFlows!O125</f>
        <v>-5.1371412611172778</v>
      </c>
      <c r="P64" t="s">
        <v>9</v>
      </c>
    </row>
    <row r="65" spans="2:16" x14ac:dyDescent="0.2">
      <c r="B65" t="s">
        <v>248</v>
      </c>
      <c r="C65" s="4"/>
      <c r="D65" s="4" t="s">
        <v>3</v>
      </c>
      <c r="E65">
        <f>cashFlows!E129</f>
        <v>100</v>
      </c>
      <c r="F65">
        <f>cashFlows!F129</f>
        <v>0</v>
      </c>
      <c r="G65">
        <f>cashFlows!G129</f>
        <v>0</v>
      </c>
      <c r="H65">
        <f>cashFlows!H129</f>
        <v>0</v>
      </c>
      <c r="I65">
        <f>cashFlows!I129</f>
        <v>100</v>
      </c>
      <c r="J65">
        <f>cashFlows!J129</f>
        <v>0</v>
      </c>
      <c r="K65">
        <f>cashFlows!K129</f>
        <v>0</v>
      </c>
      <c r="L65">
        <f>cashFlows!L129</f>
        <v>0</v>
      </c>
      <c r="M65">
        <f>cashFlows!M129</f>
        <v>100</v>
      </c>
      <c r="N65">
        <f>cashFlows!N129</f>
        <v>0</v>
      </c>
      <c r="O65">
        <f>cashFlows!O129</f>
        <v>-12.5</v>
      </c>
      <c r="P65" t="s">
        <v>9</v>
      </c>
    </row>
    <row r="66" spans="2:16" x14ac:dyDescent="0.2">
      <c r="B66" t="s">
        <v>76</v>
      </c>
      <c r="C66" s="4"/>
      <c r="D66" s="4" t="s">
        <v>250</v>
      </c>
    </row>
    <row r="67" spans="2:16" x14ac:dyDescent="0.2">
      <c r="C67" s="4"/>
      <c r="D67" s="4"/>
    </row>
    <row r="68" spans="2:16" x14ac:dyDescent="0.2">
      <c r="B68" t="s">
        <v>241</v>
      </c>
      <c r="D68">
        <v>2</v>
      </c>
    </row>
    <row r="69" spans="2:16" x14ac:dyDescent="0.2">
      <c r="B69" t="s">
        <v>242</v>
      </c>
      <c r="D69" t="b">
        <v>0</v>
      </c>
    </row>
    <row r="70" spans="2:16" x14ac:dyDescent="0.2">
      <c r="B70" t="s">
        <v>243</v>
      </c>
      <c r="D70" t="b">
        <v>0</v>
      </c>
    </row>
    <row r="71" spans="2:16" x14ac:dyDescent="0.2">
      <c r="B71" t="s">
        <v>244</v>
      </c>
      <c r="D71" t="s">
        <v>203</v>
      </c>
    </row>
    <row r="72" spans="2:16" x14ac:dyDescent="0.2">
      <c r="B72" t="s">
        <v>245</v>
      </c>
      <c r="D72" t="s">
        <v>251</v>
      </c>
    </row>
    <row r="73" spans="2:16" x14ac:dyDescent="0.2">
      <c r="B73" t="s">
        <v>246</v>
      </c>
      <c r="C73" s="4"/>
      <c r="D73" s="4" t="s">
        <v>252</v>
      </c>
    </row>
    <row r="74" spans="2:16" x14ac:dyDescent="0.2">
      <c r="B74" t="s">
        <v>247</v>
      </c>
      <c r="C74" s="4"/>
      <c r="D74" s="4" t="s">
        <v>3</v>
      </c>
      <c r="E74">
        <v>0</v>
      </c>
      <c r="F74">
        <v>0</v>
      </c>
      <c r="G74">
        <v>0</v>
      </c>
      <c r="H74">
        <v>0</v>
      </c>
      <c r="I74">
        <v>0</v>
      </c>
      <c r="J74">
        <v>0</v>
      </c>
      <c r="K74">
        <v>0</v>
      </c>
      <c r="L74">
        <v>0</v>
      </c>
      <c r="M74">
        <v>0</v>
      </c>
      <c r="N74">
        <v>0</v>
      </c>
      <c r="O74">
        <v>0</v>
      </c>
      <c r="P74" t="s">
        <v>9</v>
      </c>
    </row>
    <row r="75" spans="2:16" x14ac:dyDescent="0.2">
      <c r="B75" t="s">
        <v>248</v>
      </c>
      <c r="C75" s="4"/>
      <c r="D75" s="4" t="s">
        <v>3</v>
      </c>
      <c r="E75">
        <f>100</f>
        <v>100</v>
      </c>
      <c r="F75">
        <f>100</f>
        <v>100</v>
      </c>
      <c r="G75">
        <f>100</f>
        <v>100</v>
      </c>
      <c r="H75">
        <f>100</f>
        <v>100</v>
      </c>
      <c r="I75">
        <f>100</f>
        <v>100</v>
      </c>
      <c r="J75">
        <f>100</f>
        <v>100</v>
      </c>
      <c r="K75">
        <f>100</f>
        <v>100</v>
      </c>
      <c r="L75">
        <f>100</f>
        <v>100</v>
      </c>
      <c r="M75">
        <f>100</f>
        <v>100</v>
      </c>
      <c r="N75">
        <f>100</f>
        <v>100</v>
      </c>
      <c r="O75">
        <f>100</f>
        <v>100</v>
      </c>
      <c r="P75" t="s">
        <v>9</v>
      </c>
    </row>
    <row r="76" spans="2:16" x14ac:dyDescent="0.2">
      <c r="B76" t="s">
        <v>76</v>
      </c>
      <c r="C76" s="4"/>
      <c r="D76" s="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validateAndRead</vt:lpstr>
      <vt:lpstr>Discounting Library</vt:lpstr>
      <vt:lpstr>analysisClass</vt:lpstr>
      <vt:lpstr>bcnClass</vt:lpstr>
      <vt:lpstr>alternativeClass</vt:lpstr>
      <vt:lpstr>cashFlows</vt:lpstr>
      <vt:lpstr>bcnStorage</vt:lpstr>
      <vt:lpstr>totalRequiredFlows</vt:lpstr>
      <vt:lpstr>totalOptionalFlows</vt:lpstr>
      <vt:lpstr>measures</vt:lpstr>
      <vt:lpstr>alternativeSummary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2021-03-05T00:37:04Z</dcterms:created>
  <dcterms:modified xsi:type="dcterms:W3CDTF">2021-03-31T17:57:27Z</dcterms:modified>
</cp:coreProperties>
</file>