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w/Desktop/"/>
    </mc:Choice>
  </mc:AlternateContent>
  <xr:revisionPtr revIDLastSave="0" documentId="13_ncr:1_{D60406CA-15B1-BC4D-8A0A-14E99FBAAF06}" xr6:coauthVersionLast="46" xr6:coauthVersionMax="46" xr10:uidLastSave="{00000000-0000-0000-0000-000000000000}"/>
  <bookViews>
    <workbookView xWindow="18540" yWindow="460" windowWidth="28040" windowHeight="17440" firstSheet="1" activeTab="10" xr2:uid="{54EF0D79-9D94-1940-B891-5E5D478FD91D}"/>
  </bookViews>
  <sheets>
    <sheet name="validateAndRead" sheetId="4" r:id="rId1"/>
    <sheet name="Discounting Library" sheetId="1" r:id="rId2"/>
    <sheet name="analysisClass" sheetId="3" r:id="rId3"/>
    <sheet name="bcnClass" sheetId="5" r:id="rId4"/>
    <sheet name="alternativeClass" sheetId="6" r:id="rId5"/>
    <sheet name="cashFlows" sheetId="2" r:id="rId6"/>
    <sheet name="bcnStorage" sheetId="10" r:id="rId7"/>
    <sheet name="totalRequiredFlows" sheetId="7" r:id="rId8"/>
    <sheet name="totalOptionalFlows" sheetId="8" r:id="rId9"/>
    <sheet name="measures" sheetId="9" r:id="rId10"/>
    <sheet name="alternative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1" l="1"/>
  <c r="D32" i="11"/>
  <c r="D31" i="11"/>
  <c r="D30" i="11"/>
  <c r="D29" i="11"/>
  <c r="D28" i="11"/>
  <c r="D27" i="11"/>
  <c r="D7" i="11"/>
  <c r="D6" i="11"/>
  <c r="D5" i="11"/>
  <c r="D46" i="9"/>
  <c r="B47" i="9"/>
  <c r="B46" i="9"/>
  <c r="C44" i="9"/>
  <c r="C43" i="9"/>
  <c r="C42" i="9"/>
  <c r="E41" i="9"/>
  <c r="D41" i="9"/>
  <c r="D30" i="9"/>
  <c r="C41" i="9" s="1"/>
  <c r="D27" i="9"/>
  <c r="B41" i="9"/>
  <c r="C38" i="9"/>
  <c r="B38" i="9"/>
  <c r="D38" i="9"/>
  <c r="C36" i="9"/>
  <c r="C35" i="9"/>
  <c r="B35" i="9"/>
  <c r="C33" i="9"/>
  <c r="C12" i="9"/>
  <c r="C21" i="9"/>
  <c r="C9" i="9"/>
  <c r="F95" i="7"/>
  <c r="G95" i="7"/>
  <c r="H95" i="7"/>
  <c r="I95" i="7"/>
  <c r="J95" i="7"/>
  <c r="K95" i="7"/>
  <c r="L95" i="7"/>
  <c r="M95" i="7"/>
  <c r="N95" i="7"/>
  <c r="O95" i="7"/>
  <c r="E95" i="7"/>
  <c r="F68" i="7"/>
  <c r="G68" i="7"/>
  <c r="H68" i="7"/>
  <c r="I68" i="7"/>
  <c r="J68" i="7"/>
  <c r="K68" i="7"/>
  <c r="L68" i="7"/>
  <c r="M68" i="7"/>
  <c r="N68" i="7"/>
  <c r="O68" i="7"/>
  <c r="E68" i="7"/>
  <c r="F71" i="2"/>
  <c r="G71" i="2"/>
  <c r="H71" i="2"/>
  <c r="I71" i="2"/>
  <c r="J71" i="2"/>
  <c r="J75" i="2" s="1"/>
  <c r="K71" i="2"/>
  <c r="K75" i="2" s="1"/>
  <c r="L71" i="2"/>
  <c r="L75" i="2" s="1"/>
  <c r="M71" i="2"/>
  <c r="M75" i="2" s="1"/>
  <c r="N71" i="2"/>
  <c r="O71" i="2"/>
  <c r="F72" i="2"/>
  <c r="G72" i="2"/>
  <c r="H72" i="2"/>
  <c r="H76" i="2" s="1"/>
  <c r="I72" i="2"/>
  <c r="I76" i="2" s="1"/>
  <c r="J72" i="2"/>
  <c r="J76" i="2" s="1"/>
  <c r="K72" i="2"/>
  <c r="K76" i="2" s="1"/>
  <c r="L72" i="2"/>
  <c r="M72" i="2"/>
  <c r="N72" i="2"/>
  <c r="O72" i="2"/>
  <c r="F75" i="2"/>
  <c r="G75" i="2"/>
  <c r="H75" i="2"/>
  <c r="I75" i="2"/>
  <c r="N75" i="2"/>
  <c r="O75" i="2"/>
  <c r="F76" i="2"/>
  <c r="G76" i="2"/>
  <c r="L76" i="2"/>
  <c r="M76" i="2"/>
  <c r="N76" i="2"/>
  <c r="O76" i="2"/>
  <c r="F80" i="2"/>
  <c r="G80" i="2"/>
  <c r="H80" i="2"/>
  <c r="I80" i="2"/>
  <c r="K80" i="2"/>
  <c r="L80" i="2"/>
  <c r="M80" i="2"/>
  <c r="N80" i="2"/>
  <c r="O80" i="2"/>
  <c r="F83" i="2"/>
  <c r="G83" i="2"/>
  <c r="H83" i="2"/>
  <c r="I83" i="2"/>
  <c r="J83" i="2"/>
  <c r="K83" i="2"/>
  <c r="L83" i="2"/>
  <c r="M83" i="2"/>
  <c r="N83" i="2"/>
  <c r="O83" i="2"/>
  <c r="E83" i="2"/>
  <c r="E80" i="2"/>
  <c r="E76" i="2"/>
  <c r="E75" i="2"/>
  <c r="E72" i="2"/>
  <c r="E71" i="2"/>
  <c r="G50" i="2"/>
  <c r="H50" i="2"/>
  <c r="I50" i="2"/>
  <c r="J50" i="2"/>
  <c r="K50" i="2"/>
  <c r="L50" i="2"/>
  <c r="M50" i="2"/>
  <c r="N50" i="2"/>
  <c r="G53" i="2"/>
  <c r="H53" i="2"/>
  <c r="I53" i="2"/>
  <c r="J53" i="2"/>
  <c r="K53" i="2"/>
  <c r="L53" i="2"/>
  <c r="M53" i="2"/>
  <c r="N53" i="2"/>
  <c r="E54" i="2"/>
  <c r="E53" i="2"/>
  <c r="E51" i="2"/>
  <c r="E50" i="2"/>
  <c r="E47" i="2"/>
  <c r="E46" i="2"/>
  <c r="G45" i="2"/>
  <c r="H45" i="2"/>
  <c r="I45" i="2"/>
  <c r="J45" i="2"/>
  <c r="K45" i="2"/>
  <c r="L45" i="2"/>
  <c r="M45" i="2"/>
  <c r="N45" i="2"/>
  <c r="E45" i="2"/>
  <c r="G44" i="2"/>
  <c r="H44" i="2"/>
  <c r="I44" i="2"/>
  <c r="J44" i="2"/>
  <c r="K44" i="2"/>
  <c r="L44" i="2"/>
  <c r="M44" i="2"/>
  <c r="N44" i="2"/>
  <c r="E44" i="2"/>
  <c r="E43" i="2"/>
  <c r="E42" i="2"/>
  <c r="K28" i="2"/>
  <c r="K29" i="2" s="1"/>
  <c r="K43" i="2" s="1"/>
  <c r="O30" i="2"/>
  <c r="O28" i="2" s="1"/>
  <c r="O29" i="2" s="1"/>
  <c r="O47" i="2" s="1"/>
  <c r="G30" i="2"/>
  <c r="G28" i="2" s="1"/>
  <c r="G29" i="2" s="1"/>
  <c r="G43" i="2" s="1"/>
  <c r="H30" i="2"/>
  <c r="H28" i="2" s="1"/>
  <c r="H29" i="2" s="1"/>
  <c r="H43" i="2" s="1"/>
  <c r="I30" i="2"/>
  <c r="I28" i="2" s="1"/>
  <c r="I29" i="2" s="1"/>
  <c r="I43" i="2" s="1"/>
  <c r="J30" i="2"/>
  <c r="J28" i="2" s="1"/>
  <c r="K30" i="2"/>
  <c r="L30" i="2"/>
  <c r="L28" i="2" s="1"/>
  <c r="L29" i="2" s="1"/>
  <c r="L43" i="2" s="1"/>
  <c r="M30" i="2"/>
  <c r="M28" i="2" s="1"/>
  <c r="M29" i="2" s="1"/>
  <c r="M43" i="2" s="1"/>
  <c r="N30" i="2"/>
  <c r="N28" i="2" s="1"/>
  <c r="N29" i="2" s="1"/>
  <c r="N43" i="2" s="1"/>
  <c r="F30" i="2"/>
  <c r="F28" i="2" s="1"/>
  <c r="F29" i="2" s="1"/>
  <c r="F47" i="2" s="1"/>
  <c r="D19" i="2"/>
  <c r="O13" i="2" s="1"/>
  <c r="O45" i="2" s="1"/>
  <c r="F12" i="2"/>
  <c r="F13" i="2" s="1"/>
  <c r="F45" i="2" s="1"/>
  <c r="B8" i="1"/>
  <c r="C6" i="1"/>
  <c r="C9" i="1"/>
  <c r="C29" i="1"/>
  <c r="C30" i="1" s="1"/>
  <c r="D32" i="1"/>
  <c r="C33" i="1" s="1"/>
  <c r="C26" i="1"/>
  <c r="E20" i="1"/>
  <c r="C21" i="1" s="1"/>
  <c r="E17" i="1"/>
  <c r="C18" i="1" s="1"/>
  <c r="C15" i="1"/>
  <c r="E14" i="1"/>
  <c r="C12" i="1"/>
  <c r="E11" i="1"/>
  <c r="C3" i="1"/>
  <c r="J80" i="2" l="1"/>
  <c r="G42" i="2"/>
  <c r="N46" i="2"/>
  <c r="M46" i="2"/>
  <c r="O54" i="2"/>
  <c r="L46" i="2"/>
  <c r="K46" i="2"/>
  <c r="F46" i="2"/>
  <c r="G54" i="2"/>
  <c r="K51" i="2"/>
  <c r="I47" i="2"/>
  <c r="I51" i="2"/>
  <c r="J29" i="2"/>
  <c r="J46" i="2"/>
  <c r="J51" i="2"/>
  <c r="F42" i="2"/>
  <c r="F54" i="2"/>
  <c r="G47" i="2"/>
  <c r="O53" i="2"/>
  <c r="F43" i="2"/>
  <c r="N47" i="2"/>
  <c r="L54" i="2"/>
  <c r="F53" i="2"/>
  <c r="H51" i="2"/>
  <c r="N54" i="2"/>
  <c r="K54" i="2"/>
  <c r="H47" i="2"/>
  <c r="O51" i="2"/>
  <c r="I46" i="2"/>
  <c r="L47" i="2"/>
  <c r="N51" i="2"/>
  <c r="F51" i="2"/>
  <c r="O43" i="2"/>
  <c r="M54" i="2"/>
  <c r="M47" i="2"/>
  <c r="G51" i="2"/>
  <c r="H46" i="2"/>
  <c r="K47" i="2"/>
  <c r="I54" i="2"/>
  <c r="M51" i="2"/>
  <c r="H42" i="2"/>
  <c r="O46" i="2"/>
  <c r="G46" i="2"/>
  <c r="H54" i="2"/>
  <c r="L51" i="2"/>
  <c r="F50" i="2"/>
  <c r="M42" i="2"/>
  <c r="F44" i="2"/>
  <c r="N42" i="2"/>
  <c r="J42" i="2"/>
  <c r="L42" i="2"/>
  <c r="I42" i="2"/>
  <c r="K42" i="2"/>
  <c r="O12" i="2"/>
  <c r="O50" i="2" s="1"/>
  <c r="D35" i="1"/>
  <c r="C36" i="1"/>
  <c r="J43" i="2" l="1"/>
  <c r="J47" i="2"/>
  <c r="J54" i="2"/>
  <c r="O42" i="2"/>
  <c r="O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tc={5267F8B6-F490-714B-A3D4-5A51CE571BF3}</author>
    <author>tc={0827B177-96A4-114C-8676-3D2293E8ECEA}</author>
  </authors>
  <commentList>
    <comment ref="B39" authorId="0" shapeId="0" xr:uid="{5267F8B6-F490-714B-A3D4-5A51CE571BF3}">
      <text>
        <t>[Threaded comment]
Your version of Excel allows you to read this threaded comment; however, any edits to it will get removed if the file is opened in a newer version of Excel. Learn more: https://go.microsoft.com/fwlink/?linkid=870924
Comment:
    Enforce only one baseline allowed in input validation</t>
      </text>
    </comment>
    <comment ref="B68" authorId="1" shapeId="0" xr:uid="{0827B177-96A4-114C-8676-3D2293E8ECEA}">
      <text>
        <t>[Threaded comment]
Your version of Excel allows you to read this threaded comment; however, any edits to it will get removed if the file is opened in a newer version of Excel. Learn more: https://go.microsoft.com/fwlink/?linkid=870924
Comment:
    Enforce only one baseline allowed in input validation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tc={AACE749B-2CB2-2342-A9E9-5E538F1FD7DC}</author>
    <author>tc={6FA64F15-9B36-5D4E-A574-5F64398A75F6}</author>
  </authors>
  <commentList>
    <comment ref="B5" authorId="0" shapeId="0" xr:uid="{AACE749B-2CB2-2342-A9E9-5E538F1FD7DC}">
      <text>
        <t>[Threaded comment]
Your version of Excel allows you to read this threaded comment; however, any edits to it will get removed if the file is opened in a newer version of Excel. Learn more: https://go.microsoft.com/fwlink/?linkid=870924
Comment:
    Enforce only one baseline allowed in input validation</t>
      </text>
    </comment>
    <comment ref="B86" authorId="1" shapeId="0" xr:uid="{6FA64F15-9B36-5D4E-A574-5F64398A75F6}">
      <text>
        <t>[Threaded comment]
Your version of Excel allows you to read this threaded comment; however, any edits to it will get removed if the file is opened in a newer version of Excel. Learn more: https://go.microsoft.com/fwlink/?linkid=870924
Comment:
    Enforce only one baseline allowed in input validation</t>
      </text>
    </comment>
  </commentList>
</comments>
</file>

<file path=xl/sharedStrings.xml><?xml version="1.0" encoding="utf-8"?>
<sst xmlns="http://schemas.openxmlformats.org/spreadsheetml/2006/main" count="983" uniqueCount="293">
  <si>
    <t>inflationRateCalc(</t>
  </si>
  <si>
    <t>)</t>
  </si>
  <si>
    <t>inflation Rate</t>
  </si>
  <si>
    <t>dRateNomCalc(</t>
  </si>
  <si>
    <t>dRateNom</t>
  </si>
  <si>
    <t>dRateReal(</t>
  </si>
  <si>
    <t>dRateReal</t>
  </si>
  <si>
    <t>recurEscalationRateCorrection(</t>
  </si>
  <si>
    <t>"percDelta"</t>
  </si>
  <si>
    <t>null</t>
  </si>
  <si>
    <t>e</t>
  </si>
  <si>
    <t>[0,0.2,0.1,0.5,0.4]</t>
  </si>
  <si>
    <t>"real"</t>
  </si>
  <si>
    <t>"nominal"</t>
  </si>
  <si>
    <t>E</t>
  </si>
  <si>
    <t>quantEscalationCalc</t>
  </si>
  <si>
    <t>hold off on this for now</t>
  </si>
  <si>
    <t>spv(</t>
  </si>
  <si>
    <t>SPV</t>
  </si>
  <si>
    <t>[0,0.2,0.4,0.5]</t>
  </si>
  <si>
    <t>PI</t>
  </si>
  <si>
    <t>discValueCalc(</t>
  </si>
  <si>
    <t>discValue</t>
  </si>
  <si>
    <t>[0,0.1,0.2,0.5]</t>
  </si>
  <si>
    <t>escalatedQuantCalc</t>
  </si>
  <si>
    <t>blankFlow(</t>
  </si>
  <si>
    <t>blankFlow</t>
  </si>
  <si>
    <t>[0,0,0,0,0,0,0,0,0,0,0,0,0,0,0,0,0,0,0,0,0,0,0,0,0,0,0,0,0,0,0,0,0,0,0,0,0,0,0,0,0]</t>
  </si>
  <si>
    <t>validateDiscountRate(valDIscOne)</t>
  </si>
  <si>
    <t>validateDiscountRate(valDIscTwo)</t>
  </si>
  <si>
    <t>Object is valid - No output</t>
  </si>
  <si>
    <t>validateDiscountRate(valDIscThree)</t>
  </si>
  <si>
    <t>i</t>
  </si>
  <si>
    <t>real</t>
  </si>
  <si>
    <t>validateDiscountRate(valDIscFour)</t>
  </si>
  <si>
    <t>validateDiscountRate(valDiscFive)</t>
  </si>
  <si>
    <t>Output</t>
  </si>
  <si>
    <t>Analysis Object with</t>
  </si>
  <si>
    <t>Nom</t>
  </si>
  <si>
    <t>Real</t>
  </si>
  <si>
    <t>warning:</t>
  </si>
  <si>
    <t>“Both the Real and Nominal discount rate were provided based on User input only the Real rate will be used in calculations”</t>
  </si>
  <si>
    <t>validateDiscountRate(valDiscSix)</t>
  </si>
  <si>
    <t>“Both the Real and Nominal discount rate were provided based on User input only the Nominal rate will be used in calculations”</t>
  </si>
  <si>
    <t>validateDiscountRate(valDiscSeven)</t>
  </si>
  <si>
    <t xml:space="preserve">inflationRate = </t>
  </si>
  <si>
    <t>dRateReal =</t>
  </si>
  <si>
    <t>I</t>
  </si>
  <si>
    <t>“Output defined as Real but Nominal rate provided, Real rate has been calculated from available inputs and will be used in subsequent calculations”</t>
  </si>
  <si>
    <t>dRateNom =</t>
  </si>
  <si>
    <t>validateDiscountRate(valDiscEight)</t>
  </si>
  <si>
    <t>“Output defined as Nominal but Real rate provided, Nominal rate has been calculated from available inputs and will be used in subsequent calculations”</t>
  </si>
  <si>
    <t>Object is valid</t>
  </si>
  <si>
    <t>“Inflation rate not calculable from given values, calculations will proceed unaffected however no inflation rate will be reported with output”</t>
  </si>
  <si>
    <t>validateDiscountRate(valDiscNine)</t>
  </si>
  <si>
    <t>validateDiscountRate(valDiscTen)</t>
  </si>
  <si>
    <t>output:</t>
  </si>
  <si>
    <t>[</t>
  </si>
  <si>
    <t>BCNObject Input</t>
  </si>
  <si>
    <t>AnalysisObject Input</t>
  </si>
  <si>
    <t>AlternativeObject Input</t>
  </si>
  <si>
    <t>SensitivityObject Input</t>
  </si>
  <si>
    <t>ScenarioObject Input</t>
  </si>
  <si>
    <t>]</t>
  </si>
  <si>
    <t>List of lists</t>
  </si>
  <si>
    <t>list of lists</t>
  </si>
  <si>
    <t>ignore for now</t>
  </si>
  <si>
    <t>],</t>
  </si>
  <si>
    <t>generatUserObjects(output from readFile)</t>
  </si>
  <si>
    <t>bcnFlow(analysis.dRateReal = 0.03, bcnObject for bcn.ID == 0, analysis.studyPeriod = 10, analysis.timeStepComp = 1)</t>
  </si>
  <si>
    <t>return nothing, pass values bcnFlowNonRecur</t>
  </si>
  <si>
    <t>bcnFlowNonRecur(0.03, bcnObject for bcn.ID == 0, analysis.dRateReal = 0.03)</t>
  </si>
  <si>
    <t>bcnFlowNonDisc</t>
  </si>
  <si>
    <t>bcnFlowDisc</t>
  </si>
  <si>
    <t>quantList</t>
  </si>
  <si>
    <t>pass object and value to rvCalc</t>
  </si>
  <si>
    <t>value = 200</t>
  </si>
  <si>
    <t>rvCalc(bcnObject for bcn.ID == 0, 200)</t>
  </si>
  <si>
    <t>residual value =</t>
  </si>
  <si>
    <t>BCN Object 0</t>
  </si>
  <si>
    <t>BCN Object 1</t>
  </si>
  <si>
    <t>bcnFlow(analysis.dRateReal = 0.03, bcnObject for bcn.ID == 1, analysis.studyPeriod = 10, analysis.timeStepComp = 1)</t>
  </si>
  <si>
    <t>Not Called</t>
  </si>
  <si>
    <t>rvCalc(bcnObject for bcn.ID == 1, N/A)</t>
  </si>
  <si>
    <t>Highlighted values not reported by function, only used for reference</t>
  </si>
  <si>
    <t>timestep</t>
  </si>
  <si>
    <t>recurList</t>
  </si>
  <si>
    <t>totalFlows(bcnStorage.ID == 0, bcnStorage.ID == 1, altID == 1)</t>
  </si>
  <si>
    <t>Output:</t>
  </si>
  <si>
    <t>A totalRequiredFlows object with the following variables</t>
  </si>
  <si>
    <t>totCostNonDiscNonInv</t>
  </si>
  <si>
    <t>totCostDiscInv</t>
  </si>
  <si>
    <t>totCostNonDiscInv</t>
  </si>
  <si>
    <t>totCostDisc</t>
  </si>
  <si>
    <t xml:space="preserve">totCostNonDisc </t>
  </si>
  <si>
    <t>totBenefitsNonDisc</t>
  </si>
  <si>
    <t>totCostDir</t>
  </si>
  <si>
    <t>totCostInd</t>
  </si>
  <si>
    <t>totCostExt</t>
  </si>
  <si>
    <t>totCostDirDisc</t>
  </si>
  <si>
    <t>totCostIndDisc</t>
  </si>
  <si>
    <t>totCostExtDisc</t>
  </si>
  <si>
    <t>totBenefitsDir</t>
  </si>
  <si>
    <t>totBenefitsInd</t>
  </si>
  <si>
    <t>totBenefitsExt</t>
  </si>
  <si>
    <t>totBenefitsDirDisc</t>
  </si>
  <si>
    <t>totBenefitsIndDisc</t>
  </si>
  <si>
    <t>totBenefitsExtDisc</t>
  </si>
  <si>
    <t>No Optional Flows objects created</t>
  </si>
  <si>
    <t>altID =</t>
  </si>
  <si>
    <t xml:space="preserve">sensBool = </t>
  </si>
  <si>
    <t>baselineBool =</t>
  </si>
  <si>
    <t>uncBool =</t>
  </si>
  <si>
    <t>an object with variables corresponding to the inputs for the analysisObject input from the validInput file</t>
  </si>
  <si>
    <t>return nothing or or the object</t>
  </si>
  <si>
    <t>input should be valid so:</t>
  </si>
  <si>
    <t>for validateDIscountRate json files are listed as input so you know which files to use from GitHub</t>
  </si>
  <si>
    <t>the code will actually take the objects created from the json files</t>
  </si>
  <si>
    <t>a bcn object with variables corresponding to the inputs for bcnID == 0 in the bcnObject input list from the validInput file</t>
  </si>
  <si>
    <t>a bcn object with variables corresponding to the inputs for bcnID == 1 in the bcnObject input list from the validInput file</t>
  </si>
  <si>
    <t>validateBCNObject([bcn.ID == 0,bcnID == 1])</t>
  </si>
  <si>
    <t>return nothing or or the objects</t>
  </si>
  <si>
    <t>an alternative Object with</t>
  </si>
  <si>
    <t>alternativeID =</t>
  </si>
  <si>
    <t>alternativeName =</t>
  </si>
  <si>
    <t>"Alternative 1"</t>
  </si>
  <si>
    <t>alternativeBCNList</t>
  </si>
  <si>
    <t>[0,1]</t>
  </si>
  <si>
    <t>baselineBoolean =</t>
  </si>
  <si>
    <t>[1]</t>
  </si>
  <si>
    <t>"Alternative 2"</t>
  </si>
  <si>
    <t>validateAlternativeObject(altID == 0, altID == 1)</t>
  </si>
  <si>
    <t>all objects should be valid so return</t>
  </si>
  <si>
    <t>nothing or unaltered list</t>
  </si>
  <si>
    <t>init(</t>
  </si>
  <si>
    <t>init(bcnName = "test BCN", bcnID == 0, altID == 1, type == "Cost", subType == "Externality", tag == blank,</t>
  </si>
  <si>
    <t>bcnNonDIscFlow = [123, 543, -345, 0.433, -1234.65], bcnDiscFlow = [123, 467, -278, 0.134, -403.234]</t>
  </si>
  <si>
    <t>sensFlowNonDisc and sensFlowDisc and sensQuantList all == [0,0,0,0,0]</t>
  </si>
  <si>
    <t>quantList = [100, 300, -200, 0.14, -2000], quantUnit = "kg", sensBool = False,</t>
  </si>
  <si>
    <t>uncBool = False, uncFlowNonDisc and uncFlowDisc and uncQuantList all == [0,0,0,0,0])</t>
  </si>
  <si>
    <t>input not based on validInputUnitTest</t>
  </si>
  <si>
    <t>return valid bcnStorage object with the above variable values</t>
  </si>
  <si>
    <t>Note that all inputs here are from the objects defined by the validInputUnitTest.json file unless otherwise noted</t>
  </si>
  <si>
    <t>init(inputs based on validInputUnitTest File altID == 0)</t>
  </si>
  <si>
    <t>init(inputs based on validInputUnitTest File bcnID == 0)</t>
  </si>
  <si>
    <t>init(inputs based on validInputUnitTest File bcnID == 1)</t>
  </si>
  <si>
    <t>validateAnalysisObject(analysisObject defined by init using validInputUnitTest)</t>
  </si>
  <si>
    <t>init(inputs based on validInputUnitTest File)</t>
  </si>
  <si>
    <t>readFile(validInputUnitTest)</t>
  </si>
  <si>
    <t>A set of objects corresponding one to one to those defined in validInputUnitTest</t>
  </si>
  <si>
    <t>updateSensFlows([1,4,6,2,0],</t>
  </si>
  <si>
    <t>[0.5,1.8,1.9,0.4,0],</t>
  </si>
  <si>
    <t>[1,2,4,1.5,0]</t>
  </si>
  <si>
    <t>base bcnStorage Object should be the one defiined in the unit test above</t>
  </si>
  <si>
    <t>bcnObject above except:</t>
  </si>
  <si>
    <t>sensFlowNonDisc</t>
  </si>
  <si>
    <t>sensFlowDisc</t>
  </si>
  <si>
    <t>sensQuantList</t>
  </si>
  <si>
    <t>[1,4,6,2,0]</t>
  </si>
  <si>
    <t>[0.5,1.8,1.9,0.4,0]</t>
  </si>
  <si>
    <t>without the updated sensFlows</t>
  </si>
  <si>
    <t>updateUncFlows([1,4,6,2,0],</t>
  </si>
  <si>
    <t>uncFlowNonDisc</t>
  </si>
  <si>
    <t>uncFlowDisc</t>
  </si>
  <si>
    <t>uncQuantList</t>
  </si>
  <si>
    <t>init()</t>
  </si>
  <si>
    <t>this should be tested by totalFlows in the cash flows library. Output should be a valid totalFlows object with values corresponding to the following for altID == 0</t>
  </si>
  <si>
    <t>and the following for altID == 1</t>
  </si>
  <si>
    <t>"totBenefitsNonDisv",</t>
  </si>
  <si>
    <t>return</t>
  </si>
  <si>
    <t>addFlow(currentObject (assume altID == 1,</t>
  </si>
  <si>
    <t>return object with</t>
  </si>
  <si>
    <t>totBenefitsDisc</t>
  </si>
  <si>
    <t>updateFlow(currentObject (assume altID == 0,</t>
  </si>
  <si>
    <t>Do Not use the addFlow generated objects for measure calculations, create a separate test just for addFlow. Measures unit tests will assume validInputUnitTest values are unchanged</t>
  </si>
  <si>
    <t>Do Not use the updateFlow generated objects for measure calculations, create a separate test just for updateFlow. Measures unit tests will assume validInputUnitTest values are unchanged</t>
  </si>
  <si>
    <t>updateAllFlows(currentObject, assume altID == 1,</t>
  </si>
  <si>
    <t>all flows should be equal to</t>
  </si>
  <si>
    <t>Do Not use the updateAllFlows generated objects for measure calculations, create a separate test just for updateAllFlows. Measures unit tests will assume validInputUnitTest values are unchanged</t>
  </si>
  <si>
    <t>altID == 2</t>
  </si>
  <si>
    <t>sensBool == False</t>
  </si>
  <si>
    <t>uncBool == False</t>
  </si>
  <si>
    <t>bcnTag == "Electricity"</t>
  </si>
  <si>
    <t>{totTagQ} = [14,8,18,4,-18,0.5]</t>
  </si>
  <si>
    <t>{totTagFlowDisc} = [7,4,9,2,-9,0.25]</t>
  </si>
  <si>
    <t>quantUnits = "tons"</t>
  </si>
  <si>
    <t>return valid totalOptionalFlows object for the given input</t>
  </si>
  <si>
    <t>return totalOptionalFlows object with</t>
  </si>
  <si>
    <t>altID</t>
  </si>
  <si>
    <t>sensBool</t>
  </si>
  <si>
    <t>uncBool</t>
  </si>
  <si>
    <t>bcnType</t>
  </si>
  <si>
    <t>"Cost"</t>
  </si>
  <si>
    <t>bcnSubType</t>
  </si>
  <si>
    <t>"Indirect"</t>
  </si>
  <si>
    <t>bcnType == "Cost"</t>
  </si>
  <si>
    <t>bcnSubType == "Indirect"</t>
  </si>
  <si>
    <t>tag</t>
  </si>
  <si>
    <t>"Electricity"</t>
  </si>
  <si>
    <t>{totTagFlowDisc}</t>
  </si>
  <si>
    <t>[7,4,9,2,-9,0.25]</t>
  </si>
  <si>
    <t>return nothing, pass values bcnFlowRecur</t>
  </si>
  <si>
    <t>bcnFlowRecur(0.03, bcnObject for bcn.ID == 1, analysis.dRateReal = 0.03,timeStepComp = 1)</t>
  </si>
  <si>
    <t>Do not use in measure unit tests</t>
  </si>
  <si>
    <t xml:space="preserve">{totTagQ} </t>
  </si>
  <si>
    <t>[14,8,18,4,-18,0.5]</t>
  </si>
  <si>
    <t>quantUnits</t>
  </si>
  <si>
    <t xml:space="preserve"> "tons"</t>
  </si>
  <si>
    <t>addFlow(currentObject assume altID == 2, True, [-1,2,2,1,2,1])</t>
  </si>
  <si>
    <t>Do Not use any of the following in calculating measures Unit Tests (note there is no altID == 2 in validInputUnitTest)</t>
  </si>
  <si>
    <t>addFlow(currentObject assume altID == 2, False, [-2,4,4,2,4,2])</t>
  </si>
  <si>
    <t>Does not use object updated in addFlow</t>
  </si>
  <si>
    <t>[6,6,11,3,-7,1.25]</t>
  </si>
  <si>
    <t>[12,12,22,6,-14,2.5]</t>
  </si>
  <si>
    <t>Does not use object updated in previous addFlow</t>
  </si>
  <si>
    <t>updateFlow(currentObject assume altID == 2, True, [0,0,0,0,0,0])</t>
  </si>
  <si>
    <t>[0,0,0,0,0,0]</t>
  </si>
  <si>
    <t>Does not use object updated in addFlow or previous updateFlow</t>
  </si>
  <si>
    <t>updateFlow(currentObject assume altID == 2, False, [0,0,0,0,0,0])</t>
  </si>
  <si>
    <t>checkCosts(totRequiredFlow for altID == 0)</t>
  </si>
  <si>
    <t>should be valiid, return nothing</t>
  </si>
  <si>
    <t>checkCosts(totRequiredFlow for altID == 1)</t>
  </si>
  <si>
    <t>sumCosts(totRequiredFlow for altID == 0)</t>
  </si>
  <si>
    <t>totalCosts</t>
  </si>
  <si>
    <t>sumCosts(totRequiredFlow for altID == 1)</t>
  </si>
  <si>
    <t>sumBenefits(totRequiredFlow for altID == 0)</t>
  </si>
  <si>
    <t>sumBenefits(totRequiredFlow for altID == 1)</t>
  </si>
  <si>
    <t>totalBenefits</t>
  </si>
  <si>
    <t>sumInv(totRequiredFlow for altID == 0)</t>
  </si>
  <si>
    <t>sumInv(totRequiredFlow for altID == 1)</t>
  </si>
  <si>
    <t>totalCostsInv</t>
  </si>
  <si>
    <t>netBenefits(0,1148.99048,0,1288.59835)</t>
  </si>
  <si>
    <t>totCostDiscNonInv</t>
  </si>
  <si>
    <t>netBenefits</t>
  </si>
  <si>
    <t>netSavings(</t>
  </si>
  <si>
    <t>netSavings</t>
  </si>
  <si>
    <t>netSavings and netBenefiits will rarely be equal</t>
  </si>
  <si>
    <t>measBCR(</t>
  </si>
  <si>
    <t>measBCR</t>
  </si>
  <si>
    <t>Note that this is the result of the incremental cost being negative</t>
  </si>
  <si>
    <t>infinity</t>
  </si>
  <si>
    <t>measSIR(</t>
  </si>
  <si>
    <t>sumNonInv(totRequiredFlow for altID == 0)</t>
  </si>
  <si>
    <t>sumNonInv(totRequiredFlow for altID == 1)</t>
  </si>
  <si>
    <t>totalCostsNonInv</t>
  </si>
  <si>
    <t>numerator</t>
  </si>
  <si>
    <t>denominator</t>
  </si>
  <si>
    <t>measSIR =</t>
  </si>
  <si>
    <t>measAIRR(</t>
  </si>
  <si>
    <t>measDeltaQ</t>
  </si>
  <si>
    <t>N/A, no tags</t>
  </si>
  <si>
    <t>measNSPerQ</t>
  </si>
  <si>
    <t>measNSPerPctQ</t>
  </si>
  <si>
    <t>measNSElasticity</t>
  </si>
  <si>
    <t>measIRR(0)</t>
  </si>
  <si>
    <t>N/A</t>
  </si>
  <si>
    <t>infinity since there are no benefits</t>
  </si>
  <si>
    <t>measSPP(altID == 0)</t>
  </si>
  <si>
    <t>measSPP(altID == 1)</t>
  </si>
  <si>
    <t>measDPP(altID == 0)</t>
  </si>
  <si>
    <t>measDPP(altID == 1)</t>
  </si>
  <si>
    <t>totalQuant</t>
  </si>
  <si>
    <t xml:space="preserve">altID = </t>
  </si>
  <si>
    <t>totalBenefits =</t>
  </si>
  <si>
    <t>totalCosts =</t>
  </si>
  <si>
    <t>totalCostsInv =</t>
  </si>
  <si>
    <t>totalCostsNonInv =</t>
  </si>
  <si>
    <t>netBenefits =</t>
  </si>
  <si>
    <t>netSavings =</t>
  </si>
  <si>
    <t>(Baseline)</t>
  </si>
  <si>
    <t>SIR</t>
  </si>
  <si>
    <t>IRR</t>
  </si>
  <si>
    <t>Not asked for</t>
  </si>
  <si>
    <t>AIRR</t>
  </si>
  <si>
    <t>(Baseline and base on SIR)</t>
  </si>
  <si>
    <t>SPP</t>
  </si>
  <si>
    <t>Infinity</t>
  </si>
  <si>
    <t>DPP</t>
  </si>
  <si>
    <t>(No Benefits)</t>
  </si>
  <si>
    <t>BCR</t>
  </si>
  <si>
    <t>init(using results from measure input tests and altID == 0)</t>
  </si>
  <si>
    <t>(baseline)</t>
  </si>
  <si>
    <t>quantSum</t>
  </si>
  <si>
    <t>(no tags)</t>
  </si>
  <si>
    <t>MARR</t>
  </si>
  <si>
    <t>(from analysis.MARR)</t>
  </si>
  <si>
    <t>deltaQuant</t>
  </si>
  <si>
    <t>(no tags, baseline)</t>
  </si>
  <si>
    <t>nsDeltaQuant</t>
  </si>
  <si>
    <t>nsPercQuant</t>
  </si>
  <si>
    <t>nsElasticityQuant</t>
  </si>
  <si>
    <t>init(using results from measure input tests and altID == 1)</t>
  </si>
  <si>
    <t>updateMeasure(current Object assume altID == 1, "SIR",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</si>
</sst>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bb, David H. (Fed)" id="{608B0D66-4A22-0445-BED3-D507AEC146EB}" userId="S::dhw@nist.gov::ae89d023-1e5a-45be-9f28-5b43d76e7f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9" dT="2021-03-08T15:10:25.30" personId="{608B0D66-4A22-0445-BED3-D507AEC146EB}" id="{5267F8B6-F490-714B-A3D4-5A51CE571BF3}">
    <text>Enforce only one baseline allowed in input validation</text>
  </threadedComment>
  <threadedComment ref="B68" dT="2021-03-08T15:10:25.30" personId="{608B0D66-4A22-0445-BED3-D507AEC146EB}" id="{0827B177-96A4-114C-8676-3D2293E8ECEA}">
    <text>Enforce only one baseline allowed in input validation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1-03-08T15:10:25.30" personId="{608B0D66-4A22-0445-BED3-D507AEC146EB}" id="{AACE749B-2CB2-2342-A9E9-5E538F1FD7DC}">
    <text>Enforce only one baseline allowed in input validation</text>
  </threadedComment>
  <threadedComment ref="B86" dT="2021-03-08T15:10:25.30" personId="{608B0D66-4A22-0445-BED3-D507AEC146EB}" id="{6FA64F15-9B36-5D4E-A574-5F64398A75F6}">
    <text>Enforce only one baseline allowed in input validation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05D7-5233-4A4D-B516-DEB4ABAF2330}">
  <dimension ref="A2:H14"/>
  <sheetViews>
    <sheetView workbookViewId="0">
      <selection activeCell="H23" sqref="H22:H23"/>
    </sheetView>
  </sheetViews>
  <sheetFormatPr baseColWidth="10" defaultRowHeight="16" x14ac:dyDescent="0.2"/>
  <sheetData>
    <row r="2" spans="1:8" x14ac:dyDescent="0.2">
      <c r="A2" t="s">
        <v>148</v>
      </c>
    </row>
    <row r="3" spans="1:8" x14ac:dyDescent="0.2">
      <c r="B3" t="s">
        <v>56</v>
      </c>
    </row>
    <row r="4" spans="1:8" x14ac:dyDescent="0.2">
      <c r="C4" t="s">
        <v>57</v>
      </c>
    </row>
    <row r="5" spans="1:8" x14ac:dyDescent="0.2">
      <c r="D5" t="s">
        <v>57</v>
      </c>
      <c r="E5" t="s">
        <v>59</v>
      </c>
      <c r="G5" t="s">
        <v>67</v>
      </c>
    </row>
    <row r="6" spans="1:8" x14ac:dyDescent="0.2">
      <c r="D6" t="s">
        <v>57</v>
      </c>
      <c r="E6" t="s">
        <v>58</v>
      </c>
      <c r="G6" t="s">
        <v>67</v>
      </c>
      <c r="H6" t="s">
        <v>64</v>
      </c>
    </row>
    <row r="7" spans="1:8" x14ac:dyDescent="0.2">
      <c r="D7" t="s">
        <v>57</v>
      </c>
      <c r="E7" t="s">
        <v>60</v>
      </c>
      <c r="G7" t="s">
        <v>67</v>
      </c>
      <c r="H7" t="s">
        <v>65</v>
      </c>
    </row>
    <row r="8" spans="1:8" x14ac:dyDescent="0.2">
      <c r="D8" t="s">
        <v>57</v>
      </c>
      <c r="E8" t="s">
        <v>61</v>
      </c>
      <c r="G8" t="s">
        <v>67</v>
      </c>
      <c r="H8" t="s">
        <v>65</v>
      </c>
    </row>
    <row r="9" spans="1:8" x14ac:dyDescent="0.2">
      <c r="D9" t="s">
        <v>57</v>
      </c>
      <c r="E9" t="s">
        <v>62</v>
      </c>
      <c r="G9" t="s">
        <v>63</v>
      </c>
      <c r="H9" t="s">
        <v>66</v>
      </c>
    </row>
    <row r="11" spans="1:8" x14ac:dyDescent="0.2">
      <c r="C11" t="s">
        <v>63</v>
      </c>
    </row>
    <row r="13" spans="1:8" x14ac:dyDescent="0.2">
      <c r="A13" t="s">
        <v>68</v>
      </c>
    </row>
    <row r="14" spans="1:8" x14ac:dyDescent="0.2">
      <c r="B14" t="s">
        <v>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1FF1-99AB-0E41-BE1E-BDBC2255E623}">
  <dimension ref="A2:F77"/>
  <sheetViews>
    <sheetView topLeftCell="A38" workbookViewId="0">
      <selection activeCell="B77" sqref="B77"/>
    </sheetView>
  </sheetViews>
  <sheetFormatPr baseColWidth="10" defaultRowHeight="16" x14ac:dyDescent="0.2"/>
  <sheetData>
    <row r="2" spans="1:3" x14ac:dyDescent="0.2">
      <c r="A2" t="s">
        <v>219</v>
      </c>
    </row>
    <row r="3" spans="1:3" x14ac:dyDescent="0.2">
      <c r="B3" t="s">
        <v>220</v>
      </c>
    </row>
    <row r="5" spans="1:3" x14ac:dyDescent="0.2">
      <c r="A5" t="s">
        <v>221</v>
      </c>
    </row>
    <row r="6" spans="1:3" x14ac:dyDescent="0.2">
      <c r="B6" t="s">
        <v>220</v>
      </c>
    </row>
    <row r="8" spans="1:3" x14ac:dyDescent="0.2">
      <c r="A8" t="s">
        <v>222</v>
      </c>
    </row>
    <row r="9" spans="1:3" x14ac:dyDescent="0.2">
      <c r="B9" t="s">
        <v>223</v>
      </c>
      <c r="C9">
        <f>SUM(totalRequiredFlows!E9:O9)</f>
        <v>1288.5983533115125</v>
      </c>
    </row>
    <row r="11" spans="1:3" x14ac:dyDescent="0.2">
      <c r="A11" t="s">
        <v>224</v>
      </c>
    </row>
    <row r="12" spans="1:3" x14ac:dyDescent="0.2">
      <c r="B12" t="s">
        <v>223</v>
      </c>
      <c r="C12">
        <f>SUM(totalRequiredFlows!E36:O36)</f>
        <v>1148.9904831223853</v>
      </c>
    </row>
    <row r="14" spans="1:3" x14ac:dyDescent="0.2">
      <c r="A14" t="s">
        <v>225</v>
      </c>
    </row>
    <row r="15" spans="1:3" x14ac:dyDescent="0.2">
      <c r="B15" t="s">
        <v>227</v>
      </c>
      <c r="C15">
        <v>0</v>
      </c>
    </row>
    <row r="17" spans="1:4" x14ac:dyDescent="0.2">
      <c r="A17" t="s">
        <v>226</v>
      </c>
    </row>
    <row r="18" spans="1:4" x14ac:dyDescent="0.2">
      <c r="B18" t="s">
        <v>227</v>
      </c>
      <c r="C18">
        <v>0</v>
      </c>
    </row>
    <row r="20" spans="1:4" x14ac:dyDescent="0.2">
      <c r="A20" t="s">
        <v>228</v>
      </c>
    </row>
    <row r="21" spans="1:4" x14ac:dyDescent="0.2">
      <c r="B21" t="s">
        <v>230</v>
      </c>
      <c r="C21">
        <f>SUM(totalRequiredFlows!E11:O11)</f>
        <v>139.60787018912691</v>
      </c>
    </row>
    <row r="23" spans="1:4" x14ac:dyDescent="0.2">
      <c r="A23" t="s">
        <v>229</v>
      </c>
    </row>
    <row r="24" spans="1:4" x14ac:dyDescent="0.2">
      <c r="B24" t="s">
        <v>230</v>
      </c>
      <c r="C24">
        <v>0</v>
      </c>
    </row>
    <row r="26" spans="1:4" x14ac:dyDescent="0.2">
      <c r="A26" t="s">
        <v>242</v>
      </c>
    </row>
    <row r="27" spans="1:4" x14ac:dyDescent="0.2">
      <c r="B27" t="s">
        <v>244</v>
      </c>
      <c r="D27">
        <f>SUM(totalRequiredFlows!E13:O13)</f>
        <v>1148.9904831223853</v>
      </c>
    </row>
    <row r="29" spans="1:4" x14ac:dyDescent="0.2">
      <c r="A29" t="s">
        <v>243</v>
      </c>
    </row>
    <row r="30" spans="1:4" x14ac:dyDescent="0.2">
      <c r="B30" t="s">
        <v>244</v>
      </c>
      <c r="D30">
        <f>SUM(totalRequiredFlows!E40:O40)</f>
        <v>1148.9904831223853</v>
      </c>
    </row>
    <row r="32" spans="1:4" x14ac:dyDescent="0.2">
      <c r="A32" t="s">
        <v>231</v>
      </c>
    </row>
    <row r="33" spans="1:6" x14ac:dyDescent="0.2">
      <c r="B33" t="s">
        <v>233</v>
      </c>
      <c r="C33">
        <f>(C18-C15)-(C12-C9)</f>
        <v>139.6078701891272</v>
      </c>
    </row>
    <row r="35" spans="1:6" x14ac:dyDescent="0.2">
      <c r="A35" t="s">
        <v>234</v>
      </c>
      <c r="B35">
        <f>C9</f>
        <v>1288.5983533115125</v>
      </c>
      <c r="C35">
        <f>C12</f>
        <v>1148.9904831223853</v>
      </c>
      <c r="D35" t="s">
        <v>1</v>
      </c>
    </row>
    <row r="36" spans="1:6" x14ac:dyDescent="0.2">
      <c r="B36" t="s">
        <v>235</v>
      </c>
      <c r="C36">
        <f>B35-C35</f>
        <v>139.6078701891272</v>
      </c>
      <c r="E36" s="3" t="s">
        <v>236</v>
      </c>
    </row>
    <row r="38" spans="1:6" x14ac:dyDescent="0.2">
      <c r="A38" t="s">
        <v>237</v>
      </c>
      <c r="B38">
        <f>C33</f>
        <v>139.6078701891272</v>
      </c>
      <c r="C38">
        <f>C24</f>
        <v>0</v>
      </c>
      <c r="D38">
        <f>C21</f>
        <v>139.60787018912691</v>
      </c>
      <c r="E38" t="s">
        <v>1</v>
      </c>
    </row>
    <row r="39" spans="1:6" x14ac:dyDescent="0.2">
      <c r="B39" t="s">
        <v>238</v>
      </c>
      <c r="C39" t="s">
        <v>240</v>
      </c>
      <c r="E39" s="3" t="s">
        <v>239</v>
      </c>
    </row>
    <row r="41" spans="1:6" x14ac:dyDescent="0.2">
      <c r="A41" t="s">
        <v>241</v>
      </c>
      <c r="B41">
        <f>C24</f>
        <v>0</v>
      </c>
      <c r="C41">
        <f>D30</f>
        <v>1148.9904831223853</v>
      </c>
      <c r="D41">
        <f>C21</f>
        <v>139.60787018912691</v>
      </c>
      <c r="E41">
        <f>D27</f>
        <v>1148.9904831223853</v>
      </c>
      <c r="F41" t="s">
        <v>1</v>
      </c>
    </row>
    <row r="42" spans="1:6" x14ac:dyDescent="0.2">
      <c r="B42" t="s">
        <v>245</v>
      </c>
      <c r="C42">
        <f>(C41-E41)</f>
        <v>0</v>
      </c>
    </row>
    <row r="43" spans="1:6" x14ac:dyDescent="0.2">
      <c r="B43" t="s">
        <v>246</v>
      </c>
      <c r="C43">
        <f>(B41-D41)</f>
        <v>-139.60787018912691</v>
      </c>
    </row>
    <row r="44" spans="1:6" x14ac:dyDescent="0.2">
      <c r="B44" t="s">
        <v>247</v>
      </c>
      <c r="C44">
        <f>C42/C43</f>
        <v>0</v>
      </c>
    </row>
    <row r="46" spans="1:6" x14ac:dyDescent="0.2">
      <c r="A46" t="s">
        <v>248</v>
      </c>
      <c r="B46">
        <f>C44</f>
        <v>0</v>
      </c>
      <c r="C46">
        <v>0.05</v>
      </c>
      <c r="D46">
        <f>10</f>
        <v>10</v>
      </c>
      <c r="E46" t="s">
        <v>1</v>
      </c>
    </row>
    <row r="47" spans="1:6" x14ac:dyDescent="0.2">
      <c r="B47">
        <f>(1+C46)*B46^(1/D46)-1</f>
        <v>-1</v>
      </c>
    </row>
    <row r="49" spans="1:2" x14ac:dyDescent="0.2">
      <c r="A49" t="s">
        <v>249</v>
      </c>
    </row>
    <row r="50" spans="1:2" x14ac:dyDescent="0.2">
      <c r="B50" t="s">
        <v>250</v>
      </c>
    </row>
    <row r="52" spans="1:2" x14ac:dyDescent="0.2">
      <c r="A52" t="s">
        <v>251</v>
      </c>
    </row>
    <row r="53" spans="1:2" x14ac:dyDescent="0.2">
      <c r="B53" t="s">
        <v>250</v>
      </c>
    </row>
    <row r="55" spans="1:2" x14ac:dyDescent="0.2">
      <c r="A55" t="s">
        <v>252</v>
      </c>
    </row>
    <row r="56" spans="1:2" x14ac:dyDescent="0.2">
      <c r="B56" t="s">
        <v>250</v>
      </c>
    </row>
    <row r="58" spans="1:2" x14ac:dyDescent="0.2">
      <c r="A58" t="s">
        <v>253</v>
      </c>
    </row>
    <row r="59" spans="1:2" x14ac:dyDescent="0.2">
      <c r="B59" t="s">
        <v>250</v>
      </c>
    </row>
    <row r="61" spans="1:2" x14ac:dyDescent="0.2">
      <c r="A61" t="s">
        <v>254</v>
      </c>
    </row>
    <row r="62" spans="1:2" x14ac:dyDescent="0.2">
      <c r="B62" t="s">
        <v>255</v>
      </c>
    </row>
    <row r="64" spans="1:2" x14ac:dyDescent="0.2">
      <c r="A64" t="s">
        <v>257</v>
      </c>
    </row>
    <row r="65" spans="1:2" x14ac:dyDescent="0.2">
      <c r="B65" t="s">
        <v>256</v>
      </c>
    </row>
    <row r="67" spans="1:2" x14ac:dyDescent="0.2">
      <c r="A67" t="s">
        <v>258</v>
      </c>
    </row>
    <row r="68" spans="1:2" x14ac:dyDescent="0.2">
      <c r="B68" t="s">
        <v>256</v>
      </c>
    </row>
    <row r="70" spans="1:2" x14ac:dyDescent="0.2">
      <c r="A70" t="s">
        <v>259</v>
      </c>
    </row>
    <row r="71" spans="1:2" x14ac:dyDescent="0.2">
      <c r="B71" t="s">
        <v>256</v>
      </c>
    </row>
    <row r="73" spans="1:2" x14ac:dyDescent="0.2">
      <c r="A73" t="s">
        <v>260</v>
      </c>
    </row>
    <row r="74" spans="1:2" x14ac:dyDescent="0.2">
      <c r="B74" t="s">
        <v>256</v>
      </c>
    </row>
    <row r="76" spans="1:2" x14ac:dyDescent="0.2">
      <c r="A76" t="s">
        <v>261</v>
      </c>
    </row>
    <row r="77" spans="1:2" x14ac:dyDescent="0.2">
      <c r="B77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FE88-81F2-DF4F-B566-88A64C269424}">
  <dimension ref="A2:E67"/>
  <sheetViews>
    <sheetView tabSelected="1" workbookViewId="0">
      <selection activeCell="B55" sqref="B55:D55"/>
    </sheetView>
  </sheetViews>
  <sheetFormatPr baseColWidth="10" defaultRowHeight="16" x14ac:dyDescent="0.2"/>
  <sheetData>
    <row r="2" spans="1:5" x14ac:dyDescent="0.2">
      <c r="A2" t="s">
        <v>280</v>
      </c>
    </row>
    <row r="3" spans="1:5" x14ac:dyDescent="0.2">
      <c r="B3" t="s">
        <v>262</v>
      </c>
      <c r="D3">
        <v>0</v>
      </c>
    </row>
    <row r="4" spans="1:5" x14ac:dyDescent="0.2">
      <c r="B4" t="s">
        <v>263</v>
      </c>
      <c r="D4">
        <v>0</v>
      </c>
    </row>
    <row r="5" spans="1:5" x14ac:dyDescent="0.2">
      <c r="B5" t="s">
        <v>264</v>
      </c>
      <c r="D5">
        <f>measures!C9</f>
        <v>1288.5983533115125</v>
      </c>
    </row>
    <row r="6" spans="1:5" x14ac:dyDescent="0.2">
      <c r="B6" t="s">
        <v>265</v>
      </c>
      <c r="D6">
        <f>measures!C21</f>
        <v>139.60787018912691</v>
      </c>
    </row>
    <row r="7" spans="1:5" x14ac:dyDescent="0.2">
      <c r="B7" t="s">
        <v>266</v>
      </c>
      <c r="D7">
        <f>measures!D27</f>
        <v>1148.9904831223853</v>
      </c>
    </row>
    <row r="8" spans="1:5" x14ac:dyDescent="0.2">
      <c r="B8" t="s">
        <v>267</v>
      </c>
      <c r="D8" t="s">
        <v>255</v>
      </c>
      <c r="E8" t="s">
        <v>269</v>
      </c>
    </row>
    <row r="9" spans="1:5" x14ac:dyDescent="0.2">
      <c r="B9" t="s">
        <v>268</v>
      </c>
      <c r="D9" t="s">
        <v>255</v>
      </c>
      <c r="E9" t="s">
        <v>269</v>
      </c>
    </row>
    <row r="10" spans="1:5" x14ac:dyDescent="0.2">
      <c r="B10" t="s">
        <v>270</v>
      </c>
      <c r="D10" t="s">
        <v>255</v>
      </c>
      <c r="E10" t="s">
        <v>269</v>
      </c>
    </row>
    <row r="11" spans="1:5" x14ac:dyDescent="0.2">
      <c r="B11" t="s">
        <v>271</v>
      </c>
      <c r="D11" t="s">
        <v>255</v>
      </c>
      <c r="E11" t="s">
        <v>272</v>
      </c>
    </row>
    <row r="12" spans="1:5" x14ac:dyDescent="0.2">
      <c r="B12" t="s">
        <v>273</v>
      </c>
      <c r="D12" t="s">
        <v>255</v>
      </c>
      <c r="E12" t="s">
        <v>274</v>
      </c>
    </row>
    <row r="13" spans="1:5" x14ac:dyDescent="0.2">
      <c r="B13" t="s">
        <v>275</v>
      </c>
      <c r="D13" t="s">
        <v>276</v>
      </c>
      <c r="E13" t="s">
        <v>278</v>
      </c>
    </row>
    <row r="14" spans="1:5" x14ac:dyDescent="0.2">
      <c r="B14" t="s">
        <v>277</v>
      </c>
      <c r="D14" t="s">
        <v>276</v>
      </c>
      <c r="E14" t="s">
        <v>278</v>
      </c>
    </row>
    <row r="15" spans="1:5" x14ac:dyDescent="0.2">
      <c r="B15" t="s">
        <v>279</v>
      </c>
      <c r="D15" t="s">
        <v>255</v>
      </c>
      <c r="E15" t="s">
        <v>281</v>
      </c>
    </row>
    <row r="16" spans="1:5" x14ac:dyDescent="0.2">
      <c r="B16" t="s">
        <v>282</v>
      </c>
      <c r="D16" t="s">
        <v>255</v>
      </c>
      <c r="E16" t="s">
        <v>283</v>
      </c>
    </row>
    <row r="17" spans="1:5" x14ac:dyDescent="0.2">
      <c r="B17" t="s">
        <v>206</v>
      </c>
      <c r="D17" t="s">
        <v>255</v>
      </c>
      <c r="E17" t="s">
        <v>283</v>
      </c>
    </row>
    <row r="18" spans="1:5" x14ac:dyDescent="0.2">
      <c r="B18" t="s">
        <v>284</v>
      </c>
      <c r="D18">
        <v>0.04</v>
      </c>
      <c r="E18" t="s">
        <v>285</v>
      </c>
    </row>
    <row r="19" spans="1:5" x14ac:dyDescent="0.2">
      <c r="B19" t="s">
        <v>286</v>
      </c>
      <c r="D19" t="s">
        <v>255</v>
      </c>
      <c r="E19" t="s">
        <v>287</v>
      </c>
    </row>
    <row r="20" spans="1:5" x14ac:dyDescent="0.2">
      <c r="B20" t="s">
        <v>288</v>
      </c>
      <c r="D20" t="s">
        <v>255</v>
      </c>
      <c r="E20" t="s">
        <v>287</v>
      </c>
    </row>
    <row r="21" spans="1:5" x14ac:dyDescent="0.2">
      <c r="B21" t="s">
        <v>289</v>
      </c>
      <c r="D21" t="s">
        <v>255</v>
      </c>
      <c r="E21" t="s">
        <v>287</v>
      </c>
    </row>
    <row r="22" spans="1:5" x14ac:dyDescent="0.2">
      <c r="B22" t="s">
        <v>290</v>
      </c>
      <c r="D22" t="s">
        <v>255</v>
      </c>
      <c r="E22" t="s">
        <v>287</v>
      </c>
    </row>
    <row r="24" spans="1:5" x14ac:dyDescent="0.2">
      <c r="A24" t="s">
        <v>291</v>
      </c>
    </row>
    <row r="25" spans="1:5" x14ac:dyDescent="0.2">
      <c r="B25" t="s">
        <v>262</v>
      </c>
      <c r="D25">
        <v>1</v>
      </c>
    </row>
    <row r="26" spans="1:5" x14ac:dyDescent="0.2">
      <c r="B26" t="s">
        <v>263</v>
      </c>
      <c r="D26">
        <v>0</v>
      </c>
    </row>
    <row r="27" spans="1:5" x14ac:dyDescent="0.2">
      <c r="B27" t="s">
        <v>264</v>
      </c>
      <c r="D27">
        <f>measures!C12</f>
        <v>1148.9904831223853</v>
      </c>
    </row>
    <row r="28" spans="1:5" x14ac:dyDescent="0.2">
      <c r="B28" t="s">
        <v>265</v>
      </c>
      <c r="D28">
        <f>0</f>
        <v>0</v>
      </c>
    </row>
    <row r="29" spans="1:5" x14ac:dyDescent="0.2">
      <c r="B29" t="s">
        <v>266</v>
      </c>
      <c r="D29">
        <f>measures!D30</f>
        <v>1148.9904831223853</v>
      </c>
    </row>
    <row r="30" spans="1:5" x14ac:dyDescent="0.2">
      <c r="B30" t="s">
        <v>267</v>
      </c>
      <c r="D30">
        <f>measures!C33</f>
        <v>139.6078701891272</v>
      </c>
      <c r="E30" t="s">
        <v>269</v>
      </c>
    </row>
    <row r="31" spans="1:5" x14ac:dyDescent="0.2">
      <c r="B31" t="s">
        <v>268</v>
      </c>
      <c r="D31">
        <f>measures!C36</f>
        <v>139.6078701891272</v>
      </c>
      <c r="E31" t="s">
        <v>269</v>
      </c>
    </row>
    <row r="32" spans="1:5" x14ac:dyDescent="0.2">
      <c r="B32" t="s">
        <v>270</v>
      </c>
      <c r="D32">
        <f>measures!C44</f>
        <v>0</v>
      </c>
      <c r="E32" t="s">
        <v>269</v>
      </c>
    </row>
    <row r="33" spans="1:5" x14ac:dyDescent="0.2">
      <c r="B33" t="s">
        <v>271</v>
      </c>
      <c r="D33" t="s">
        <v>255</v>
      </c>
      <c r="E33" t="s">
        <v>272</v>
      </c>
    </row>
    <row r="34" spans="1:5" x14ac:dyDescent="0.2">
      <c r="B34" t="s">
        <v>273</v>
      </c>
      <c r="D34">
        <f>measures!B47</f>
        <v>-1</v>
      </c>
      <c r="E34" t="s">
        <v>274</v>
      </c>
    </row>
    <row r="35" spans="1:5" x14ac:dyDescent="0.2">
      <c r="B35" t="s">
        <v>275</v>
      </c>
      <c r="D35" t="s">
        <v>276</v>
      </c>
      <c r="E35" t="s">
        <v>278</v>
      </c>
    </row>
    <row r="36" spans="1:5" x14ac:dyDescent="0.2">
      <c r="B36" t="s">
        <v>277</v>
      </c>
      <c r="D36" t="s">
        <v>276</v>
      </c>
      <c r="E36" t="s">
        <v>278</v>
      </c>
    </row>
    <row r="37" spans="1:5" x14ac:dyDescent="0.2">
      <c r="B37" t="s">
        <v>279</v>
      </c>
      <c r="D37" t="s">
        <v>240</v>
      </c>
      <c r="E37" t="s">
        <v>281</v>
      </c>
    </row>
    <row r="38" spans="1:5" x14ac:dyDescent="0.2">
      <c r="B38" t="s">
        <v>282</v>
      </c>
      <c r="D38" t="s">
        <v>255</v>
      </c>
      <c r="E38" t="s">
        <v>283</v>
      </c>
    </row>
    <row r="39" spans="1:5" x14ac:dyDescent="0.2">
      <c r="B39" t="s">
        <v>206</v>
      </c>
      <c r="D39" t="s">
        <v>255</v>
      </c>
      <c r="E39" t="s">
        <v>283</v>
      </c>
    </row>
    <row r="40" spans="1:5" x14ac:dyDescent="0.2">
      <c r="B40" t="s">
        <v>284</v>
      </c>
      <c r="D40">
        <v>0.04</v>
      </c>
      <c r="E40" t="s">
        <v>285</v>
      </c>
    </row>
    <row r="41" spans="1:5" x14ac:dyDescent="0.2">
      <c r="B41" t="s">
        <v>286</v>
      </c>
      <c r="D41" t="s">
        <v>255</v>
      </c>
      <c r="E41" t="s">
        <v>287</v>
      </c>
    </row>
    <row r="42" spans="1:5" x14ac:dyDescent="0.2">
      <c r="B42" t="s">
        <v>288</v>
      </c>
      <c r="D42" t="s">
        <v>255</v>
      </c>
      <c r="E42" t="s">
        <v>287</v>
      </c>
    </row>
    <row r="43" spans="1:5" x14ac:dyDescent="0.2">
      <c r="B43" t="s">
        <v>289</v>
      </c>
      <c r="D43" t="s">
        <v>255</v>
      </c>
      <c r="E43" t="s">
        <v>287</v>
      </c>
    </row>
    <row r="44" spans="1:5" x14ac:dyDescent="0.2">
      <c r="B44" t="s">
        <v>290</v>
      </c>
      <c r="D44" t="s">
        <v>255</v>
      </c>
      <c r="E44" t="s">
        <v>287</v>
      </c>
    </row>
    <row r="46" spans="1:5" x14ac:dyDescent="0.2">
      <c r="A46" t="s">
        <v>292</v>
      </c>
    </row>
    <row r="47" spans="1:5" x14ac:dyDescent="0.2">
      <c r="B47" t="s">
        <v>169</v>
      </c>
    </row>
    <row r="48" spans="1:5" x14ac:dyDescent="0.2">
      <c r="B48" t="s">
        <v>262</v>
      </c>
      <c r="D48">
        <v>1</v>
      </c>
    </row>
    <row r="49" spans="2:4" x14ac:dyDescent="0.2">
      <c r="B49" t="s">
        <v>263</v>
      </c>
      <c r="D49">
        <v>0</v>
      </c>
    </row>
    <row r="50" spans="2:4" x14ac:dyDescent="0.2">
      <c r="B50" t="s">
        <v>264</v>
      </c>
      <c r="D50">
        <v>1148.9904831223853</v>
      </c>
    </row>
    <row r="51" spans="2:4" x14ac:dyDescent="0.2">
      <c r="B51" t="s">
        <v>265</v>
      </c>
      <c r="D51">
        <v>0</v>
      </c>
    </row>
    <row r="52" spans="2:4" x14ac:dyDescent="0.2">
      <c r="B52" t="s">
        <v>266</v>
      </c>
      <c r="D52">
        <v>1148.9904831223853</v>
      </c>
    </row>
    <row r="53" spans="2:4" x14ac:dyDescent="0.2">
      <c r="B53" t="s">
        <v>267</v>
      </c>
      <c r="D53">
        <v>139.6078701891272</v>
      </c>
    </row>
    <row r="54" spans="2:4" x14ac:dyDescent="0.2">
      <c r="B54" t="s">
        <v>268</v>
      </c>
      <c r="D54">
        <v>139.6078701891272</v>
      </c>
    </row>
    <row r="55" spans="2:4" x14ac:dyDescent="0.2">
      <c r="B55" s="2" t="s">
        <v>270</v>
      </c>
      <c r="C55" s="2"/>
      <c r="D55" s="2">
        <v>2</v>
      </c>
    </row>
    <row r="56" spans="2:4" x14ac:dyDescent="0.2">
      <c r="B56" t="s">
        <v>271</v>
      </c>
      <c r="D56" t="s">
        <v>255</v>
      </c>
    </row>
    <row r="57" spans="2:4" x14ac:dyDescent="0.2">
      <c r="B57" t="s">
        <v>273</v>
      </c>
      <c r="D57">
        <v>-1</v>
      </c>
    </row>
    <row r="58" spans="2:4" x14ac:dyDescent="0.2">
      <c r="B58" t="s">
        <v>275</v>
      </c>
      <c r="D58" t="s">
        <v>276</v>
      </c>
    </row>
    <row r="59" spans="2:4" x14ac:dyDescent="0.2">
      <c r="B59" t="s">
        <v>277</v>
      </c>
      <c r="D59" t="s">
        <v>276</v>
      </c>
    </row>
    <row r="60" spans="2:4" x14ac:dyDescent="0.2">
      <c r="B60" t="s">
        <v>279</v>
      </c>
      <c r="D60" t="s">
        <v>240</v>
      </c>
    </row>
    <row r="61" spans="2:4" x14ac:dyDescent="0.2">
      <c r="B61" t="s">
        <v>282</v>
      </c>
      <c r="D61" t="s">
        <v>255</v>
      </c>
    </row>
    <row r="62" spans="2:4" x14ac:dyDescent="0.2">
      <c r="B62" t="s">
        <v>206</v>
      </c>
      <c r="D62" t="s">
        <v>255</v>
      </c>
    </row>
    <row r="63" spans="2:4" x14ac:dyDescent="0.2">
      <c r="B63" t="s">
        <v>284</v>
      </c>
      <c r="D63">
        <v>0.04</v>
      </c>
    </row>
    <row r="64" spans="2:4" x14ac:dyDescent="0.2">
      <c r="B64" t="s">
        <v>286</v>
      </c>
      <c r="D64" t="s">
        <v>255</v>
      </c>
    </row>
    <row r="65" spans="2:4" x14ac:dyDescent="0.2">
      <c r="B65" t="s">
        <v>288</v>
      </c>
      <c r="D65" t="s">
        <v>255</v>
      </c>
    </row>
    <row r="66" spans="2:4" x14ac:dyDescent="0.2">
      <c r="B66" t="s">
        <v>289</v>
      </c>
      <c r="D66" t="s">
        <v>255</v>
      </c>
    </row>
    <row r="67" spans="2:4" x14ac:dyDescent="0.2">
      <c r="B67" t="s">
        <v>290</v>
      </c>
      <c r="D67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1B8E-373D-444F-B925-412BFCDAEA9E}">
  <dimension ref="A1:J38"/>
  <sheetViews>
    <sheetView workbookViewId="0">
      <selection activeCell="A23" sqref="A23"/>
    </sheetView>
  </sheetViews>
  <sheetFormatPr baseColWidth="10" defaultRowHeight="16" x14ac:dyDescent="0.2"/>
  <sheetData>
    <row r="1" spans="1:10" x14ac:dyDescent="0.2">
      <c r="C1" t="s">
        <v>38</v>
      </c>
      <c r="D1" t="s">
        <v>39</v>
      </c>
    </row>
    <row r="2" spans="1:10" x14ac:dyDescent="0.2">
      <c r="A2" t="s">
        <v>0</v>
      </c>
      <c r="C2">
        <v>0.02</v>
      </c>
      <c r="D2">
        <v>0.01</v>
      </c>
      <c r="E2" t="s">
        <v>1</v>
      </c>
    </row>
    <row r="3" spans="1:10" x14ac:dyDescent="0.2">
      <c r="B3" t="s">
        <v>2</v>
      </c>
      <c r="C3">
        <f>(1+C2)/(1+D2)-1</f>
        <v>9.9009900990099098E-3</v>
      </c>
    </row>
    <row r="4" spans="1:10" x14ac:dyDescent="0.2">
      <c r="C4" t="s">
        <v>32</v>
      </c>
      <c r="D4" t="s">
        <v>33</v>
      </c>
    </row>
    <row r="5" spans="1:10" x14ac:dyDescent="0.2">
      <c r="A5" t="s">
        <v>3</v>
      </c>
      <c r="C5">
        <v>0.03</v>
      </c>
      <c r="D5">
        <v>0.2</v>
      </c>
      <c r="E5" t="s">
        <v>1</v>
      </c>
    </row>
    <row r="6" spans="1:10" x14ac:dyDescent="0.2">
      <c r="B6" t="s">
        <v>4</v>
      </c>
      <c r="C6">
        <f>(1+C5)*(1+D5)-1</f>
        <v>0.23599999999999999</v>
      </c>
    </row>
    <row r="7" spans="1:10" x14ac:dyDescent="0.2">
      <c r="B7" t="s">
        <v>38</v>
      </c>
      <c r="C7" t="s">
        <v>47</v>
      </c>
    </row>
    <row r="8" spans="1:10" x14ac:dyDescent="0.2">
      <c r="A8" t="s">
        <v>5</v>
      </c>
      <c r="B8">
        <f>C6</f>
        <v>0.23599999999999999</v>
      </c>
      <c r="C8">
        <v>0.03</v>
      </c>
      <c r="D8" t="s">
        <v>1</v>
      </c>
    </row>
    <row r="9" spans="1:10" x14ac:dyDescent="0.2">
      <c r="B9" t="s">
        <v>6</v>
      </c>
      <c r="C9">
        <f>(1+B8)/(1+C8)-1</f>
        <v>0.19999999999999996</v>
      </c>
    </row>
    <row r="11" spans="1:10" x14ac:dyDescent="0.2">
      <c r="A11" t="s">
        <v>7</v>
      </c>
      <c r="D11" t="s">
        <v>12</v>
      </c>
      <c r="E11">
        <f>0.03</f>
        <v>0.03</v>
      </c>
      <c r="F11" t="s">
        <v>8</v>
      </c>
      <c r="G11">
        <v>0.3</v>
      </c>
      <c r="H11" t="s">
        <v>9</v>
      </c>
      <c r="I11" t="s">
        <v>1</v>
      </c>
    </row>
    <row r="12" spans="1:10" x14ac:dyDescent="0.2">
      <c r="B12" t="s">
        <v>10</v>
      </c>
      <c r="C12">
        <f>(1+G11)/(1+E11)-1</f>
        <v>0.26213592233009719</v>
      </c>
    </row>
    <row r="14" spans="1:10" x14ac:dyDescent="0.2">
      <c r="A14" t="s">
        <v>7</v>
      </c>
      <c r="D14" t="s">
        <v>12</v>
      </c>
      <c r="E14">
        <f>0.03</f>
        <v>0.03</v>
      </c>
      <c r="F14" t="s">
        <v>8</v>
      </c>
      <c r="G14" t="s">
        <v>11</v>
      </c>
      <c r="I14">
        <v>3</v>
      </c>
      <c r="J14" t="s">
        <v>1</v>
      </c>
    </row>
    <row r="15" spans="1:10" x14ac:dyDescent="0.2">
      <c r="B15" t="s">
        <v>10</v>
      </c>
      <c r="C15">
        <f>(1+0.5)/(1+E14)-1</f>
        <v>0.4563106796116505</v>
      </c>
    </row>
    <row r="17" spans="1:10" x14ac:dyDescent="0.2">
      <c r="A17" t="s">
        <v>7</v>
      </c>
      <c r="D17" t="s">
        <v>13</v>
      </c>
      <c r="E17">
        <f>0.03</f>
        <v>0.03</v>
      </c>
      <c r="F17" t="s">
        <v>8</v>
      </c>
      <c r="G17">
        <v>0.3</v>
      </c>
      <c r="H17" t="s">
        <v>9</v>
      </c>
      <c r="I17" t="s">
        <v>1</v>
      </c>
    </row>
    <row r="18" spans="1:10" x14ac:dyDescent="0.2">
      <c r="B18" t="s">
        <v>14</v>
      </c>
      <c r="C18">
        <f>(1+E17)*(1+G17)-1</f>
        <v>0.33900000000000019</v>
      </c>
    </row>
    <row r="20" spans="1:10" x14ac:dyDescent="0.2">
      <c r="A20" t="s">
        <v>7</v>
      </c>
      <c r="D20" t="s">
        <v>13</v>
      </c>
      <c r="E20">
        <f>0.03</f>
        <v>0.03</v>
      </c>
      <c r="F20" t="s">
        <v>8</v>
      </c>
      <c r="G20" t="s">
        <v>11</v>
      </c>
      <c r="I20">
        <v>3</v>
      </c>
      <c r="J20" t="s">
        <v>1</v>
      </c>
    </row>
    <row r="21" spans="1:10" x14ac:dyDescent="0.2">
      <c r="B21" t="s">
        <v>14</v>
      </c>
      <c r="C21">
        <f>(1+0.5)*(1+E20)-1</f>
        <v>0.54499999999999993</v>
      </c>
    </row>
    <row r="23" spans="1:10" x14ac:dyDescent="0.2">
      <c r="A23" t="s">
        <v>15</v>
      </c>
      <c r="C23" t="s">
        <v>16</v>
      </c>
    </row>
    <row r="25" spans="1:10" x14ac:dyDescent="0.2">
      <c r="A25" t="s">
        <v>17</v>
      </c>
      <c r="B25">
        <v>2</v>
      </c>
      <c r="C25">
        <v>0.2</v>
      </c>
      <c r="D25">
        <v>0.3</v>
      </c>
      <c r="E25" t="s">
        <v>1</v>
      </c>
    </row>
    <row r="26" spans="1:10" x14ac:dyDescent="0.2">
      <c r="B26" t="s">
        <v>18</v>
      </c>
      <c r="C26">
        <f>(1+C25)^B25/(1+D25)^B25</f>
        <v>0.85207100591715967</v>
      </c>
    </row>
    <row r="28" spans="1:10" x14ac:dyDescent="0.2">
      <c r="A28" t="s">
        <v>17</v>
      </c>
      <c r="B28">
        <v>3</v>
      </c>
      <c r="C28" t="s">
        <v>23</v>
      </c>
      <c r="E28">
        <v>0.3</v>
      </c>
      <c r="F28" t="s">
        <v>1</v>
      </c>
    </row>
    <row r="29" spans="1:10" x14ac:dyDescent="0.2">
      <c r="B29" t="s">
        <v>20</v>
      </c>
      <c r="C29">
        <f>(1+0.1)^1*(1+0.2)^2*(1+0.5)^3</f>
        <v>5.3460000000000001</v>
      </c>
    </row>
    <row r="30" spans="1:10" x14ac:dyDescent="0.2">
      <c r="B30" t="s">
        <v>18</v>
      </c>
      <c r="C30">
        <f>1/(1+E28)^B28*C29</f>
        <v>2.4333181611288115</v>
      </c>
    </row>
    <row r="32" spans="1:10" x14ac:dyDescent="0.2">
      <c r="A32" t="s">
        <v>21</v>
      </c>
      <c r="C32">
        <v>100</v>
      </c>
      <c r="D32">
        <f>C26</f>
        <v>0.85207100591715967</v>
      </c>
      <c r="E32">
        <v>0.2</v>
      </c>
      <c r="F32" t="s">
        <v>1</v>
      </c>
    </row>
    <row r="33" spans="1:7" x14ac:dyDescent="0.2">
      <c r="B33" t="s">
        <v>22</v>
      </c>
      <c r="C33">
        <f>100*D32</f>
        <v>85.207100591715971</v>
      </c>
    </row>
    <row r="35" spans="1:7" x14ac:dyDescent="0.2">
      <c r="A35" t="s">
        <v>21</v>
      </c>
      <c r="C35">
        <v>100</v>
      </c>
      <c r="D35">
        <f>C29</f>
        <v>5.3460000000000001</v>
      </c>
      <c r="E35" t="s">
        <v>19</v>
      </c>
      <c r="G35" t="s">
        <v>1</v>
      </c>
    </row>
    <row r="36" spans="1:7" x14ac:dyDescent="0.2">
      <c r="B36" t="s">
        <v>22</v>
      </c>
      <c r="C36">
        <f>100*C30</f>
        <v>243.33181611288114</v>
      </c>
    </row>
    <row r="38" spans="1:7" x14ac:dyDescent="0.2">
      <c r="A38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0CB4-5BC5-044E-9C8B-1181E6D9E786}">
  <dimension ref="A2:E47"/>
  <sheetViews>
    <sheetView workbookViewId="0">
      <selection activeCell="E11" sqref="E11"/>
    </sheetView>
  </sheetViews>
  <sheetFormatPr baseColWidth="10" defaultRowHeight="16" x14ac:dyDescent="0.2"/>
  <sheetData>
    <row r="2" spans="1:5" x14ac:dyDescent="0.2">
      <c r="A2" t="s">
        <v>147</v>
      </c>
    </row>
    <row r="3" spans="1:5" x14ac:dyDescent="0.2">
      <c r="B3" t="s">
        <v>113</v>
      </c>
    </row>
    <row r="5" spans="1:5" x14ac:dyDescent="0.2">
      <c r="A5" t="s">
        <v>28</v>
      </c>
      <c r="E5" t="s">
        <v>116</v>
      </c>
    </row>
    <row r="6" spans="1:5" x14ac:dyDescent="0.2">
      <c r="B6" t="s">
        <v>30</v>
      </c>
      <c r="E6" t="s">
        <v>117</v>
      </c>
    </row>
    <row r="8" spans="1:5" x14ac:dyDescent="0.2">
      <c r="A8" t="s">
        <v>29</v>
      </c>
    </row>
    <row r="9" spans="1:5" x14ac:dyDescent="0.2">
      <c r="B9" t="s">
        <v>30</v>
      </c>
    </row>
    <row r="11" spans="1:5" x14ac:dyDescent="0.2">
      <c r="A11" t="s">
        <v>31</v>
      </c>
    </row>
    <row r="12" spans="1:5" x14ac:dyDescent="0.2">
      <c r="B12" t="s">
        <v>30</v>
      </c>
    </row>
    <row r="14" spans="1:5" x14ac:dyDescent="0.2">
      <c r="A14" t="s">
        <v>34</v>
      </c>
    </row>
    <row r="15" spans="1:5" x14ac:dyDescent="0.2">
      <c r="B15" t="s">
        <v>30</v>
      </c>
    </row>
    <row r="17" spans="1:5" x14ac:dyDescent="0.2">
      <c r="A17" t="s">
        <v>35</v>
      </c>
    </row>
    <row r="18" spans="1:5" x14ac:dyDescent="0.2">
      <c r="B18" t="s">
        <v>36</v>
      </c>
      <c r="C18" t="s">
        <v>37</v>
      </c>
    </row>
    <row r="19" spans="1:5" x14ac:dyDescent="0.2">
      <c r="C19" t="s">
        <v>45</v>
      </c>
      <c r="E19" s="1">
        <v>9.9009900000000001E-3</v>
      </c>
    </row>
    <row r="20" spans="1:5" x14ac:dyDescent="0.2">
      <c r="C20" t="s">
        <v>40</v>
      </c>
      <c r="D20" t="s">
        <v>41</v>
      </c>
    </row>
    <row r="22" spans="1:5" x14ac:dyDescent="0.2">
      <c r="A22" t="s">
        <v>42</v>
      </c>
    </row>
    <row r="23" spans="1:5" x14ac:dyDescent="0.2">
      <c r="B23" t="s">
        <v>36</v>
      </c>
      <c r="C23" t="s">
        <v>37</v>
      </c>
    </row>
    <row r="24" spans="1:5" x14ac:dyDescent="0.2">
      <c r="C24" t="s">
        <v>45</v>
      </c>
      <c r="E24" s="1">
        <v>9.9009900000000001E-3</v>
      </c>
    </row>
    <row r="25" spans="1:5" x14ac:dyDescent="0.2">
      <c r="C25" t="s">
        <v>40</v>
      </c>
      <c r="D25" t="s">
        <v>43</v>
      </c>
    </row>
    <row r="27" spans="1:5" x14ac:dyDescent="0.2">
      <c r="A27" t="s">
        <v>44</v>
      </c>
    </row>
    <row r="28" spans="1:5" x14ac:dyDescent="0.2">
      <c r="B28" t="s">
        <v>36</v>
      </c>
      <c r="C28" t="s">
        <v>37</v>
      </c>
    </row>
    <row r="29" spans="1:5" x14ac:dyDescent="0.2">
      <c r="C29" t="s">
        <v>46</v>
      </c>
      <c r="E29">
        <v>0.02</v>
      </c>
    </row>
    <row r="30" spans="1:5" x14ac:dyDescent="0.2">
      <c r="C30" t="s">
        <v>40</v>
      </c>
      <c r="D30" t="s">
        <v>48</v>
      </c>
    </row>
    <row r="32" spans="1:5" x14ac:dyDescent="0.2">
      <c r="A32" t="s">
        <v>50</v>
      </c>
    </row>
    <row r="33" spans="1:5" x14ac:dyDescent="0.2">
      <c r="B33" t="s">
        <v>36</v>
      </c>
      <c r="C33" t="s">
        <v>37</v>
      </c>
    </row>
    <row r="34" spans="1:5" x14ac:dyDescent="0.2">
      <c r="C34" t="s">
        <v>49</v>
      </c>
      <c r="E34">
        <v>0.23599999999999999</v>
      </c>
    </row>
    <row r="35" spans="1:5" x14ac:dyDescent="0.2">
      <c r="C35" t="s">
        <v>40</v>
      </c>
      <c r="D35" t="s">
        <v>51</v>
      </c>
    </row>
    <row r="37" spans="1:5" x14ac:dyDescent="0.2">
      <c r="A37" t="s">
        <v>54</v>
      </c>
    </row>
    <row r="38" spans="1:5" x14ac:dyDescent="0.2">
      <c r="B38" t="s">
        <v>52</v>
      </c>
    </row>
    <row r="39" spans="1:5" x14ac:dyDescent="0.2">
      <c r="C39" t="s">
        <v>40</v>
      </c>
      <c r="D39" t="s">
        <v>53</v>
      </c>
    </row>
    <row r="41" spans="1:5" x14ac:dyDescent="0.2">
      <c r="A41" t="s">
        <v>55</v>
      </c>
    </row>
    <row r="42" spans="1:5" x14ac:dyDescent="0.2">
      <c r="B42" t="s">
        <v>52</v>
      </c>
    </row>
    <row r="43" spans="1:5" x14ac:dyDescent="0.2">
      <c r="C43" t="s">
        <v>40</v>
      </c>
      <c r="D43" t="s">
        <v>53</v>
      </c>
    </row>
    <row r="45" spans="1:5" x14ac:dyDescent="0.2">
      <c r="A45" t="s">
        <v>146</v>
      </c>
    </row>
    <row r="46" spans="1:5" x14ac:dyDescent="0.2">
      <c r="B46" t="s">
        <v>115</v>
      </c>
    </row>
    <row r="47" spans="1:5" x14ac:dyDescent="0.2">
      <c r="B4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E3C5-3F83-3145-99E7-B8DD51C20F7B}">
  <dimension ref="A2:B10"/>
  <sheetViews>
    <sheetView workbookViewId="0">
      <selection activeCell="C11" sqref="C11"/>
    </sheetView>
  </sheetViews>
  <sheetFormatPr baseColWidth="10" defaultRowHeight="16" x14ac:dyDescent="0.2"/>
  <sheetData>
    <row r="2" spans="1:2" x14ac:dyDescent="0.2">
      <c r="A2" t="s">
        <v>144</v>
      </c>
    </row>
    <row r="3" spans="1:2" x14ac:dyDescent="0.2">
      <c r="B3" t="s">
        <v>118</v>
      </c>
    </row>
    <row r="5" spans="1:2" x14ac:dyDescent="0.2">
      <c r="A5" t="s">
        <v>145</v>
      </c>
    </row>
    <row r="6" spans="1:2" x14ac:dyDescent="0.2">
      <c r="B6" t="s">
        <v>119</v>
      </c>
    </row>
    <row r="8" spans="1:2" x14ac:dyDescent="0.2">
      <c r="A8" t="s">
        <v>120</v>
      </c>
    </row>
    <row r="9" spans="1:2" x14ac:dyDescent="0.2">
      <c r="B9" t="s">
        <v>115</v>
      </c>
    </row>
    <row r="10" spans="1:2" x14ac:dyDescent="0.2">
      <c r="B10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61C8-6CB2-FE4A-BD62-5729E237116F}">
  <dimension ref="A2:D18"/>
  <sheetViews>
    <sheetView workbookViewId="0">
      <selection activeCell="A9" sqref="A9"/>
    </sheetView>
  </sheetViews>
  <sheetFormatPr baseColWidth="10" defaultRowHeight="16" x14ac:dyDescent="0.2"/>
  <sheetData>
    <row r="2" spans="1:4" x14ac:dyDescent="0.2">
      <c r="A2" t="s">
        <v>143</v>
      </c>
    </row>
    <row r="3" spans="1:4" x14ac:dyDescent="0.2">
      <c r="B3" t="s">
        <v>122</v>
      </c>
    </row>
    <row r="4" spans="1:4" x14ac:dyDescent="0.2">
      <c r="B4" t="s">
        <v>123</v>
      </c>
      <c r="D4">
        <v>0</v>
      </c>
    </row>
    <row r="5" spans="1:4" x14ac:dyDescent="0.2">
      <c r="B5" t="s">
        <v>124</v>
      </c>
      <c r="D5" t="s">
        <v>125</v>
      </c>
    </row>
    <row r="6" spans="1:4" x14ac:dyDescent="0.2">
      <c r="B6" t="s">
        <v>126</v>
      </c>
      <c r="D6" t="s">
        <v>127</v>
      </c>
    </row>
    <row r="7" spans="1:4" x14ac:dyDescent="0.2">
      <c r="B7" t="s">
        <v>128</v>
      </c>
      <c r="D7" t="b">
        <v>1</v>
      </c>
    </row>
    <row r="9" spans="1:4" x14ac:dyDescent="0.2">
      <c r="A9" t="s">
        <v>143</v>
      </c>
    </row>
    <row r="10" spans="1:4" x14ac:dyDescent="0.2">
      <c r="B10" t="s">
        <v>122</v>
      </c>
    </row>
    <row r="11" spans="1:4" x14ac:dyDescent="0.2">
      <c r="B11" t="s">
        <v>123</v>
      </c>
      <c r="D11">
        <v>1</v>
      </c>
    </row>
    <row r="12" spans="1:4" x14ac:dyDescent="0.2">
      <c r="B12" t="s">
        <v>124</v>
      </c>
      <c r="D12" t="s">
        <v>130</v>
      </c>
    </row>
    <row r="13" spans="1:4" x14ac:dyDescent="0.2">
      <c r="B13" t="s">
        <v>126</v>
      </c>
      <c r="D13" t="s">
        <v>129</v>
      </c>
    </row>
    <row r="14" spans="1:4" x14ac:dyDescent="0.2">
      <c r="B14" t="s">
        <v>128</v>
      </c>
      <c r="D14" t="b">
        <v>0</v>
      </c>
    </row>
    <row r="16" spans="1:4" x14ac:dyDescent="0.2">
      <c r="A16" t="s">
        <v>131</v>
      </c>
    </row>
    <row r="17" spans="2:2" x14ac:dyDescent="0.2">
      <c r="B17" t="s">
        <v>132</v>
      </c>
    </row>
    <row r="18" spans="2:2" x14ac:dyDescent="0.2">
      <c r="B18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3888-BD95-BB49-AFF4-E2B1E051F691}">
  <dimension ref="A1:P92"/>
  <sheetViews>
    <sheetView topLeftCell="A61" workbookViewId="0">
      <selection activeCell="D41" sqref="D41"/>
    </sheetView>
  </sheetViews>
  <sheetFormatPr baseColWidth="10" defaultRowHeight="16" x14ac:dyDescent="0.2"/>
  <cols>
    <col min="15" max="15" width="12.83203125" bestFit="1" customWidth="1"/>
  </cols>
  <sheetData>
    <row r="1" spans="1:16" x14ac:dyDescent="0.2">
      <c r="A1" s="2" t="s">
        <v>84</v>
      </c>
      <c r="B1" s="2"/>
      <c r="C1" s="2"/>
      <c r="D1" s="2"/>
      <c r="E1" s="2"/>
      <c r="F1" s="2"/>
    </row>
    <row r="2" spans="1:16" x14ac:dyDescent="0.2">
      <c r="A2" t="s">
        <v>25</v>
      </c>
      <c r="B2">
        <v>20</v>
      </c>
      <c r="C2">
        <v>0.5</v>
      </c>
      <c r="D2" t="s">
        <v>1</v>
      </c>
    </row>
    <row r="3" spans="1:16" x14ac:dyDescent="0.2">
      <c r="B3" t="s">
        <v>26</v>
      </c>
      <c r="C3" t="s">
        <v>27</v>
      </c>
    </row>
    <row r="5" spans="1:16" x14ac:dyDescent="0.2">
      <c r="A5" t="s">
        <v>142</v>
      </c>
    </row>
    <row r="7" spans="1:16" x14ac:dyDescent="0.2">
      <c r="A7" t="s">
        <v>79</v>
      </c>
    </row>
    <row r="8" spans="1:16" x14ac:dyDescent="0.2">
      <c r="A8" t="s">
        <v>69</v>
      </c>
    </row>
    <row r="9" spans="1:16" x14ac:dyDescent="0.2">
      <c r="B9" t="s">
        <v>70</v>
      </c>
    </row>
    <row r="11" spans="1:16" x14ac:dyDescent="0.2">
      <c r="A11" t="s">
        <v>71</v>
      </c>
    </row>
    <row r="12" spans="1:16" x14ac:dyDescent="0.2">
      <c r="B12" t="s">
        <v>72</v>
      </c>
      <c r="D12" t="s">
        <v>57</v>
      </c>
      <c r="E12">
        <v>0</v>
      </c>
      <c r="F12">
        <f>200</f>
        <v>200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D19</f>
        <v>-73.333333333333329</v>
      </c>
      <c r="P12" t="s">
        <v>63</v>
      </c>
    </row>
    <row r="13" spans="1:16" x14ac:dyDescent="0.2">
      <c r="B13" t="s">
        <v>73</v>
      </c>
      <c r="D13" t="s">
        <v>57</v>
      </c>
      <c r="E13">
        <v>0</v>
      </c>
      <c r="F13">
        <f>1/(1+0.03)^1*F12</f>
        <v>194.17475728155341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D19*1/(1+0.03)^10</f>
        <v>-54.566887092426512</v>
      </c>
      <c r="P13" t="s">
        <v>63</v>
      </c>
    </row>
    <row r="14" spans="1:16" x14ac:dyDescent="0.2">
      <c r="B14" t="s">
        <v>74</v>
      </c>
      <c r="D14" t="s">
        <v>57</v>
      </c>
      <c r="E14">
        <v>0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63</v>
      </c>
    </row>
    <row r="15" spans="1:16" x14ac:dyDescent="0.2">
      <c r="B15" t="s">
        <v>75</v>
      </c>
    </row>
    <row r="16" spans="1:16" x14ac:dyDescent="0.2">
      <c r="C16" t="s">
        <v>76</v>
      </c>
    </row>
    <row r="18" spans="1:16" x14ac:dyDescent="0.2">
      <c r="A18" t="s">
        <v>77</v>
      </c>
    </row>
    <row r="19" spans="1:16" x14ac:dyDescent="0.2">
      <c r="B19" t="s">
        <v>78</v>
      </c>
      <c r="D19">
        <f>-11/30*200</f>
        <v>-73.333333333333329</v>
      </c>
    </row>
    <row r="21" spans="1:16" x14ac:dyDescent="0.2">
      <c r="A21" t="s">
        <v>80</v>
      </c>
    </row>
    <row r="22" spans="1:16" x14ac:dyDescent="0.2">
      <c r="A22" t="s">
        <v>81</v>
      </c>
    </row>
    <row r="23" spans="1:16" x14ac:dyDescent="0.2">
      <c r="B23" t="s">
        <v>201</v>
      </c>
    </row>
    <row r="25" spans="1:16" x14ac:dyDescent="0.2">
      <c r="A25" t="s">
        <v>202</v>
      </c>
    </row>
    <row r="26" spans="1:16" x14ac:dyDescent="0.2">
      <c r="B26" s="2" t="s">
        <v>85</v>
      </c>
      <c r="C26" s="2"/>
      <c r="D26" s="2"/>
      <c r="E26" s="2">
        <v>0</v>
      </c>
      <c r="F26" s="2">
        <v>1</v>
      </c>
      <c r="G26" s="2">
        <v>2</v>
      </c>
      <c r="H26" s="2">
        <v>3</v>
      </c>
      <c r="I26" s="2">
        <v>4</v>
      </c>
      <c r="J26" s="2">
        <v>5</v>
      </c>
      <c r="K26" s="2">
        <v>6</v>
      </c>
      <c r="L26" s="2">
        <v>7</v>
      </c>
      <c r="M26" s="2">
        <v>8</v>
      </c>
      <c r="N26" s="2">
        <v>9</v>
      </c>
      <c r="O26" s="2">
        <v>10</v>
      </c>
    </row>
    <row r="27" spans="1:16" x14ac:dyDescent="0.2">
      <c r="B27" s="2" t="s">
        <v>86</v>
      </c>
      <c r="C27" s="2"/>
      <c r="D27" s="2" t="s">
        <v>57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t="s">
        <v>63</v>
      </c>
    </row>
    <row r="28" spans="1:16" x14ac:dyDescent="0.2">
      <c r="B28" t="s">
        <v>72</v>
      </c>
      <c r="D28" t="s">
        <v>57</v>
      </c>
      <c r="E28">
        <v>0</v>
      </c>
      <c r="F28">
        <f>F30*0.087*(1+0.03)^F26</f>
        <v>94.090499999999992</v>
      </c>
      <c r="G28">
        <f t="shared" ref="G28:O28" si="0">G30*0.087*(1+0.03)^G26</f>
        <v>101.75887574999999</v>
      </c>
      <c r="H28">
        <f t="shared" si="0"/>
        <v>110.05222412362501</v>
      </c>
      <c r="I28">
        <f t="shared" si="0"/>
        <v>119.02148038970041</v>
      </c>
      <c r="J28">
        <f t="shared" si="0"/>
        <v>128.721731041461</v>
      </c>
      <c r="K28">
        <f t="shared" si="0"/>
        <v>139.21255212134008</v>
      </c>
      <c r="L28">
        <f t="shared" si="0"/>
        <v>150.55837511922931</v>
      </c>
      <c r="M28">
        <f t="shared" si="0"/>
        <v>162.82888269144649</v>
      </c>
      <c r="N28">
        <f t="shared" si="0"/>
        <v>176.09943663079937</v>
      </c>
      <c r="O28">
        <f t="shared" si="0"/>
        <v>190.45154071620954</v>
      </c>
      <c r="P28" t="s">
        <v>63</v>
      </c>
    </row>
    <row r="29" spans="1:16" x14ac:dyDescent="0.2">
      <c r="B29" t="s">
        <v>73</v>
      </c>
      <c r="D29" t="s">
        <v>57</v>
      </c>
      <c r="E29">
        <v>0</v>
      </c>
      <c r="F29">
        <f>F28*1/(1+0.03)^F26</f>
        <v>91.35</v>
      </c>
      <c r="G29">
        <f t="shared" ref="G29:O29" si="1">G28*1/(1+0.03)^G26</f>
        <v>95.91749999999999</v>
      </c>
      <c r="H29">
        <f t="shared" si="1"/>
        <v>100.71337500000001</v>
      </c>
      <c r="I29">
        <f t="shared" si="1"/>
        <v>105.74904374999998</v>
      </c>
      <c r="J29">
        <f t="shared" si="1"/>
        <v>111.03649593749999</v>
      </c>
      <c r="K29">
        <f t="shared" si="1"/>
        <v>116.588320734375</v>
      </c>
      <c r="L29">
        <f t="shared" si="1"/>
        <v>122.41773677109374</v>
      </c>
      <c r="M29">
        <f t="shared" si="1"/>
        <v>128.53862360964845</v>
      </c>
      <c r="N29">
        <f t="shared" si="1"/>
        <v>134.96555479013085</v>
      </c>
      <c r="O29">
        <f t="shared" si="1"/>
        <v>141.71383252963741</v>
      </c>
      <c r="P29" t="s">
        <v>63</v>
      </c>
    </row>
    <row r="30" spans="1:16" x14ac:dyDescent="0.2">
      <c r="B30" t="s">
        <v>74</v>
      </c>
      <c r="D30" t="s">
        <v>57</v>
      </c>
      <c r="E30">
        <v>0</v>
      </c>
      <c r="F30">
        <f>1000*(1+0.05)^F26</f>
        <v>1050</v>
      </c>
      <c r="G30">
        <f t="shared" ref="G30:O30" si="2">1000*(1+0.05)^G26</f>
        <v>1102.5</v>
      </c>
      <c r="H30">
        <f t="shared" si="2"/>
        <v>1157.6250000000002</v>
      </c>
      <c r="I30">
        <f t="shared" si="2"/>
        <v>1215.5062499999999</v>
      </c>
      <c r="J30">
        <f t="shared" si="2"/>
        <v>1276.2815625000001</v>
      </c>
      <c r="K30">
        <f t="shared" si="2"/>
        <v>1340.095640625</v>
      </c>
      <c r="L30">
        <f t="shared" si="2"/>
        <v>1407.1004226562502</v>
      </c>
      <c r="M30">
        <f t="shared" si="2"/>
        <v>1477.4554437890627</v>
      </c>
      <c r="N30">
        <f t="shared" si="2"/>
        <v>1551.3282159785158</v>
      </c>
      <c r="O30">
        <f t="shared" si="2"/>
        <v>1628.8946267774415</v>
      </c>
      <c r="P30" t="s">
        <v>63</v>
      </c>
    </row>
    <row r="31" spans="1:16" x14ac:dyDescent="0.2">
      <c r="B31" t="s">
        <v>75</v>
      </c>
    </row>
    <row r="33" spans="1:16" x14ac:dyDescent="0.2">
      <c r="A33" t="s">
        <v>83</v>
      </c>
    </row>
    <row r="34" spans="1:16" x14ac:dyDescent="0.2">
      <c r="B34" t="s">
        <v>82</v>
      </c>
    </row>
    <row r="36" spans="1:16" x14ac:dyDescent="0.2">
      <c r="A36" t="s">
        <v>87</v>
      </c>
    </row>
    <row r="37" spans="1:16" x14ac:dyDescent="0.2">
      <c r="B37" t="s">
        <v>88</v>
      </c>
      <c r="C37" t="s">
        <v>89</v>
      </c>
    </row>
    <row r="38" spans="1:16" x14ac:dyDescent="0.2">
      <c r="B38" t="s">
        <v>109</v>
      </c>
      <c r="C38">
        <v>0</v>
      </c>
    </row>
    <row r="39" spans="1:16" x14ac:dyDescent="0.2">
      <c r="B39" t="s">
        <v>111</v>
      </c>
      <c r="D39" t="b">
        <v>1</v>
      </c>
    </row>
    <row r="40" spans="1:16" x14ac:dyDescent="0.2">
      <c r="B40" t="s">
        <v>110</v>
      </c>
      <c r="D40" t="b">
        <v>0</v>
      </c>
    </row>
    <row r="41" spans="1:16" x14ac:dyDescent="0.2">
      <c r="B41" t="s">
        <v>112</v>
      </c>
      <c r="D41" t="b">
        <v>0</v>
      </c>
    </row>
    <row r="42" spans="1:16" x14ac:dyDescent="0.2">
      <c r="B42" t="s">
        <v>94</v>
      </c>
      <c r="D42" t="s">
        <v>57</v>
      </c>
      <c r="E42">
        <f>E12+E28</f>
        <v>0</v>
      </c>
      <c r="F42">
        <f>F12+F28</f>
        <v>294.09050000000002</v>
      </c>
      <c r="G42">
        <f>G12+G28</f>
        <v>101.75887574999999</v>
      </c>
      <c r="H42">
        <f>H12+H28</f>
        <v>110.05222412362501</v>
      </c>
      <c r="I42">
        <f>I12+I28</f>
        <v>119.02148038970041</v>
      </c>
      <c r="J42">
        <f>J12+J28</f>
        <v>128.721731041461</v>
      </c>
      <c r="K42">
        <f>K12+K28</f>
        <v>139.21255212134008</v>
      </c>
      <c r="L42">
        <f>L12+L28</f>
        <v>150.55837511922931</v>
      </c>
      <c r="M42">
        <f>M12+M28</f>
        <v>162.82888269144649</v>
      </c>
      <c r="N42">
        <f>N12+N28</f>
        <v>176.09943663079937</v>
      </c>
      <c r="O42">
        <f>O12+O28</f>
        <v>117.11820738287621</v>
      </c>
      <c r="P42" t="s">
        <v>63</v>
      </c>
    </row>
    <row r="43" spans="1:16" x14ac:dyDescent="0.2">
      <c r="B43" t="s">
        <v>93</v>
      </c>
      <c r="D43" t="s">
        <v>57</v>
      </c>
      <c r="E43">
        <f>E13+E29</f>
        <v>0</v>
      </c>
      <c r="F43">
        <f>F13+F29</f>
        <v>285.52475728155343</v>
      </c>
      <c r="G43">
        <f>G13+G29</f>
        <v>95.91749999999999</v>
      </c>
      <c r="H43">
        <f>H13+H29</f>
        <v>100.71337500000001</v>
      </c>
      <c r="I43">
        <f>I13+I29</f>
        <v>105.74904374999998</v>
      </c>
      <c r="J43">
        <f>J13+J29</f>
        <v>111.03649593749999</v>
      </c>
      <c r="K43">
        <f>K13+K29</f>
        <v>116.588320734375</v>
      </c>
      <c r="L43">
        <f>L13+L29</f>
        <v>122.41773677109374</v>
      </c>
      <c r="M43">
        <f>M13+M29</f>
        <v>128.53862360964845</v>
      </c>
      <c r="N43">
        <f>N13+N29</f>
        <v>134.96555479013085</v>
      </c>
      <c r="O43">
        <f>O13+O29</f>
        <v>87.146945437210903</v>
      </c>
      <c r="P43" t="s">
        <v>63</v>
      </c>
    </row>
    <row r="44" spans="1:16" x14ac:dyDescent="0.2">
      <c r="B44" t="s">
        <v>92</v>
      </c>
      <c r="D44" t="s">
        <v>57</v>
      </c>
      <c r="E44">
        <f>E12</f>
        <v>0</v>
      </c>
      <c r="F44">
        <f>F12</f>
        <v>200</v>
      </c>
      <c r="G44">
        <f>G12</f>
        <v>0</v>
      </c>
      <c r="H44">
        <f>H12</f>
        <v>0</v>
      </c>
      <c r="I44">
        <f>I12</f>
        <v>0</v>
      </c>
      <c r="J44">
        <f>J12</f>
        <v>0</v>
      </c>
      <c r="K44">
        <f>K12</f>
        <v>0</v>
      </c>
      <c r="L44">
        <f>L12</f>
        <v>0</v>
      </c>
      <c r="M44">
        <f>M12</f>
        <v>0</v>
      </c>
      <c r="N44">
        <f>N12</f>
        <v>0</v>
      </c>
      <c r="O44">
        <f>O12</f>
        <v>-73.333333333333329</v>
      </c>
      <c r="P44" t="s">
        <v>63</v>
      </c>
    </row>
    <row r="45" spans="1:16" x14ac:dyDescent="0.2">
      <c r="B45" t="s">
        <v>91</v>
      </c>
      <c r="D45" t="s">
        <v>57</v>
      </c>
      <c r="E45">
        <f>E13</f>
        <v>0</v>
      </c>
      <c r="F45">
        <f>F13</f>
        <v>194.17475728155341</v>
      </c>
      <c r="G45">
        <f>G13</f>
        <v>0</v>
      </c>
      <c r="H45">
        <f>H13</f>
        <v>0</v>
      </c>
      <c r="I45">
        <f>I13</f>
        <v>0</v>
      </c>
      <c r="J45">
        <f>J13</f>
        <v>0</v>
      </c>
      <c r="K45">
        <f>K13</f>
        <v>0</v>
      </c>
      <c r="L45">
        <f>L13</f>
        <v>0</v>
      </c>
      <c r="M45">
        <f>M13</f>
        <v>0</v>
      </c>
      <c r="N45">
        <f>N13</f>
        <v>0</v>
      </c>
      <c r="O45">
        <f>O13</f>
        <v>-54.566887092426512</v>
      </c>
      <c r="P45" t="s">
        <v>63</v>
      </c>
    </row>
    <row r="46" spans="1:16" x14ac:dyDescent="0.2">
      <c r="B46" t="s">
        <v>90</v>
      </c>
      <c r="D46" t="s">
        <v>57</v>
      </c>
      <c r="E46">
        <f>E28</f>
        <v>0</v>
      </c>
      <c r="F46">
        <f>F28</f>
        <v>94.090499999999992</v>
      </c>
      <c r="G46">
        <f>G28</f>
        <v>101.75887574999999</v>
      </c>
      <c r="H46">
        <f>H28</f>
        <v>110.05222412362501</v>
      </c>
      <c r="I46">
        <f>I28</f>
        <v>119.02148038970041</v>
      </c>
      <c r="J46">
        <f>J28</f>
        <v>128.721731041461</v>
      </c>
      <c r="K46">
        <f>K28</f>
        <v>139.21255212134008</v>
      </c>
      <c r="L46">
        <f>L28</f>
        <v>150.55837511922931</v>
      </c>
      <c r="M46">
        <f>M28</f>
        <v>162.82888269144649</v>
      </c>
      <c r="N46">
        <f>N28</f>
        <v>176.09943663079937</v>
      </c>
      <c r="O46">
        <f>O28</f>
        <v>190.45154071620954</v>
      </c>
      <c r="P46" t="s">
        <v>63</v>
      </c>
    </row>
    <row r="47" spans="1:16" x14ac:dyDescent="0.2">
      <c r="B47" t="s">
        <v>232</v>
      </c>
      <c r="D47" t="s">
        <v>57</v>
      </c>
      <c r="E47">
        <f>E29</f>
        <v>0</v>
      </c>
      <c r="F47">
        <f>F29</f>
        <v>91.35</v>
      </c>
      <c r="G47">
        <f>G29</f>
        <v>95.91749999999999</v>
      </c>
      <c r="H47">
        <f>H29</f>
        <v>100.71337500000001</v>
      </c>
      <c r="I47">
        <f>I29</f>
        <v>105.74904374999998</v>
      </c>
      <c r="J47">
        <f>J29</f>
        <v>111.03649593749999</v>
      </c>
      <c r="K47">
        <f>K29</f>
        <v>116.588320734375</v>
      </c>
      <c r="L47">
        <f>L29</f>
        <v>122.41773677109374</v>
      </c>
      <c r="M47">
        <f>M29</f>
        <v>128.53862360964845</v>
      </c>
      <c r="N47">
        <f>N29</f>
        <v>134.96555479013085</v>
      </c>
      <c r="O47">
        <f>O29</f>
        <v>141.71383252963741</v>
      </c>
      <c r="P47" t="s">
        <v>63</v>
      </c>
    </row>
    <row r="48" spans="1:16" x14ac:dyDescent="0.2">
      <c r="B48" t="s">
        <v>95</v>
      </c>
      <c r="D48" t="s">
        <v>57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63</v>
      </c>
    </row>
    <row r="49" spans="2:16" x14ac:dyDescent="0.2">
      <c r="B49" t="s">
        <v>172</v>
      </c>
      <c r="D49" t="s">
        <v>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63</v>
      </c>
    </row>
    <row r="50" spans="2:16" x14ac:dyDescent="0.2">
      <c r="B50" t="s">
        <v>96</v>
      </c>
      <c r="D50" t="s">
        <v>57</v>
      </c>
      <c r="E50">
        <f>E12</f>
        <v>0</v>
      </c>
      <c r="F50">
        <f>F12</f>
        <v>200</v>
      </c>
      <c r="G50">
        <f>G12</f>
        <v>0</v>
      </c>
      <c r="H50">
        <f>H12</f>
        <v>0</v>
      </c>
      <c r="I50">
        <f>I12</f>
        <v>0</v>
      </c>
      <c r="J50">
        <f>J12</f>
        <v>0</v>
      </c>
      <c r="K50">
        <f>K12</f>
        <v>0</v>
      </c>
      <c r="L50">
        <f>L12</f>
        <v>0</v>
      </c>
      <c r="M50">
        <f>M12</f>
        <v>0</v>
      </c>
      <c r="N50">
        <f>N12</f>
        <v>0</v>
      </c>
      <c r="O50">
        <f>O12</f>
        <v>-73.333333333333329</v>
      </c>
      <c r="P50" t="s">
        <v>63</v>
      </c>
    </row>
    <row r="51" spans="2:16" x14ac:dyDescent="0.2">
      <c r="B51" t="s">
        <v>97</v>
      </c>
      <c r="D51" t="s">
        <v>57</v>
      </c>
      <c r="E51">
        <f>E28</f>
        <v>0</v>
      </c>
      <c r="F51">
        <f>F28</f>
        <v>94.090499999999992</v>
      </c>
      <c r="G51">
        <f>G28</f>
        <v>101.75887574999999</v>
      </c>
      <c r="H51">
        <f>H28</f>
        <v>110.05222412362501</v>
      </c>
      <c r="I51">
        <f>I28</f>
        <v>119.02148038970041</v>
      </c>
      <c r="J51">
        <f>J28</f>
        <v>128.721731041461</v>
      </c>
      <c r="K51">
        <f>K28</f>
        <v>139.21255212134008</v>
      </c>
      <c r="L51">
        <f>L28</f>
        <v>150.55837511922931</v>
      </c>
      <c r="M51">
        <f>M28</f>
        <v>162.82888269144649</v>
      </c>
      <c r="N51">
        <f>N28</f>
        <v>176.09943663079937</v>
      </c>
      <c r="O51">
        <f>O28</f>
        <v>190.45154071620954</v>
      </c>
      <c r="P51" t="s">
        <v>63</v>
      </c>
    </row>
    <row r="52" spans="2:16" x14ac:dyDescent="0.2">
      <c r="B52" t="s">
        <v>98</v>
      </c>
      <c r="D52" t="s">
        <v>57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 t="s">
        <v>63</v>
      </c>
    </row>
    <row r="53" spans="2:16" x14ac:dyDescent="0.2">
      <c r="B53" t="s">
        <v>99</v>
      </c>
      <c r="D53" t="s">
        <v>57</v>
      </c>
      <c r="E53">
        <f>E13</f>
        <v>0</v>
      </c>
      <c r="F53">
        <f>F13</f>
        <v>194.17475728155341</v>
      </c>
      <c r="G53">
        <f>G13</f>
        <v>0</v>
      </c>
      <c r="H53">
        <f>H13</f>
        <v>0</v>
      </c>
      <c r="I53">
        <f>I13</f>
        <v>0</v>
      </c>
      <c r="J53">
        <f>J13</f>
        <v>0</v>
      </c>
      <c r="K53">
        <f>K13</f>
        <v>0</v>
      </c>
      <c r="L53">
        <f>L13</f>
        <v>0</v>
      </c>
      <c r="M53">
        <f>M13</f>
        <v>0</v>
      </c>
      <c r="N53">
        <f>N13</f>
        <v>0</v>
      </c>
      <c r="O53">
        <f>O13</f>
        <v>-54.566887092426512</v>
      </c>
      <c r="P53" t="s">
        <v>63</v>
      </c>
    </row>
    <row r="54" spans="2:16" x14ac:dyDescent="0.2">
      <c r="B54" t="s">
        <v>100</v>
      </c>
      <c r="D54" t="s">
        <v>57</v>
      </c>
      <c r="E54">
        <f>E29</f>
        <v>0</v>
      </c>
      <c r="F54">
        <f>F29</f>
        <v>91.35</v>
      </c>
      <c r="G54">
        <f>G29</f>
        <v>95.91749999999999</v>
      </c>
      <c r="H54">
        <f>H29</f>
        <v>100.71337500000001</v>
      </c>
      <c r="I54">
        <f>I29</f>
        <v>105.74904374999998</v>
      </c>
      <c r="J54">
        <f>J29</f>
        <v>111.03649593749999</v>
      </c>
      <c r="K54">
        <f>K29</f>
        <v>116.588320734375</v>
      </c>
      <c r="L54">
        <f>L29</f>
        <v>122.41773677109374</v>
      </c>
      <c r="M54">
        <f>M29</f>
        <v>128.53862360964845</v>
      </c>
      <c r="N54">
        <f>N29</f>
        <v>134.96555479013085</v>
      </c>
      <c r="O54">
        <f>O29</f>
        <v>141.71383252963741</v>
      </c>
      <c r="P54" t="s">
        <v>63</v>
      </c>
    </row>
    <row r="55" spans="2:16" x14ac:dyDescent="0.2">
      <c r="B55" t="s">
        <v>101</v>
      </c>
      <c r="D55" t="s">
        <v>57</v>
      </c>
      <c r="E55">
        <v>0</v>
      </c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 t="s">
        <v>63</v>
      </c>
    </row>
    <row r="56" spans="2:16" x14ac:dyDescent="0.2">
      <c r="B56" t="s">
        <v>102</v>
      </c>
      <c r="D56" t="s">
        <v>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63</v>
      </c>
    </row>
    <row r="57" spans="2:16" x14ac:dyDescent="0.2">
      <c r="B57" t="s">
        <v>103</v>
      </c>
      <c r="D57" t="s">
        <v>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63</v>
      </c>
    </row>
    <row r="58" spans="2:16" x14ac:dyDescent="0.2">
      <c r="B58" t="s">
        <v>104</v>
      </c>
      <c r="D58" t="s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63</v>
      </c>
    </row>
    <row r="59" spans="2:16" x14ac:dyDescent="0.2">
      <c r="B59" t="s">
        <v>105</v>
      </c>
      <c r="D59" t="s">
        <v>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63</v>
      </c>
    </row>
    <row r="60" spans="2:16" x14ac:dyDescent="0.2">
      <c r="B60" t="s">
        <v>106</v>
      </c>
      <c r="D60" t="s">
        <v>57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63</v>
      </c>
    </row>
    <row r="61" spans="2:16" x14ac:dyDescent="0.2">
      <c r="B61" t="s">
        <v>107</v>
      </c>
      <c r="D61" t="s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63</v>
      </c>
    </row>
    <row r="63" spans="2:16" x14ac:dyDescent="0.2">
      <c r="B63" t="s">
        <v>108</v>
      </c>
    </row>
    <row r="65" spans="1:16" x14ac:dyDescent="0.2">
      <c r="A65" t="s">
        <v>87</v>
      </c>
    </row>
    <row r="66" spans="1:16" x14ac:dyDescent="0.2">
      <c r="B66" t="s">
        <v>88</v>
      </c>
      <c r="C66" t="s">
        <v>89</v>
      </c>
    </row>
    <row r="67" spans="1:16" x14ac:dyDescent="0.2">
      <c r="B67" t="s">
        <v>109</v>
      </c>
      <c r="C67">
        <v>1</v>
      </c>
    </row>
    <row r="68" spans="1:16" x14ac:dyDescent="0.2">
      <c r="B68" t="s">
        <v>111</v>
      </c>
      <c r="D68" t="b">
        <v>0</v>
      </c>
    </row>
    <row r="69" spans="1:16" x14ac:dyDescent="0.2">
      <c r="B69" t="s">
        <v>110</v>
      </c>
      <c r="D69" t="b">
        <v>0</v>
      </c>
    </row>
    <row r="70" spans="1:16" x14ac:dyDescent="0.2">
      <c r="B70" t="s">
        <v>112</v>
      </c>
      <c r="D70" t="b">
        <v>0</v>
      </c>
    </row>
    <row r="71" spans="1:16" x14ac:dyDescent="0.2">
      <c r="B71" t="s">
        <v>94</v>
      </c>
      <c r="D71" t="s">
        <v>57</v>
      </c>
      <c r="E71">
        <f>E28</f>
        <v>0</v>
      </c>
      <c r="F71">
        <f t="shared" ref="F71:O71" si="3">F28</f>
        <v>94.090499999999992</v>
      </c>
      <c r="G71">
        <f t="shared" si="3"/>
        <v>101.75887574999999</v>
      </c>
      <c r="H71">
        <f t="shared" si="3"/>
        <v>110.05222412362501</v>
      </c>
      <c r="I71">
        <f t="shared" si="3"/>
        <v>119.02148038970041</v>
      </c>
      <c r="J71">
        <f t="shared" si="3"/>
        <v>128.721731041461</v>
      </c>
      <c r="K71">
        <f t="shared" si="3"/>
        <v>139.21255212134008</v>
      </c>
      <c r="L71">
        <f t="shared" si="3"/>
        <v>150.55837511922931</v>
      </c>
      <c r="M71">
        <f t="shared" si="3"/>
        <v>162.82888269144649</v>
      </c>
      <c r="N71">
        <f t="shared" si="3"/>
        <v>176.09943663079937</v>
      </c>
      <c r="O71">
        <f t="shared" si="3"/>
        <v>190.45154071620954</v>
      </c>
      <c r="P71" t="s">
        <v>63</v>
      </c>
    </row>
    <row r="72" spans="1:16" x14ac:dyDescent="0.2">
      <c r="B72" t="s">
        <v>93</v>
      </c>
      <c r="D72" t="s">
        <v>57</v>
      </c>
      <c r="E72">
        <f>E29</f>
        <v>0</v>
      </c>
      <c r="F72">
        <f t="shared" ref="F72:O72" si="4">F29</f>
        <v>91.35</v>
      </c>
      <c r="G72">
        <f t="shared" si="4"/>
        <v>95.91749999999999</v>
      </c>
      <c r="H72">
        <f t="shared" si="4"/>
        <v>100.71337500000001</v>
      </c>
      <c r="I72">
        <f t="shared" si="4"/>
        <v>105.74904374999998</v>
      </c>
      <c r="J72">
        <f t="shared" si="4"/>
        <v>111.03649593749999</v>
      </c>
      <c r="K72">
        <f t="shared" si="4"/>
        <v>116.588320734375</v>
      </c>
      <c r="L72">
        <f t="shared" si="4"/>
        <v>122.41773677109374</v>
      </c>
      <c r="M72">
        <f t="shared" si="4"/>
        <v>128.53862360964845</v>
      </c>
      <c r="N72">
        <f t="shared" si="4"/>
        <v>134.96555479013085</v>
      </c>
      <c r="O72">
        <f t="shared" si="4"/>
        <v>141.71383252963741</v>
      </c>
      <c r="P72" t="s">
        <v>63</v>
      </c>
    </row>
    <row r="73" spans="1:16" x14ac:dyDescent="0.2">
      <c r="B73" t="s">
        <v>92</v>
      </c>
      <c r="D73" t="s">
        <v>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63</v>
      </c>
    </row>
    <row r="74" spans="1:16" x14ac:dyDescent="0.2">
      <c r="B74" t="s">
        <v>91</v>
      </c>
      <c r="D74" t="s">
        <v>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63</v>
      </c>
    </row>
    <row r="75" spans="1:16" x14ac:dyDescent="0.2">
      <c r="B75" t="s">
        <v>90</v>
      </c>
      <c r="D75" t="s">
        <v>57</v>
      </c>
      <c r="E75">
        <f>E71</f>
        <v>0</v>
      </c>
      <c r="F75">
        <f t="shared" ref="F75:O75" si="5">F71</f>
        <v>94.090499999999992</v>
      </c>
      <c r="G75">
        <f t="shared" si="5"/>
        <v>101.75887574999999</v>
      </c>
      <c r="H75">
        <f t="shared" si="5"/>
        <v>110.05222412362501</v>
      </c>
      <c r="I75">
        <f t="shared" si="5"/>
        <v>119.02148038970041</v>
      </c>
      <c r="J75">
        <f t="shared" si="5"/>
        <v>128.721731041461</v>
      </c>
      <c r="K75">
        <f t="shared" si="5"/>
        <v>139.21255212134008</v>
      </c>
      <c r="L75">
        <f t="shared" si="5"/>
        <v>150.55837511922931</v>
      </c>
      <c r="M75">
        <f t="shared" si="5"/>
        <v>162.82888269144649</v>
      </c>
      <c r="N75">
        <f t="shared" si="5"/>
        <v>176.09943663079937</v>
      </c>
      <c r="O75">
        <f t="shared" si="5"/>
        <v>190.45154071620954</v>
      </c>
      <c r="P75" t="s">
        <v>63</v>
      </c>
    </row>
    <row r="76" spans="1:16" x14ac:dyDescent="0.2">
      <c r="B76" t="s">
        <v>232</v>
      </c>
      <c r="D76" t="s">
        <v>57</v>
      </c>
      <c r="E76">
        <f>E72</f>
        <v>0</v>
      </c>
      <c r="F76">
        <f t="shared" ref="F76:O76" si="6">F72</f>
        <v>91.35</v>
      </c>
      <c r="G76">
        <f t="shared" si="6"/>
        <v>95.91749999999999</v>
      </c>
      <c r="H76">
        <f t="shared" si="6"/>
        <v>100.71337500000001</v>
      </c>
      <c r="I76">
        <f t="shared" si="6"/>
        <v>105.74904374999998</v>
      </c>
      <c r="J76">
        <f t="shared" si="6"/>
        <v>111.03649593749999</v>
      </c>
      <c r="K76">
        <f t="shared" si="6"/>
        <v>116.588320734375</v>
      </c>
      <c r="L76">
        <f t="shared" si="6"/>
        <v>122.41773677109374</v>
      </c>
      <c r="M76">
        <f t="shared" si="6"/>
        <v>128.53862360964845</v>
      </c>
      <c r="N76">
        <f t="shared" si="6"/>
        <v>134.96555479013085</v>
      </c>
      <c r="O76">
        <f t="shared" si="6"/>
        <v>141.71383252963741</v>
      </c>
      <c r="P76" t="s">
        <v>63</v>
      </c>
    </row>
    <row r="77" spans="1:16" x14ac:dyDescent="0.2">
      <c r="B77" t="s">
        <v>95</v>
      </c>
      <c r="D77" t="s">
        <v>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63</v>
      </c>
    </row>
    <row r="78" spans="1:16" x14ac:dyDescent="0.2">
      <c r="B78" t="s">
        <v>172</v>
      </c>
      <c r="D78" t="s">
        <v>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63</v>
      </c>
    </row>
    <row r="79" spans="1:16" x14ac:dyDescent="0.2">
      <c r="B79" t="s">
        <v>96</v>
      </c>
      <c r="D79" t="s">
        <v>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63</v>
      </c>
    </row>
    <row r="80" spans="1:16" x14ac:dyDescent="0.2">
      <c r="B80" t="s">
        <v>97</v>
      </c>
      <c r="D80" t="s">
        <v>57</v>
      </c>
      <c r="E80">
        <f>E71</f>
        <v>0</v>
      </c>
      <c r="F80">
        <f t="shared" ref="F80:O80" si="7">F71</f>
        <v>94.090499999999992</v>
      </c>
      <c r="G80">
        <f t="shared" si="7"/>
        <v>101.75887574999999</v>
      </c>
      <c r="H80">
        <f t="shared" si="7"/>
        <v>110.05222412362501</v>
      </c>
      <c r="I80">
        <f t="shared" si="7"/>
        <v>119.02148038970041</v>
      </c>
      <c r="J80">
        <f t="shared" si="7"/>
        <v>128.721731041461</v>
      </c>
      <c r="K80">
        <f t="shared" si="7"/>
        <v>139.21255212134008</v>
      </c>
      <c r="L80">
        <f t="shared" si="7"/>
        <v>150.55837511922931</v>
      </c>
      <c r="M80">
        <f t="shared" si="7"/>
        <v>162.82888269144649</v>
      </c>
      <c r="N80">
        <f t="shared" si="7"/>
        <v>176.09943663079937</v>
      </c>
      <c r="O80">
        <f t="shared" si="7"/>
        <v>190.45154071620954</v>
      </c>
      <c r="P80" t="s">
        <v>63</v>
      </c>
    </row>
    <row r="81" spans="2:16" x14ac:dyDescent="0.2">
      <c r="B81" t="s">
        <v>98</v>
      </c>
      <c r="D81" t="s">
        <v>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63</v>
      </c>
    </row>
    <row r="82" spans="2:16" x14ac:dyDescent="0.2">
      <c r="B82" t="s">
        <v>99</v>
      </c>
      <c r="D82" t="s">
        <v>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63</v>
      </c>
    </row>
    <row r="83" spans="2:16" x14ac:dyDescent="0.2">
      <c r="B83" t="s">
        <v>100</v>
      </c>
      <c r="D83" t="s">
        <v>57</v>
      </c>
      <c r="E83">
        <f>E72</f>
        <v>0</v>
      </c>
      <c r="F83">
        <f t="shared" ref="F83:O83" si="8">F72</f>
        <v>91.35</v>
      </c>
      <c r="G83">
        <f t="shared" si="8"/>
        <v>95.91749999999999</v>
      </c>
      <c r="H83">
        <f t="shared" si="8"/>
        <v>100.71337500000001</v>
      </c>
      <c r="I83">
        <f t="shared" si="8"/>
        <v>105.74904374999998</v>
      </c>
      <c r="J83">
        <f t="shared" si="8"/>
        <v>111.03649593749999</v>
      </c>
      <c r="K83">
        <f t="shared" si="8"/>
        <v>116.588320734375</v>
      </c>
      <c r="L83">
        <f t="shared" si="8"/>
        <v>122.41773677109374</v>
      </c>
      <c r="M83">
        <f t="shared" si="8"/>
        <v>128.53862360964845</v>
      </c>
      <c r="N83">
        <f t="shared" si="8"/>
        <v>134.96555479013085</v>
      </c>
      <c r="O83">
        <f t="shared" si="8"/>
        <v>141.71383252963741</v>
      </c>
      <c r="P83" t="s">
        <v>63</v>
      </c>
    </row>
    <row r="84" spans="2:16" x14ac:dyDescent="0.2">
      <c r="B84" t="s">
        <v>101</v>
      </c>
      <c r="D84" t="s">
        <v>57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63</v>
      </c>
    </row>
    <row r="85" spans="2:16" x14ac:dyDescent="0.2">
      <c r="B85" t="s">
        <v>102</v>
      </c>
      <c r="D85" t="s">
        <v>57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63</v>
      </c>
    </row>
    <row r="86" spans="2:16" x14ac:dyDescent="0.2">
      <c r="B86" t="s">
        <v>103</v>
      </c>
      <c r="D86" t="s">
        <v>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63</v>
      </c>
    </row>
    <row r="87" spans="2:16" x14ac:dyDescent="0.2">
      <c r="B87" t="s">
        <v>104</v>
      </c>
      <c r="D87" t="s">
        <v>57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63</v>
      </c>
    </row>
    <row r="88" spans="2:16" x14ac:dyDescent="0.2">
      <c r="B88" t="s">
        <v>105</v>
      </c>
      <c r="D88" t="s">
        <v>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63</v>
      </c>
    </row>
    <row r="89" spans="2:16" x14ac:dyDescent="0.2">
      <c r="B89" t="s">
        <v>106</v>
      </c>
      <c r="D89" t="s">
        <v>57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63</v>
      </c>
    </row>
    <row r="90" spans="2:16" x14ac:dyDescent="0.2">
      <c r="B90" t="s">
        <v>107</v>
      </c>
      <c r="D90" t="s">
        <v>57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63</v>
      </c>
    </row>
    <row r="92" spans="2:16" x14ac:dyDescent="0.2">
      <c r="B92" t="s">
        <v>108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2087-E632-1A46-A51E-EDACD15A502A}">
  <dimension ref="A2:K19"/>
  <sheetViews>
    <sheetView workbookViewId="0">
      <selection activeCell="K13" sqref="K13"/>
    </sheetView>
  </sheetViews>
  <sheetFormatPr baseColWidth="10" defaultRowHeight="16" x14ac:dyDescent="0.2"/>
  <sheetData>
    <row r="2" spans="1:11" x14ac:dyDescent="0.2">
      <c r="A2" t="s">
        <v>135</v>
      </c>
      <c r="K2" s="3" t="s">
        <v>140</v>
      </c>
    </row>
    <row r="3" spans="1:11" x14ac:dyDescent="0.2">
      <c r="C3" t="s">
        <v>136</v>
      </c>
      <c r="K3" s="3" t="s">
        <v>203</v>
      </c>
    </row>
    <row r="4" spans="1:11" x14ac:dyDescent="0.2">
      <c r="C4" t="s">
        <v>138</v>
      </c>
    </row>
    <row r="5" spans="1:11" x14ac:dyDescent="0.2">
      <c r="C5" t="s">
        <v>137</v>
      </c>
    </row>
    <row r="6" spans="1:11" x14ac:dyDescent="0.2">
      <c r="C6" t="s">
        <v>139</v>
      </c>
    </row>
    <row r="7" spans="1:11" x14ac:dyDescent="0.2">
      <c r="B7" t="s">
        <v>141</v>
      </c>
    </row>
    <row r="9" spans="1:11" x14ac:dyDescent="0.2">
      <c r="A9" t="s">
        <v>150</v>
      </c>
      <c r="D9" t="s">
        <v>151</v>
      </c>
      <c r="F9" t="s">
        <v>152</v>
      </c>
      <c r="G9" t="s">
        <v>1</v>
      </c>
      <c r="H9" t="s">
        <v>153</v>
      </c>
    </row>
    <row r="10" spans="1:11" x14ac:dyDescent="0.2">
      <c r="B10" t="s">
        <v>154</v>
      </c>
    </row>
    <row r="11" spans="1:11" x14ac:dyDescent="0.2">
      <c r="B11" t="s">
        <v>155</v>
      </c>
      <c r="D11" t="s">
        <v>158</v>
      </c>
    </row>
    <row r="12" spans="1:11" x14ac:dyDescent="0.2">
      <c r="B12" t="s">
        <v>156</v>
      </c>
      <c r="D12" t="s">
        <v>159</v>
      </c>
    </row>
    <row r="13" spans="1:11" x14ac:dyDescent="0.2">
      <c r="B13" t="s">
        <v>157</v>
      </c>
      <c r="D13" t="s">
        <v>152</v>
      </c>
    </row>
    <row r="15" spans="1:11" x14ac:dyDescent="0.2">
      <c r="A15" t="s">
        <v>161</v>
      </c>
      <c r="D15" t="s">
        <v>151</v>
      </c>
      <c r="F15" t="s">
        <v>152</v>
      </c>
      <c r="G15" t="s">
        <v>1</v>
      </c>
      <c r="H15" t="s">
        <v>153</v>
      </c>
    </row>
    <row r="16" spans="1:11" x14ac:dyDescent="0.2">
      <c r="B16" t="s">
        <v>154</v>
      </c>
      <c r="H16" t="s">
        <v>160</v>
      </c>
    </row>
    <row r="17" spans="2:4" x14ac:dyDescent="0.2">
      <c r="B17" t="s">
        <v>162</v>
      </c>
      <c r="D17" t="s">
        <v>158</v>
      </c>
    </row>
    <row r="18" spans="2:4" x14ac:dyDescent="0.2">
      <c r="B18" t="s">
        <v>163</v>
      </c>
      <c r="D18" t="s">
        <v>159</v>
      </c>
    </row>
    <row r="19" spans="2:4" x14ac:dyDescent="0.2">
      <c r="B19" t="s">
        <v>164</v>
      </c>
      <c r="D19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6C36-96E2-C243-9BDB-41E40027E13F}">
  <dimension ref="A2:T136"/>
  <sheetViews>
    <sheetView topLeftCell="A21" workbookViewId="0">
      <selection activeCell="B12" sqref="B12"/>
    </sheetView>
  </sheetViews>
  <sheetFormatPr baseColWidth="10" defaultRowHeight="16" x14ac:dyDescent="0.2"/>
  <sheetData>
    <row r="2" spans="1:16" x14ac:dyDescent="0.2">
      <c r="A2" t="s">
        <v>165</v>
      </c>
    </row>
    <row r="3" spans="1:16" x14ac:dyDescent="0.2">
      <c r="B3" t="s">
        <v>166</v>
      </c>
    </row>
    <row r="4" spans="1:16" x14ac:dyDescent="0.2">
      <c r="B4" t="s">
        <v>109</v>
      </c>
      <c r="C4">
        <v>0</v>
      </c>
    </row>
    <row r="5" spans="1:16" x14ac:dyDescent="0.2">
      <c r="B5" t="s">
        <v>111</v>
      </c>
      <c r="D5" t="b">
        <v>1</v>
      </c>
    </row>
    <row r="6" spans="1:16" x14ac:dyDescent="0.2">
      <c r="B6" t="s">
        <v>110</v>
      </c>
      <c r="D6" t="b">
        <v>0</v>
      </c>
    </row>
    <row r="7" spans="1:16" x14ac:dyDescent="0.2">
      <c r="B7" t="s">
        <v>112</v>
      </c>
      <c r="D7" t="b">
        <v>0</v>
      </c>
    </row>
    <row r="8" spans="1:16" x14ac:dyDescent="0.2">
      <c r="B8" t="s">
        <v>94</v>
      </c>
      <c r="D8" t="s">
        <v>57</v>
      </c>
      <c r="E8">
        <v>0</v>
      </c>
      <c r="F8">
        <v>294.09050000000002</v>
      </c>
      <c r="G8">
        <v>101.75887574999999</v>
      </c>
      <c r="H8">
        <v>110.05222412362501</v>
      </c>
      <c r="I8">
        <v>119.02148038970041</v>
      </c>
      <c r="J8">
        <v>128.721731041461</v>
      </c>
      <c r="K8">
        <v>139.21255212134008</v>
      </c>
      <c r="L8">
        <v>150.55837511922931</v>
      </c>
      <c r="M8">
        <v>162.82888269144649</v>
      </c>
      <c r="N8">
        <v>176.09943663079937</v>
      </c>
      <c r="O8">
        <v>117.11820738287621</v>
      </c>
      <c r="P8" t="s">
        <v>63</v>
      </c>
    </row>
    <row r="9" spans="1:16" x14ac:dyDescent="0.2">
      <c r="B9" t="s">
        <v>93</v>
      </c>
      <c r="D9" t="s">
        <v>57</v>
      </c>
      <c r="E9">
        <v>0</v>
      </c>
      <c r="F9">
        <v>285.52475728155343</v>
      </c>
      <c r="G9">
        <v>95.91749999999999</v>
      </c>
      <c r="H9">
        <v>100.71337500000001</v>
      </c>
      <c r="I9">
        <v>105.74904374999998</v>
      </c>
      <c r="J9">
        <v>111.03649593749999</v>
      </c>
      <c r="K9">
        <v>116.588320734375</v>
      </c>
      <c r="L9">
        <v>122.41773677109374</v>
      </c>
      <c r="M9">
        <v>128.53862360964845</v>
      </c>
      <c r="N9">
        <v>134.96555479013085</v>
      </c>
      <c r="O9">
        <v>87.146945437210903</v>
      </c>
      <c r="P9" t="s">
        <v>63</v>
      </c>
    </row>
    <row r="10" spans="1:16" x14ac:dyDescent="0.2">
      <c r="B10" t="s">
        <v>92</v>
      </c>
      <c r="D10" t="s">
        <v>57</v>
      </c>
      <c r="E10">
        <v>0</v>
      </c>
      <c r="F10">
        <v>200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-73.333333333333329</v>
      </c>
      <c r="P10" t="s">
        <v>63</v>
      </c>
    </row>
    <row r="11" spans="1:16" x14ac:dyDescent="0.2">
      <c r="B11" t="s">
        <v>91</v>
      </c>
      <c r="D11" t="s">
        <v>57</v>
      </c>
      <c r="E11">
        <v>0</v>
      </c>
      <c r="F11">
        <v>194.17475728155341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-54.566887092426512</v>
      </c>
      <c r="P11" t="s">
        <v>63</v>
      </c>
    </row>
    <row r="12" spans="1:16" x14ac:dyDescent="0.2">
      <c r="B12" t="s">
        <v>90</v>
      </c>
      <c r="D12" t="s">
        <v>57</v>
      </c>
      <c r="E12">
        <v>0</v>
      </c>
      <c r="F12">
        <v>94.090499999999992</v>
      </c>
      <c r="G12">
        <v>101.75887574999999</v>
      </c>
      <c r="H12">
        <v>110.05222412362501</v>
      </c>
      <c r="I12">
        <v>119.02148038970041</v>
      </c>
      <c r="J12">
        <v>128.721731041461</v>
      </c>
      <c r="K12">
        <v>139.21255212134008</v>
      </c>
      <c r="L12">
        <v>150.55837511922931</v>
      </c>
      <c r="M12">
        <v>162.82888269144649</v>
      </c>
      <c r="N12">
        <v>176.09943663079937</v>
      </c>
      <c r="O12">
        <v>190.45154071620954</v>
      </c>
      <c r="P12" t="s">
        <v>63</v>
      </c>
    </row>
    <row r="13" spans="1:16" x14ac:dyDescent="0.2">
      <c r="B13" t="s">
        <v>232</v>
      </c>
      <c r="D13" t="s">
        <v>57</v>
      </c>
      <c r="E13">
        <v>0</v>
      </c>
      <c r="F13">
        <v>91.35</v>
      </c>
      <c r="G13">
        <v>95.91749999999999</v>
      </c>
      <c r="H13">
        <v>100.71337500000001</v>
      </c>
      <c r="I13">
        <v>105.74904374999998</v>
      </c>
      <c r="J13">
        <v>111.03649593749999</v>
      </c>
      <c r="K13">
        <v>116.588320734375</v>
      </c>
      <c r="L13">
        <v>122.41773677109374</v>
      </c>
      <c r="M13">
        <v>128.53862360964845</v>
      </c>
      <c r="N13">
        <v>134.96555479013085</v>
      </c>
      <c r="O13">
        <v>141.71383252963741</v>
      </c>
      <c r="P13" t="s">
        <v>63</v>
      </c>
    </row>
    <row r="14" spans="1:16" x14ac:dyDescent="0.2">
      <c r="B14" t="s">
        <v>95</v>
      </c>
      <c r="D14" t="s">
        <v>57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63</v>
      </c>
    </row>
    <row r="15" spans="1:16" x14ac:dyDescent="0.2">
      <c r="B15" t="s">
        <v>172</v>
      </c>
      <c r="D15" t="s">
        <v>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63</v>
      </c>
    </row>
    <row r="16" spans="1:16" x14ac:dyDescent="0.2">
      <c r="B16" t="s">
        <v>96</v>
      </c>
      <c r="D16" t="s">
        <v>57</v>
      </c>
      <c r="E16">
        <v>0</v>
      </c>
      <c r="F16">
        <v>200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-73.333333333333329</v>
      </c>
      <c r="P16" t="s">
        <v>63</v>
      </c>
    </row>
    <row r="17" spans="2:16" x14ac:dyDescent="0.2">
      <c r="B17" t="s">
        <v>97</v>
      </c>
      <c r="D17" t="s">
        <v>57</v>
      </c>
      <c r="E17">
        <v>0</v>
      </c>
      <c r="F17">
        <v>94.090499999999992</v>
      </c>
      <c r="G17">
        <v>101.75887574999999</v>
      </c>
      <c r="H17">
        <v>110.05222412362501</v>
      </c>
      <c r="I17">
        <v>119.02148038970041</v>
      </c>
      <c r="J17">
        <v>128.721731041461</v>
      </c>
      <c r="K17">
        <v>139.21255212134008</v>
      </c>
      <c r="L17">
        <v>150.55837511922931</v>
      </c>
      <c r="M17">
        <v>162.82888269144649</v>
      </c>
      <c r="N17">
        <v>176.09943663079937</v>
      </c>
      <c r="O17">
        <v>190.45154071620954</v>
      </c>
      <c r="P17" t="s">
        <v>63</v>
      </c>
    </row>
    <row r="18" spans="2:16" x14ac:dyDescent="0.2">
      <c r="B18" t="s">
        <v>98</v>
      </c>
      <c r="D18" t="s">
        <v>57</v>
      </c>
      <c r="E18">
        <v>0</v>
      </c>
      <c r="F18">
        <v>1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  <c r="P18" t="s">
        <v>63</v>
      </c>
    </row>
    <row r="19" spans="2:16" x14ac:dyDescent="0.2">
      <c r="B19" t="s">
        <v>99</v>
      </c>
      <c r="D19" t="s">
        <v>57</v>
      </c>
      <c r="E19">
        <v>0</v>
      </c>
      <c r="F19">
        <v>194.17475728155341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-54.566887092426512</v>
      </c>
      <c r="P19" t="s">
        <v>63</v>
      </c>
    </row>
    <row r="20" spans="2:16" x14ac:dyDescent="0.2">
      <c r="B20" t="s">
        <v>100</v>
      </c>
      <c r="D20" t="s">
        <v>57</v>
      </c>
      <c r="E20">
        <v>0</v>
      </c>
      <c r="F20">
        <v>91.35</v>
      </c>
      <c r="G20">
        <v>95.91749999999999</v>
      </c>
      <c r="H20">
        <v>100.71337500000001</v>
      </c>
      <c r="I20">
        <v>105.74904374999998</v>
      </c>
      <c r="J20">
        <v>111.03649593749999</v>
      </c>
      <c r="K20">
        <v>116.588320734375</v>
      </c>
      <c r="L20">
        <v>122.41773677109374</v>
      </c>
      <c r="M20">
        <v>128.53862360964845</v>
      </c>
      <c r="N20">
        <v>134.96555479013085</v>
      </c>
      <c r="O20">
        <v>141.71383252963741</v>
      </c>
      <c r="P20" t="s">
        <v>63</v>
      </c>
    </row>
    <row r="21" spans="2:16" x14ac:dyDescent="0.2">
      <c r="B21" t="s">
        <v>101</v>
      </c>
      <c r="D21" t="s">
        <v>57</v>
      </c>
      <c r="E21">
        <v>0</v>
      </c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v>7</v>
      </c>
      <c r="M21">
        <v>8</v>
      </c>
      <c r="N21">
        <v>9</v>
      </c>
      <c r="O21">
        <v>10</v>
      </c>
      <c r="P21" t="s">
        <v>63</v>
      </c>
    </row>
    <row r="22" spans="2:16" x14ac:dyDescent="0.2">
      <c r="B22" t="s">
        <v>102</v>
      </c>
      <c r="D22" t="s">
        <v>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63</v>
      </c>
    </row>
    <row r="23" spans="2:16" x14ac:dyDescent="0.2">
      <c r="B23" t="s">
        <v>103</v>
      </c>
      <c r="D23" t="s">
        <v>57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63</v>
      </c>
    </row>
    <row r="24" spans="2:16" x14ac:dyDescent="0.2">
      <c r="B24" t="s">
        <v>104</v>
      </c>
      <c r="D24" t="s">
        <v>57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63</v>
      </c>
    </row>
    <row r="25" spans="2:16" x14ac:dyDescent="0.2">
      <c r="B25" t="s">
        <v>105</v>
      </c>
      <c r="D25" t="s">
        <v>57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63</v>
      </c>
    </row>
    <row r="26" spans="2:16" x14ac:dyDescent="0.2">
      <c r="B26" t="s">
        <v>106</v>
      </c>
      <c r="D26" t="s">
        <v>57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63</v>
      </c>
    </row>
    <row r="27" spans="2:16" x14ac:dyDescent="0.2">
      <c r="B27" t="s">
        <v>107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63</v>
      </c>
    </row>
    <row r="29" spans="2:16" x14ac:dyDescent="0.2">
      <c r="B29" t="s">
        <v>167</v>
      </c>
    </row>
    <row r="31" spans="2:16" x14ac:dyDescent="0.2">
      <c r="B31" t="s">
        <v>109</v>
      </c>
      <c r="C31">
        <v>1</v>
      </c>
    </row>
    <row r="32" spans="2:16" x14ac:dyDescent="0.2">
      <c r="B32" t="s">
        <v>111</v>
      </c>
      <c r="D32" t="b">
        <v>0</v>
      </c>
    </row>
    <row r="33" spans="2:16" x14ac:dyDescent="0.2">
      <c r="B33" t="s">
        <v>110</v>
      </c>
      <c r="D33" t="b">
        <v>0</v>
      </c>
    </row>
    <row r="34" spans="2:16" x14ac:dyDescent="0.2">
      <c r="B34" t="s">
        <v>112</v>
      </c>
      <c r="D34" t="b">
        <v>0</v>
      </c>
    </row>
    <row r="35" spans="2:16" x14ac:dyDescent="0.2">
      <c r="B35" t="s">
        <v>94</v>
      </c>
      <c r="D35" t="s">
        <v>57</v>
      </c>
      <c r="E35">
        <v>0</v>
      </c>
      <c r="F35">
        <v>94.090499999999992</v>
      </c>
      <c r="G35">
        <v>101.75887574999999</v>
      </c>
      <c r="H35">
        <v>110.05222412362501</v>
      </c>
      <c r="I35">
        <v>119.02148038970041</v>
      </c>
      <c r="J35">
        <v>128.721731041461</v>
      </c>
      <c r="K35">
        <v>139.21255212134008</v>
      </c>
      <c r="L35">
        <v>150.55837511922931</v>
      </c>
      <c r="M35">
        <v>162.82888269144649</v>
      </c>
      <c r="N35">
        <v>176.09943663079937</v>
      </c>
      <c r="O35">
        <v>190.45154071620954</v>
      </c>
      <c r="P35" t="s">
        <v>63</v>
      </c>
    </row>
    <row r="36" spans="2:16" x14ac:dyDescent="0.2">
      <c r="B36" t="s">
        <v>93</v>
      </c>
      <c r="D36" t="s">
        <v>57</v>
      </c>
      <c r="E36">
        <v>0</v>
      </c>
      <c r="F36">
        <v>91.35</v>
      </c>
      <c r="G36">
        <v>95.91749999999999</v>
      </c>
      <c r="H36">
        <v>100.71337500000001</v>
      </c>
      <c r="I36">
        <v>105.74904374999998</v>
      </c>
      <c r="J36">
        <v>111.03649593749999</v>
      </c>
      <c r="K36">
        <v>116.588320734375</v>
      </c>
      <c r="L36">
        <v>122.41773677109374</v>
      </c>
      <c r="M36">
        <v>128.53862360964845</v>
      </c>
      <c r="N36">
        <v>134.96555479013085</v>
      </c>
      <c r="O36">
        <v>141.71383252963741</v>
      </c>
      <c r="P36" t="s">
        <v>63</v>
      </c>
    </row>
    <row r="37" spans="2:16" x14ac:dyDescent="0.2">
      <c r="B37" t="s">
        <v>92</v>
      </c>
      <c r="D37" t="s">
        <v>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63</v>
      </c>
    </row>
    <row r="38" spans="2:16" x14ac:dyDescent="0.2">
      <c r="B38" t="s">
        <v>91</v>
      </c>
      <c r="D38" t="s">
        <v>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63</v>
      </c>
    </row>
    <row r="39" spans="2:16" x14ac:dyDescent="0.2">
      <c r="B39" t="s">
        <v>90</v>
      </c>
      <c r="D39" t="s">
        <v>57</v>
      </c>
      <c r="E39">
        <v>0</v>
      </c>
      <c r="F39">
        <v>94.090499999999992</v>
      </c>
      <c r="G39">
        <v>101.75887574999999</v>
      </c>
      <c r="H39">
        <v>110.05222412362501</v>
      </c>
      <c r="I39">
        <v>119.02148038970041</v>
      </c>
      <c r="J39">
        <v>128.721731041461</v>
      </c>
      <c r="K39">
        <v>139.21255212134008</v>
      </c>
      <c r="L39">
        <v>150.55837511922931</v>
      </c>
      <c r="M39">
        <v>162.82888269144649</v>
      </c>
      <c r="N39">
        <v>176.09943663079937</v>
      </c>
      <c r="O39">
        <v>190.45154071620954</v>
      </c>
      <c r="P39" t="s">
        <v>63</v>
      </c>
    </row>
    <row r="40" spans="2:16" x14ac:dyDescent="0.2">
      <c r="B40" t="s">
        <v>232</v>
      </c>
      <c r="D40" t="s">
        <v>57</v>
      </c>
      <c r="E40">
        <v>0</v>
      </c>
      <c r="F40">
        <v>91.35</v>
      </c>
      <c r="G40">
        <v>95.91749999999999</v>
      </c>
      <c r="H40">
        <v>100.71337500000001</v>
      </c>
      <c r="I40">
        <v>105.74904374999998</v>
      </c>
      <c r="J40">
        <v>111.03649593749999</v>
      </c>
      <c r="K40">
        <v>116.588320734375</v>
      </c>
      <c r="L40">
        <v>122.41773677109374</v>
      </c>
      <c r="M40">
        <v>128.53862360964845</v>
      </c>
      <c r="N40">
        <v>134.96555479013085</v>
      </c>
      <c r="O40">
        <v>141.71383252963741</v>
      </c>
      <c r="P40" t="s">
        <v>63</v>
      </c>
    </row>
    <row r="41" spans="2:16" x14ac:dyDescent="0.2">
      <c r="B41" t="s">
        <v>95</v>
      </c>
      <c r="D41" t="s">
        <v>57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63</v>
      </c>
    </row>
    <row r="42" spans="2:16" x14ac:dyDescent="0.2">
      <c r="B42" t="s">
        <v>172</v>
      </c>
      <c r="D42" t="s">
        <v>57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63</v>
      </c>
    </row>
    <row r="43" spans="2:16" x14ac:dyDescent="0.2">
      <c r="B43" t="s">
        <v>96</v>
      </c>
      <c r="D43" t="s">
        <v>57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63</v>
      </c>
    </row>
    <row r="44" spans="2:16" x14ac:dyDescent="0.2">
      <c r="B44" t="s">
        <v>97</v>
      </c>
      <c r="D44" t="s">
        <v>57</v>
      </c>
      <c r="E44">
        <v>0</v>
      </c>
      <c r="F44">
        <v>94.090499999999992</v>
      </c>
      <c r="G44">
        <v>101.75887574999999</v>
      </c>
      <c r="H44">
        <v>110.05222412362501</v>
      </c>
      <c r="I44">
        <v>119.02148038970041</v>
      </c>
      <c r="J44">
        <v>128.721731041461</v>
      </c>
      <c r="K44">
        <v>139.21255212134008</v>
      </c>
      <c r="L44">
        <v>150.55837511922931</v>
      </c>
      <c r="M44">
        <v>162.82888269144649</v>
      </c>
      <c r="N44">
        <v>176.09943663079937</v>
      </c>
      <c r="O44">
        <v>190.45154071620954</v>
      </c>
      <c r="P44" t="s">
        <v>63</v>
      </c>
    </row>
    <row r="45" spans="2:16" x14ac:dyDescent="0.2">
      <c r="B45" t="s">
        <v>98</v>
      </c>
      <c r="D45" t="s">
        <v>57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63</v>
      </c>
    </row>
    <row r="46" spans="2:16" x14ac:dyDescent="0.2">
      <c r="B46" t="s">
        <v>99</v>
      </c>
      <c r="D46" t="s">
        <v>57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63</v>
      </c>
    </row>
    <row r="47" spans="2:16" x14ac:dyDescent="0.2">
      <c r="B47" t="s">
        <v>100</v>
      </c>
      <c r="D47" t="s">
        <v>57</v>
      </c>
      <c r="E47">
        <v>0</v>
      </c>
      <c r="F47">
        <v>91.35</v>
      </c>
      <c r="G47">
        <v>95.91749999999999</v>
      </c>
      <c r="H47">
        <v>100.71337500000001</v>
      </c>
      <c r="I47">
        <v>105.74904374999998</v>
      </c>
      <c r="J47">
        <v>111.03649593749999</v>
      </c>
      <c r="K47">
        <v>116.588320734375</v>
      </c>
      <c r="L47">
        <v>122.41773677109374</v>
      </c>
      <c r="M47">
        <v>128.53862360964845</v>
      </c>
      <c r="N47">
        <v>134.96555479013085</v>
      </c>
      <c r="O47">
        <v>141.71383252963741</v>
      </c>
      <c r="P47" t="s">
        <v>63</v>
      </c>
    </row>
    <row r="48" spans="2:16" x14ac:dyDescent="0.2">
      <c r="B48" t="s">
        <v>101</v>
      </c>
      <c r="D48" t="s">
        <v>57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63</v>
      </c>
    </row>
    <row r="49" spans="1:19" x14ac:dyDescent="0.2">
      <c r="B49" t="s">
        <v>102</v>
      </c>
      <c r="D49" t="s">
        <v>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63</v>
      </c>
    </row>
    <row r="50" spans="1:19" x14ac:dyDescent="0.2">
      <c r="B50" t="s">
        <v>103</v>
      </c>
      <c r="D50" t="s">
        <v>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63</v>
      </c>
    </row>
    <row r="51" spans="1:19" x14ac:dyDescent="0.2">
      <c r="B51" t="s">
        <v>104</v>
      </c>
      <c r="D51" t="s">
        <v>57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63</v>
      </c>
    </row>
    <row r="52" spans="1:19" x14ac:dyDescent="0.2">
      <c r="B52" t="s">
        <v>105</v>
      </c>
      <c r="D52" t="s">
        <v>57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63</v>
      </c>
    </row>
    <row r="53" spans="1:19" x14ac:dyDescent="0.2">
      <c r="B53" t="s">
        <v>106</v>
      </c>
      <c r="D53" t="s">
        <v>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63</v>
      </c>
    </row>
    <row r="54" spans="1:19" x14ac:dyDescent="0.2">
      <c r="B54" t="s">
        <v>107</v>
      </c>
      <c r="D54" t="s">
        <v>57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63</v>
      </c>
    </row>
    <row r="56" spans="1:19" x14ac:dyDescent="0.2">
      <c r="A56" t="s">
        <v>170</v>
      </c>
      <c r="D56" t="s">
        <v>168</v>
      </c>
      <c r="F56" t="s">
        <v>57</v>
      </c>
      <c r="G56">
        <v>50</v>
      </c>
      <c r="H56">
        <v>100</v>
      </c>
      <c r="I56">
        <v>75</v>
      </c>
      <c r="J56">
        <v>20</v>
      </c>
      <c r="K56">
        <v>10</v>
      </c>
      <c r="L56">
        <v>0</v>
      </c>
      <c r="M56">
        <v>90</v>
      </c>
      <c r="N56">
        <v>20</v>
      </c>
      <c r="O56">
        <v>40</v>
      </c>
      <c r="P56">
        <v>20</v>
      </c>
      <c r="Q56">
        <v>200</v>
      </c>
      <c r="R56" t="s">
        <v>63</v>
      </c>
      <c r="S56" t="s">
        <v>1</v>
      </c>
    </row>
    <row r="57" spans="1:19" x14ac:dyDescent="0.2">
      <c r="B57" t="s">
        <v>171</v>
      </c>
      <c r="D57" s="3" t="s">
        <v>174</v>
      </c>
    </row>
    <row r="58" spans="1:19" x14ac:dyDescent="0.2">
      <c r="B58" t="s">
        <v>109</v>
      </c>
      <c r="C58">
        <v>1</v>
      </c>
    </row>
    <row r="59" spans="1:19" x14ac:dyDescent="0.2">
      <c r="B59" t="s">
        <v>111</v>
      </c>
      <c r="D59" t="b">
        <v>0</v>
      </c>
    </row>
    <row r="60" spans="1:19" x14ac:dyDescent="0.2">
      <c r="B60" t="s">
        <v>110</v>
      </c>
      <c r="D60" t="b">
        <v>0</v>
      </c>
    </row>
    <row r="61" spans="1:19" x14ac:dyDescent="0.2">
      <c r="B61" t="s">
        <v>112</v>
      </c>
      <c r="D61" t="b">
        <v>0</v>
      </c>
    </row>
    <row r="62" spans="1:19" x14ac:dyDescent="0.2">
      <c r="B62" t="s">
        <v>94</v>
      </c>
      <c r="D62" t="s">
        <v>57</v>
      </c>
      <c r="E62">
        <v>0</v>
      </c>
      <c r="F62">
        <v>94.090499999999992</v>
      </c>
      <c r="G62">
        <v>101.75887574999999</v>
      </c>
      <c r="H62">
        <v>110.05222412362501</v>
      </c>
      <c r="I62">
        <v>119.02148038970041</v>
      </c>
      <c r="J62">
        <v>128.721731041461</v>
      </c>
      <c r="K62">
        <v>139.21255212134008</v>
      </c>
      <c r="L62">
        <v>150.55837511922931</v>
      </c>
      <c r="M62">
        <v>162.82888269144649</v>
      </c>
      <c r="N62">
        <v>176.09943663079937</v>
      </c>
      <c r="O62">
        <v>190.45154071620954</v>
      </c>
      <c r="P62" t="s">
        <v>63</v>
      </c>
    </row>
    <row r="63" spans="1:19" x14ac:dyDescent="0.2">
      <c r="B63" t="s">
        <v>93</v>
      </c>
      <c r="D63" t="s">
        <v>57</v>
      </c>
      <c r="E63">
        <v>0</v>
      </c>
      <c r="F63">
        <v>91.35</v>
      </c>
      <c r="G63">
        <v>95.91749999999999</v>
      </c>
      <c r="H63">
        <v>100.71337500000001</v>
      </c>
      <c r="I63">
        <v>105.74904374999998</v>
      </c>
      <c r="J63">
        <v>111.03649593749999</v>
      </c>
      <c r="K63">
        <v>116.588320734375</v>
      </c>
      <c r="L63">
        <v>122.41773677109374</v>
      </c>
      <c r="M63">
        <v>128.53862360964845</v>
      </c>
      <c r="N63">
        <v>134.96555479013085</v>
      </c>
      <c r="O63">
        <v>141.71383252963741</v>
      </c>
      <c r="P63" t="s">
        <v>63</v>
      </c>
    </row>
    <row r="64" spans="1:19" x14ac:dyDescent="0.2">
      <c r="B64" t="s">
        <v>92</v>
      </c>
      <c r="D64" t="s">
        <v>57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63</v>
      </c>
    </row>
    <row r="65" spans="2:16" x14ac:dyDescent="0.2">
      <c r="B65" t="s">
        <v>91</v>
      </c>
      <c r="D65" t="s">
        <v>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63</v>
      </c>
    </row>
    <row r="66" spans="2:16" x14ac:dyDescent="0.2">
      <c r="B66" t="s">
        <v>90</v>
      </c>
      <c r="D66" t="s">
        <v>57</v>
      </c>
      <c r="E66">
        <v>0</v>
      </c>
      <c r="F66">
        <v>94.090499999999992</v>
      </c>
      <c r="G66">
        <v>101.75887574999999</v>
      </c>
      <c r="H66">
        <v>110.05222412362501</v>
      </c>
      <c r="I66">
        <v>119.02148038970041</v>
      </c>
      <c r="J66">
        <v>128.721731041461</v>
      </c>
      <c r="K66">
        <v>139.21255212134008</v>
      </c>
      <c r="L66">
        <v>150.55837511922931</v>
      </c>
      <c r="M66">
        <v>162.82888269144649</v>
      </c>
      <c r="N66">
        <v>176.09943663079937</v>
      </c>
      <c r="O66">
        <v>190.45154071620954</v>
      </c>
      <c r="P66" t="s">
        <v>63</v>
      </c>
    </row>
    <row r="67" spans="2:16" x14ac:dyDescent="0.2">
      <c r="B67" t="s">
        <v>232</v>
      </c>
      <c r="D67" t="s">
        <v>57</v>
      </c>
      <c r="E67">
        <v>0</v>
      </c>
      <c r="F67">
        <v>91.35</v>
      </c>
      <c r="G67">
        <v>95.91749999999999</v>
      </c>
      <c r="H67">
        <v>100.71337500000001</v>
      </c>
      <c r="I67">
        <v>105.74904374999998</v>
      </c>
      <c r="J67">
        <v>111.03649593749999</v>
      </c>
      <c r="K67">
        <v>116.588320734375</v>
      </c>
      <c r="L67">
        <v>122.41773677109374</v>
      </c>
      <c r="M67">
        <v>128.53862360964845</v>
      </c>
      <c r="N67">
        <v>134.96555479013085</v>
      </c>
      <c r="O67">
        <v>141.71383252963741</v>
      </c>
      <c r="P67" t="s">
        <v>63</v>
      </c>
    </row>
    <row r="68" spans="2:16" x14ac:dyDescent="0.2">
      <c r="B68" s="2" t="s">
        <v>95</v>
      </c>
      <c r="D68" t="s">
        <v>57</v>
      </c>
      <c r="E68">
        <f>G56+E41</f>
        <v>50</v>
      </c>
      <c r="F68">
        <f>H56+F41</f>
        <v>100</v>
      </c>
      <c r="G68">
        <f>I56+G41</f>
        <v>75</v>
      </c>
      <c r="H68">
        <f>J56+H41</f>
        <v>20</v>
      </c>
      <c r="I68">
        <f>K56+I41</f>
        <v>10</v>
      </c>
      <c r="J68">
        <f>L56+J41</f>
        <v>0</v>
      </c>
      <c r="K68">
        <f>M56+K41</f>
        <v>90</v>
      </c>
      <c r="L68">
        <f>N56+L41</f>
        <v>20</v>
      </c>
      <c r="M68">
        <f>O56+M41</f>
        <v>40</v>
      </c>
      <c r="N68">
        <f>P56+N41</f>
        <v>20</v>
      </c>
      <c r="O68">
        <f>Q56+O41</f>
        <v>200</v>
      </c>
      <c r="P68" t="s">
        <v>63</v>
      </c>
    </row>
    <row r="69" spans="2:16" x14ac:dyDescent="0.2">
      <c r="B69" t="s">
        <v>172</v>
      </c>
      <c r="D69" t="s">
        <v>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63</v>
      </c>
    </row>
    <row r="70" spans="2:16" x14ac:dyDescent="0.2">
      <c r="B70" t="s">
        <v>96</v>
      </c>
      <c r="D70" t="s">
        <v>57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63</v>
      </c>
    </row>
    <row r="71" spans="2:16" x14ac:dyDescent="0.2">
      <c r="B71" t="s">
        <v>97</v>
      </c>
      <c r="D71" t="s">
        <v>57</v>
      </c>
      <c r="E71">
        <v>0</v>
      </c>
      <c r="F71">
        <v>94.090499999999992</v>
      </c>
      <c r="G71">
        <v>101.75887574999999</v>
      </c>
      <c r="H71">
        <v>110.05222412362501</v>
      </c>
      <c r="I71">
        <v>119.02148038970041</v>
      </c>
      <c r="J71">
        <v>128.721731041461</v>
      </c>
      <c r="K71">
        <v>139.21255212134008</v>
      </c>
      <c r="L71">
        <v>150.55837511922931</v>
      </c>
      <c r="M71">
        <v>162.82888269144649</v>
      </c>
      <c r="N71">
        <v>176.09943663079937</v>
      </c>
      <c r="O71">
        <v>190.45154071620954</v>
      </c>
      <c r="P71" t="s">
        <v>63</v>
      </c>
    </row>
    <row r="72" spans="2:16" x14ac:dyDescent="0.2">
      <c r="B72" t="s">
        <v>98</v>
      </c>
      <c r="D72" t="s">
        <v>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63</v>
      </c>
    </row>
    <row r="73" spans="2:16" x14ac:dyDescent="0.2">
      <c r="B73" t="s">
        <v>99</v>
      </c>
      <c r="D73" t="s">
        <v>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63</v>
      </c>
    </row>
    <row r="74" spans="2:16" x14ac:dyDescent="0.2">
      <c r="B74" t="s">
        <v>100</v>
      </c>
      <c r="D74" t="s">
        <v>57</v>
      </c>
      <c r="E74">
        <v>0</v>
      </c>
      <c r="F74">
        <v>91.35</v>
      </c>
      <c r="G74">
        <v>95.91749999999999</v>
      </c>
      <c r="H74">
        <v>100.71337500000001</v>
      </c>
      <c r="I74">
        <v>105.74904374999998</v>
      </c>
      <c r="J74">
        <v>111.03649593749999</v>
      </c>
      <c r="K74">
        <v>116.588320734375</v>
      </c>
      <c r="L74">
        <v>122.41773677109374</v>
      </c>
      <c r="M74">
        <v>128.53862360964845</v>
      </c>
      <c r="N74">
        <v>134.96555479013085</v>
      </c>
      <c r="O74">
        <v>141.71383252963741</v>
      </c>
      <c r="P74" t="s">
        <v>63</v>
      </c>
    </row>
    <row r="75" spans="2:16" x14ac:dyDescent="0.2">
      <c r="B75" t="s">
        <v>101</v>
      </c>
      <c r="D75" t="s">
        <v>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63</v>
      </c>
    </row>
    <row r="76" spans="2:16" x14ac:dyDescent="0.2">
      <c r="B76" t="s">
        <v>102</v>
      </c>
      <c r="D76" t="s">
        <v>57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63</v>
      </c>
    </row>
    <row r="77" spans="2:16" x14ac:dyDescent="0.2">
      <c r="B77" t="s">
        <v>103</v>
      </c>
      <c r="D77" t="s">
        <v>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63</v>
      </c>
    </row>
    <row r="78" spans="2:16" x14ac:dyDescent="0.2">
      <c r="B78" t="s">
        <v>104</v>
      </c>
      <c r="D78" t="s">
        <v>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63</v>
      </c>
    </row>
    <row r="79" spans="2:16" x14ac:dyDescent="0.2">
      <c r="B79" t="s">
        <v>105</v>
      </c>
      <c r="D79" t="s">
        <v>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63</v>
      </c>
    </row>
    <row r="80" spans="2:16" x14ac:dyDescent="0.2">
      <c r="B80" t="s">
        <v>106</v>
      </c>
      <c r="D80" t="s">
        <v>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63</v>
      </c>
    </row>
    <row r="81" spans="1:20" x14ac:dyDescent="0.2">
      <c r="B81" t="s">
        <v>107</v>
      </c>
      <c r="D81" t="s">
        <v>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63</v>
      </c>
    </row>
    <row r="83" spans="1:20" x14ac:dyDescent="0.2">
      <c r="A83" t="s">
        <v>173</v>
      </c>
      <c r="E83" t="s">
        <v>168</v>
      </c>
      <c r="G83" t="s">
        <v>57</v>
      </c>
      <c r="H83">
        <v>103</v>
      </c>
      <c r="I83">
        <v>176</v>
      </c>
      <c r="J83">
        <v>76</v>
      </c>
      <c r="K83">
        <v>79</v>
      </c>
      <c r="L83">
        <v>35</v>
      </c>
      <c r="M83">
        <v>81</v>
      </c>
      <c r="N83">
        <v>90</v>
      </c>
      <c r="O83">
        <v>45</v>
      </c>
      <c r="P83">
        <v>64</v>
      </c>
      <c r="Q83">
        <v>98</v>
      </c>
      <c r="R83">
        <v>270</v>
      </c>
      <c r="S83" t="s">
        <v>63</v>
      </c>
      <c r="T83" t="s">
        <v>1</v>
      </c>
    </row>
    <row r="84" spans="1:20" x14ac:dyDescent="0.2">
      <c r="B84" t="s">
        <v>171</v>
      </c>
      <c r="D84" s="3" t="s">
        <v>175</v>
      </c>
    </row>
    <row r="85" spans="1:20" x14ac:dyDescent="0.2">
      <c r="B85" t="s">
        <v>109</v>
      </c>
      <c r="C85">
        <v>0</v>
      </c>
    </row>
    <row r="86" spans="1:20" x14ac:dyDescent="0.2">
      <c r="B86" t="s">
        <v>111</v>
      </c>
      <c r="D86" t="b">
        <v>1</v>
      </c>
    </row>
    <row r="87" spans="1:20" x14ac:dyDescent="0.2">
      <c r="B87" t="s">
        <v>110</v>
      </c>
      <c r="D87" t="b">
        <v>0</v>
      </c>
    </row>
    <row r="88" spans="1:20" x14ac:dyDescent="0.2">
      <c r="B88" t="s">
        <v>112</v>
      </c>
      <c r="D88" t="b">
        <v>0</v>
      </c>
    </row>
    <row r="89" spans="1:20" x14ac:dyDescent="0.2">
      <c r="B89" t="s">
        <v>94</v>
      </c>
      <c r="D89" t="s">
        <v>57</v>
      </c>
      <c r="E89">
        <v>0</v>
      </c>
      <c r="F89">
        <v>294.09050000000002</v>
      </c>
      <c r="G89">
        <v>101.75887574999999</v>
      </c>
      <c r="H89">
        <v>110.05222412362501</v>
      </c>
      <c r="I89">
        <v>119.02148038970041</v>
      </c>
      <c r="J89">
        <v>128.721731041461</v>
      </c>
      <c r="K89">
        <v>139.21255212134008</v>
      </c>
      <c r="L89">
        <v>150.55837511922931</v>
      </c>
      <c r="M89">
        <v>162.82888269144649</v>
      </c>
      <c r="N89">
        <v>176.09943663079937</v>
      </c>
      <c r="O89">
        <v>117.11820738287621</v>
      </c>
      <c r="P89" t="s">
        <v>63</v>
      </c>
    </row>
    <row r="90" spans="1:20" x14ac:dyDescent="0.2">
      <c r="B90" t="s">
        <v>93</v>
      </c>
      <c r="D90" t="s">
        <v>57</v>
      </c>
      <c r="E90">
        <v>0</v>
      </c>
      <c r="F90">
        <v>285.52475728155343</v>
      </c>
      <c r="G90">
        <v>95.91749999999999</v>
      </c>
      <c r="H90">
        <v>100.71337500000001</v>
      </c>
      <c r="I90">
        <v>105.74904374999998</v>
      </c>
      <c r="J90">
        <v>111.03649593749999</v>
      </c>
      <c r="K90">
        <v>116.588320734375</v>
      </c>
      <c r="L90">
        <v>122.41773677109374</v>
      </c>
      <c r="M90">
        <v>128.53862360964845</v>
      </c>
      <c r="N90">
        <v>134.96555479013085</v>
      </c>
      <c r="O90">
        <v>87.146945437210903</v>
      </c>
      <c r="P90" t="s">
        <v>63</v>
      </c>
    </row>
    <row r="91" spans="1:20" x14ac:dyDescent="0.2">
      <c r="B91" t="s">
        <v>92</v>
      </c>
      <c r="D91" t="s">
        <v>57</v>
      </c>
      <c r="E91">
        <v>0</v>
      </c>
      <c r="F91">
        <v>200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-73.333333333333329</v>
      </c>
      <c r="P91" t="s">
        <v>63</v>
      </c>
    </row>
    <row r="92" spans="1:20" x14ac:dyDescent="0.2">
      <c r="B92" t="s">
        <v>91</v>
      </c>
      <c r="D92" t="s">
        <v>57</v>
      </c>
      <c r="E92">
        <v>0</v>
      </c>
      <c r="F92">
        <v>194.17475728155341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-54.566887092426512</v>
      </c>
      <c r="P92" t="s">
        <v>63</v>
      </c>
    </row>
    <row r="93" spans="1:20" x14ac:dyDescent="0.2">
      <c r="B93" t="s">
        <v>90</v>
      </c>
      <c r="D93" t="s">
        <v>57</v>
      </c>
      <c r="E93">
        <v>0</v>
      </c>
      <c r="F93">
        <v>94.090499999999992</v>
      </c>
      <c r="G93">
        <v>101.75887574999999</v>
      </c>
      <c r="H93">
        <v>110.05222412362501</v>
      </c>
      <c r="I93">
        <v>119.02148038970041</v>
      </c>
      <c r="J93">
        <v>128.721731041461</v>
      </c>
      <c r="K93">
        <v>139.21255212134008</v>
      </c>
      <c r="L93">
        <v>150.55837511922931</v>
      </c>
      <c r="M93">
        <v>162.82888269144649</v>
      </c>
      <c r="N93">
        <v>176.09943663079937</v>
      </c>
      <c r="O93">
        <v>190.45154071620954</v>
      </c>
      <c r="P93" t="s">
        <v>63</v>
      </c>
    </row>
    <row r="94" spans="1:20" x14ac:dyDescent="0.2">
      <c r="B94" t="s">
        <v>232</v>
      </c>
      <c r="D94" t="s">
        <v>57</v>
      </c>
      <c r="E94">
        <v>0</v>
      </c>
      <c r="F94">
        <v>91.35</v>
      </c>
      <c r="G94">
        <v>95.91749999999999</v>
      </c>
      <c r="H94">
        <v>100.71337500000001</v>
      </c>
      <c r="I94">
        <v>105.74904374999998</v>
      </c>
      <c r="J94">
        <v>111.03649593749999</v>
      </c>
      <c r="K94">
        <v>116.588320734375</v>
      </c>
      <c r="L94">
        <v>122.41773677109374</v>
      </c>
      <c r="M94">
        <v>128.53862360964845</v>
      </c>
      <c r="N94">
        <v>134.96555479013085</v>
      </c>
      <c r="O94">
        <v>141.71383252963741</v>
      </c>
      <c r="P94" t="s">
        <v>63</v>
      </c>
    </row>
    <row r="95" spans="1:20" x14ac:dyDescent="0.2">
      <c r="B95" s="2" t="s">
        <v>95</v>
      </c>
      <c r="D95" t="s">
        <v>57</v>
      </c>
      <c r="E95">
        <f>H83</f>
        <v>103</v>
      </c>
      <c r="F95">
        <f t="shared" ref="F95:O95" si="0">I83</f>
        <v>176</v>
      </c>
      <c r="G95">
        <f t="shared" si="0"/>
        <v>76</v>
      </c>
      <c r="H95">
        <f t="shared" si="0"/>
        <v>79</v>
      </c>
      <c r="I95">
        <f t="shared" si="0"/>
        <v>35</v>
      </c>
      <c r="J95">
        <f t="shared" si="0"/>
        <v>81</v>
      </c>
      <c r="K95">
        <f t="shared" si="0"/>
        <v>90</v>
      </c>
      <c r="L95">
        <f t="shared" si="0"/>
        <v>45</v>
      </c>
      <c r="M95">
        <f t="shared" si="0"/>
        <v>64</v>
      </c>
      <c r="N95">
        <f t="shared" si="0"/>
        <v>98</v>
      </c>
      <c r="O95">
        <f t="shared" si="0"/>
        <v>270</v>
      </c>
      <c r="P95" t="s">
        <v>63</v>
      </c>
    </row>
    <row r="96" spans="1:20" x14ac:dyDescent="0.2">
      <c r="B96" t="s">
        <v>172</v>
      </c>
      <c r="D96" t="s">
        <v>57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63</v>
      </c>
    </row>
    <row r="97" spans="1:20" x14ac:dyDescent="0.2">
      <c r="B97" t="s">
        <v>96</v>
      </c>
      <c r="D97" t="s">
        <v>57</v>
      </c>
      <c r="E97">
        <v>0</v>
      </c>
      <c r="F97">
        <v>200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-73.333333333333329</v>
      </c>
      <c r="P97" t="s">
        <v>63</v>
      </c>
    </row>
    <row r="98" spans="1:20" x14ac:dyDescent="0.2">
      <c r="B98" t="s">
        <v>97</v>
      </c>
      <c r="D98" t="s">
        <v>57</v>
      </c>
      <c r="E98">
        <v>0</v>
      </c>
      <c r="F98">
        <v>94.090499999999992</v>
      </c>
      <c r="G98">
        <v>101.75887574999999</v>
      </c>
      <c r="H98">
        <v>110.05222412362501</v>
      </c>
      <c r="I98">
        <v>119.02148038970041</v>
      </c>
      <c r="J98">
        <v>128.721731041461</v>
      </c>
      <c r="K98">
        <v>139.21255212134008</v>
      </c>
      <c r="L98">
        <v>150.55837511922931</v>
      </c>
      <c r="M98">
        <v>162.82888269144649</v>
      </c>
      <c r="N98">
        <v>176.09943663079937</v>
      </c>
      <c r="O98">
        <v>190.45154071620954</v>
      </c>
      <c r="P98" t="s">
        <v>63</v>
      </c>
    </row>
    <row r="99" spans="1:20" x14ac:dyDescent="0.2">
      <c r="B99" t="s">
        <v>98</v>
      </c>
      <c r="D99" t="s">
        <v>57</v>
      </c>
      <c r="E99">
        <v>0</v>
      </c>
      <c r="F99">
        <v>1</v>
      </c>
      <c r="G99">
        <v>2</v>
      </c>
      <c r="H99">
        <v>3</v>
      </c>
      <c r="I99">
        <v>4</v>
      </c>
      <c r="J99">
        <v>5</v>
      </c>
      <c r="K99">
        <v>6</v>
      </c>
      <c r="L99">
        <v>7</v>
      </c>
      <c r="M99">
        <v>8</v>
      </c>
      <c r="N99">
        <v>9</v>
      </c>
      <c r="O99">
        <v>10</v>
      </c>
      <c r="P99" t="s">
        <v>63</v>
      </c>
    </row>
    <row r="100" spans="1:20" x14ac:dyDescent="0.2">
      <c r="B100" t="s">
        <v>99</v>
      </c>
      <c r="D100" t="s">
        <v>57</v>
      </c>
      <c r="E100">
        <v>0</v>
      </c>
      <c r="F100">
        <v>194.17475728155341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-54.566887092426512</v>
      </c>
      <c r="P100" t="s">
        <v>63</v>
      </c>
    </row>
    <row r="101" spans="1:20" x14ac:dyDescent="0.2">
      <c r="B101" t="s">
        <v>100</v>
      </c>
      <c r="D101" t="s">
        <v>57</v>
      </c>
      <c r="E101">
        <v>0</v>
      </c>
      <c r="F101">
        <v>91.35</v>
      </c>
      <c r="G101">
        <v>95.91749999999999</v>
      </c>
      <c r="H101">
        <v>100.71337500000001</v>
      </c>
      <c r="I101">
        <v>105.74904374999998</v>
      </c>
      <c r="J101">
        <v>111.03649593749999</v>
      </c>
      <c r="K101">
        <v>116.588320734375</v>
      </c>
      <c r="L101">
        <v>122.41773677109374</v>
      </c>
      <c r="M101">
        <v>128.53862360964845</v>
      </c>
      <c r="N101">
        <v>134.96555479013085</v>
      </c>
      <c r="O101">
        <v>141.71383252963741</v>
      </c>
      <c r="P101" t="s">
        <v>63</v>
      </c>
    </row>
    <row r="102" spans="1:20" x14ac:dyDescent="0.2">
      <c r="B102" t="s">
        <v>101</v>
      </c>
      <c r="D102" t="s">
        <v>57</v>
      </c>
      <c r="E102">
        <v>0</v>
      </c>
      <c r="F102">
        <v>1</v>
      </c>
      <c r="G102">
        <v>2</v>
      </c>
      <c r="H102">
        <v>3</v>
      </c>
      <c r="I102">
        <v>4</v>
      </c>
      <c r="J102">
        <v>5</v>
      </c>
      <c r="K102">
        <v>6</v>
      </c>
      <c r="L102">
        <v>7</v>
      </c>
      <c r="M102">
        <v>8</v>
      </c>
      <c r="N102">
        <v>9</v>
      </c>
      <c r="O102">
        <v>10</v>
      </c>
      <c r="P102" t="s">
        <v>63</v>
      </c>
    </row>
    <row r="103" spans="1:20" x14ac:dyDescent="0.2">
      <c r="B103" t="s">
        <v>102</v>
      </c>
      <c r="D103" t="s">
        <v>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63</v>
      </c>
    </row>
    <row r="104" spans="1:20" x14ac:dyDescent="0.2">
      <c r="B104" t="s">
        <v>103</v>
      </c>
      <c r="D104" t="s">
        <v>57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63</v>
      </c>
    </row>
    <row r="105" spans="1:20" x14ac:dyDescent="0.2">
      <c r="B105" t="s">
        <v>104</v>
      </c>
      <c r="D105" t="s">
        <v>57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63</v>
      </c>
    </row>
    <row r="106" spans="1:20" x14ac:dyDescent="0.2">
      <c r="B106" t="s">
        <v>105</v>
      </c>
      <c r="D106" t="s">
        <v>57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63</v>
      </c>
    </row>
    <row r="107" spans="1:20" x14ac:dyDescent="0.2">
      <c r="B107" t="s">
        <v>106</v>
      </c>
      <c r="D107" t="s">
        <v>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63</v>
      </c>
    </row>
    <row r="108" spans="1:20" x14ac:dyDescent="0.2">
      <c r="B108" t="s">
        <v>107</v>
      </c>
      <c r="D108" t="s">
        <v>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63</v>
      </c>
    </row>
    <row r="110" spans="1:20" x14ac:dyDescent="0.2">
      <c r="A110" t="s">
        <v>176</v>
      </c>
      <c r="E110" t="s">
        <v>177</v>
      </c>
      <c r="H110" t="s">
        <v>57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63</v>
      </c>
      <c r="T110" t="s">
        <v>1</v>
      </c>
    </row>
    <row r="111" spans="1:20" x14ac:dyDescent="0.2">
      <c r="B111" t="s">
        <v>171</v>
      </c>
      <c r="D111" s="3" t="s">
        <v>178</v>
      </c>
    </row>
    <row r="112" spans="1:20" x14ac:dyDescent="0.2">
      <c r="B112" t="s">
        <v>171</v>
      </c>
      <c r="D112" t="s">
        <v>175</v>
      </c>
    </row>
    <row r="113" spans="2:16" x14ac:dyDescent="0.2">
      <c r="B113" t="s">
        <v>109</v>
      </c>
      <c r="C113">
        <v>1</v>
      </c>
    </row>
    <row r="114" spans="2:16" x14ac:dyDescent="0.2">
      <c r="B114" t="s">
        <v>111</v>
      </c>
      <c r="D114" t="b">
        <v>0</v>
      </c>
    </row>
    <row r="115" spans="2:16" x14ac:dyDescent="0.2">
      <c r="B115" t="s">
        <v>110</v>
      </c>
      <c r="D115" t="b">
        <v>0</v>
      </c>
    </row>
    <row r="116" spans="2:16" x14ac:dyDescent="0.2">
      <c r="B116" t="s">
        <v>112</v>
      </c>
      <c r="D116" t="b">
        <v>0</v>
      </c>
    </row>
    <row r="117" spans="2:16" x14ac:dyDescent="0.2">
      <c r="B117" t="s">
        <v>94</v>
      </c>
      <c r="D117" t="s">
        <v>57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63</v>
      </c>
    </row>
    <row r="118" spans="2:16" x14ac:dyDescent="0.2">
      <c r="B118" t="s">
        <v>93</v>
      </c>
      <c r="D118" t="s">
        <v>57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63</v>
      </c>
    </row>
    <row r="119" spans="2:16" x14ac:dyDescent="0.2">
      <c r="B119" t="s">
        <v>92</v>
      </c>
      <c r="D119" t="s">
        <v>57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63</v>
      </c>
    </row>
    <row r="120" spans="2:16" x14ac:dyDescent="0.2">
      <c r="B120" t="s">
        <v>91</v>
      </c>
      <c r="D120" t="s">
        <v>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63</v>
      </c>
    </row>
    <row r="121" spans="2:16" x14ac:dyDescent="0.2">
      <c r="B121" t="s">
        <v>90</v>
      </c>
      <c r="D121" t="s">
        <v>57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63</v>
      </c>
    </row>
    <row r="122" spans="2:16" x14ac:dyDescent="0.2">
      <c r="B122" t="s">
        <v>232</v>
      </c>
      <c r="D122" t="s">
        <v>57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63</v>
      </c>
    </row>
    <row r="123" spans="2:16" x14ac:dyDescent="0.2">
      <c r="B123" t="s">
        <v>95</v>
      </c>
      <c r="D123" t="s">
        <v>57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63</v>
      </c>
    </row>
    <row r="124" spans="2:16" x14ac:dyDescent="0.2">
      <c r="B124" t="s">
        <v>172</v>
      </c>
      <c r="D124" t="s">
        <v>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63</v>
      </c>
    </row>
    <row r="125" spans="2:16" x14ac:dyDescent="0.2">
      <c r="B125" t="s">
        <v>96</v>
      </c>
      <c r="D125" t="s">
        <v>57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63</v>
      </c>
    </row>
    <row r="126" spans="2:16" x14ac:dyDescent="0.2">
      <c r="B126" t="s">
        <v>97</v>
      </c>
      <c r="D126" t="s">
        <v>57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63</v>
      </c>
    </row>
    <row r="127" spans="2:16" x14ac:dyDescent="0.2">
      <c r="B127" t="s">
        <v>98</v>
      </c>
      <c r="D127" t="s">
        <v>57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63</v>
      </c>
    </row>
    <row r="128" spans="2:16" x14ac:dyDescent="0.2">
      <c r="B128" t="s">
        <v>99</v>
      </c>
      <c r="D128" t="s">
        <v>57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63</v>
      </c>
    </row>
    <row r="129" spans="2:16" x14ac:dyDescent="0.2">
      <c r="B129" t="s">
        <v>100</v>
      </c>
      <c r="D129" t="s">
        <v>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63</v>
      </c>
    </row>
    <row r="130" spans="2:16" x14ac:dyDescent="0.2">
      <c r="B130" t="s">
        <v>101</v>
      </c>
      <c r="D130" t="s">
        <v>57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63</v>
      </c>
    </row>
    <row r="131" spans="2:16" x14ac:dyDescent="0.2">
      <c r="B131" t="s">
        <v>102</v>
      </c>
      <c r="D131" t="s">
        <v>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63</v>
      </c>
    </row>
    <row r="132" spans="2:16" x14ac:dyDescent="0.2">
      <c r="B132" t="s">
        <v>103</v>
      </c>
      <c r="D132" t="s">
        <v>57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63</v>
      </c>
    </row>
    <row r="133" spans="2:16" x14ac:dyDescent="0.2">
      <c r="B133" t="s">
        <v>104</v>
      </c>
      <c r="D133" t="s">
        <v>57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63</v>
      </c>
    </row>
    <row r="134" spans="2:16" x14ac:dyDescent="0.2">
      <c r="B134" t="s">
        <v>105</v>
      </c>
      <c r="D134" t="s">
        <v>57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63</v>
      </c>
    </row>
    <row r="135" spans="2:16" x14ac:dyDescent="0.2">
      <c r="B135" t="s">
        <v>106</v>
      </c>
      <c r="D135" t="s">
        <v>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63</v>
      </c>
    </row>
    <row r="136" spans="2:16" x14ac:dyDescent="0.2">
      <c r="B136" t="s">
        <v>107</v>
      </c>
      <c r="D136" t="s">
        <v>57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63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02F3-9E01-6749-B3C5-78023797C4D4}">
  <dimension ref="A2:K53"/>
  <sheetViews>
    <sheetView workbookViewId="0">
      <selection activeCell="D52" sqref="D52"/>
    </sheetView>
  </sheetViews>
  <sheetFormatPr baseColWidth="10" defaultRowHeight="16" x14ac:dyDescent="0.2"/>
  <sheetData>
    <row r="2" spans="1:11" x14ac:dyDescent="0.2">
      <c r="A2" s="3" t="s">
        <v>209</v>
      </c>
    </row>
    <row r="3" spans="1:11" x14ac:dyDescent="0.2">
      <c r="A3" t="s">
        <v>134</v>
      </c>
      <c r="B3" t="s">
        <v>179</v>
      </c>
      <c r="C3" t="s">
        <v>180</v>
      </c>
      <c r="E3" t="s">
        <v>181</v>
      </c>
      <c r="G3" t="s">
        <v>195</v>
      </c>
      <c r="I3" t="s">
        <v>196</v>
      </c>
      <c r="K3" t="s">
        <v>182</v>
      </c>
    </row>
    <row r="4" spans="1:11" x14ac:dyDescent="0.2">
      <c r="C4" t="s">
        <v>184</v>
      </c>
      <c r="F4" t="s">
        <v>183</v>
      </c>
      <c r="I4" t="s">
        <v>185</v>
      </c>
      <c r="K4" t="s">
        <v>1</v>
      </c>
    </row>
    <row r="5" spans="1:11" x14ac:dyDescent="0.2">
      <c r="B5" t="s">
        <v>186</v>
      </c>
    </row>
    <row r="7" spans="1:11" x14ac:dyDescent="0.2">
      <c r="A7" t="s">
        <v>208</v>
      </c>
    </row>
    <row r="8" spans="1:11" x14ac:dyDescent="0.2">
      <c r="B8" t="s">
        <v>187</v>
      </c>
    </row>
    <row r="9" spans="1:11" x14ac:dyDescent="0.2">
      <c r="B9" t="s">
        <v>188</v>
      </c>
      <c r="D9">
        <v>2</v>
      </c>
    </row>
    <row r="10" spans="1:11" x14ac:dyDescent="0.2">
      <c r="B10" t="s">
        <v>189</v>
      </c>
      <c r="D10" t="b">
        <v>0</v>
      </c>
    </row>
    <row r="11" spans="1:11" x14ac:dyDescent="0.2">
      <c r="B11" t="s">
        <v>190</v>
      </c>
      <c r="D11" t="b">
        <v>0</v>
      </c>
    </row>
    <row r="12" spans="1:11" x14ac:dyDescent="0.2">
      <c r="B12" t="s">
        <v>191</v>
      </c>
      <c r="D12" t="s">
        <v>192</v>
      </c>
    </row>
    <row r="13" spans="1:11" x14ac:dyDescent="0.2">
      <c r="B13" t="s">
        <v>193</v>
      </c>
      <c r="D13" t="s">
        <v>194</v>
      </c>
    </row>
    <row r="14" spans="1:11" x14ac:dyDescent="0.2">
      <c r="B14" t="s">
        <v>197</v>
      </c>
      <c r="D14" t="s">
        <v>198</v>
      </c>
    </row>
    <row r="15" spans="1:11" x14ac:dyDescent="0.2">
      <c r="B15" s="2" t="s">
        <v>199</v>
      </c>
      <c r="C15" s="2"/>
      <c r="D15" s="2" t="s">
        <v>212</v>
      </c>
    </row>
    <row r="16" spans="1:11" x14ac:dyDescent="0.2">
      <c r="B16" t="s">
        <v>204</v>
      </c>
      <c r="D16" t="s">
        <v>205</v>
      </c>
    </row>
    <row r="17" spans="1:6" x14ac:dyDescent="0.2">
      <c r="B17" t="s">
        <v>206</v>
      </c>
      <c r="D17" t="s">
        <v>207</v>
      </c>
    </row>
    <row r="19" spans="1:6" x14ac:dyDescent="0.2">
      <c r="A19" t="s">
        <v>210</v>
      </c>
    </row>
    <row r="20" spans="1:6" x14ac:dyDescent="0.2">
      <c r="B20" t="s">
        <v>187</v>
      </c>
      <c r="F20" s="3" t="s">
        <v>214</v>
      </c>
    </row>
    <row r="21" spans="1:6" x14ac:dyDescent="0.2">
      <c r="B21" t="s">
        <v>188</v>
      </c>
      <c r="D21">
        <v>2</v>
      </c>
    </row>
    <row r="22" spans="1:6" x14ac:dyDescent="0.2">
      <c r="B22" t="s">
        <v>189</v>
      </c>
      <c r="D22" t="b">
        <v>0</v>
      </c>
    </row>
    <row r="23" spans="1:6" x14ac:dyDescent="0.2">
      <c r="B23" t="s">
        <v>190</v>
      </c>
      <c r="D23" t="b">
        <v>0</v>
      </c>
    </row>
    <row r="24" spans="1:6" x14ac:dyDescent="0.2">
      <c r="B24" t="s">
        <v>191</v>
      </c>
      <c r="D24" t="s">
        <v>192</v>
      </c>
    </row>
    <row r="25" spans="1:6" x14ac:dyDescent="0.2">
      <c r="B25" t="s">
        <v>193</v>
      </c>
      <c r="D25" t="s">
        <v>194</v>
      </c>
    </row>
    <row r="26" spans="1:6" x14ac:dyDescent="0.2">
      <c r="B26" t="s">
        <v>197</v>
      </c>
      <c r="D26" t="s">
        <v>198</v>
      </c>
    </row>
    <row r="27" spans="1:6" x14ac:dyDescent="0.2">
      <c r="B27" t="s">
        <v>199</v>
      </c>
      <c r="D27" t="s">
        <v>200</v>
      </c>
    </row>
    <row r="28" spans="1:6" x14ac:dyDescent="0.2">
      <c r="B28" s="2" t="s">
        <v>204</v>
      </c>
      <c r="C28" s="2"/>
      <c r="D28" s="2" t="s">
        <v>213</v>
      </c>
    </row>
    <row r="29" spans="1:6" x14ac:dyDescent="0.2">
      <c r="B29" t="s">
        <v>206</v>
      </c>
      <c r="D29" t="s">
        <v>207</v>
      </c>
    </row>
    <row r="31" spans="1:6" x14ac:dyDescent="0.2">
      <c r="A31" t="s">
        <v>215</v>
      </c>
    </row>
    <row r="32" spans="1:6" x14ac:dyDescent="0.2">
      <c r="B32" t="s">
        <v>187</v>
      </c>
      <c r="F32" s="3" t="s">
        <v>211</v>
      </c>
    </row>
    <row r="33" spans="1:6" x14ac:dyDescent="0.2">
      <c r="B33" t="s">
        <v>188</v>
      </c>
      <c r="D33">
        <v>2</v>
      </c>
    </row>
    <row r="34" spans="1:6" x14ac:dyDescent="0.2">
      <c r="B34" t="s">
        <v>189</v>
      </c>
      <c r="D34" t="b">
        <v>0</v>
      </c>
    </row>
    <row r="35" spans="1:6" x14ac:dyDescent="0.2">
      <c r="B35" t="s">
        <v>190</v>
      </c>
      <c r="D35" t="b">
        <v>0</v>
      </c>
    </row>
    <row r="36" spans="1:6" x14ac:dyDescent="0.2">
      <c r="B36" t="s">
        <v>191</v>
      </c>
      <c r="D36" t="s">
        <v>192</v>
      </c>
    </row>
    <row r="37" spans="1:6" x14ac:dyDescent="0.2">
      <c r="B37" t="s">
        <v>193</v>
      </c>
      <c r="D37" t="s">
        <v>194</v>
      </c>
    </row>
    <row r="38" spans="1:6" x14ac:dyDescent="0.2">
      <c r="B38" t="s">
        <v>197</v>
      </c>
      <c r="D38" t="s">
        <v>198</v>
      </c>
    </row>
    <row r="39" spans="1:6" x14ac:dyDescent="0.2">
      <c r="B39" s="2" t="s">
        <v>199</v>
      </c>
      <c r="C39" s="2"/>
      <c r="D39" s="2" t="s">
        <v>216</v>
      </c>
    </row>
    <row r="40" spans="1:6" x14ac:dyDescent="0.2">
      <c r="B40" t="s">
        <v>204</v>
      </c>
      <c r="D40" t="s">
        <v>205</v>
      </c>
    </row>
    <row r="41" spans="1:6" x14ac:dyDescent="0.2">
      <c r="B41" t="s">
        <v>206</v>
      </c>
      <c r="D41" t="s">
        <v>207</v>
      </c>
    </row>
    <row r="43" spans="1:6" x14ac:dyDescent="0.2">
      <c r="A43" t="s">
        <v>218</v>
      </c>
    </row>
    <row r="44" spans="1:6" x14ac:dyDescent="0.2">
      <c r="B44" t="s">
        <v>187</v>
      </c>
      <c r="F44" s="3" t="s">
        <v>217</v>
      </c>
    </row>
    <row r="45" spans="1:6" x14ac:dyDescent="0.2">
      <c r="B45" t="s">
        <v>188</v>
      </c>
      <c r="D45">
        <v>2</v>
      </c>
    </row>
    <row r="46" spans="1:6" x14ac:dyDescent="0.2">
      <c r="B46" t="s">
        <v>189</v>
      </c>
      <c r="D46" t="b">
        <v>0</v>
      </c>
    </row>
    <row r="47" spans="1:6" x14ac:dyDescent="0.2">
      <c r="B47" t="s">
        <v>190</v>
      </c>
      <c r="D47" t="b">
        <v>0</v>
      </c>
    </row>
    <row r="48" spans="1:6" x14ac:dyDescent="0.2">
      <c r="B48" t="s">
        <v>191</v>
      </c>
      <c r="D48" t="s">
        <v>192</v>
      </c>
    </row>
    <row r="49" spans="2:4" x14ac:dyDescent="0.2">
      <c r="B49" t="s">
        <v>193</v>
      </c>
      <c r="D49" t="s">
        <v>194</v>
      </c>
    </row>
    <row r="50" spans="2:4" x14ac:dyDescent="0.2">
      <c r="B50" t="s">
        <v>197</v>
      </c>
      <c r="D50" t="s">
        <v>198</v>
      </c>
    </row>
    <row r="51" spans="2:4" x14ac:dyDescent="0.2">
      <c r="B51" t="s">
        <v>199</v>
      </c>
      <c r="D51" t="s">
        <v>200</v>
      </c>
    </row>
    <row r="52" spans="2:4" x14ac:dyDescent="0.2">
      <c r="B52" s="2" t="s">
        <v>204</v>
      </c>
      <c r="C52" s="2"/>
      <c r="D52" s="2" t="s">
        <v>216</v>
      </c>
    </row>
    <row r="53" spans="2:4" x14ac:dyDescent="0.2">
      <c r="B53" t="s">
        <v>206</v>
      </c>
      <c r="D5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validateAndRead</vt:lpstr>
      <vt:lpstr>Discounting Library</vt:lpstr>
      <vt:lpstr>analysisClass</vt:lpstr>
      <vt:lpstr>bcnClass</vt:lpstr>
      <vt:lpstr>alternativeClass</vt:lpstr>
      <vt:lpstr>cashFlows</vt:lpstr>
      <vt:lpstr>bcnStorage</vt:lpstr>
      <vt:lpstr>totalRequiredFlows</vt:lpstr>
      <vt:lpstr>totalOptionalFlows</vt:lpstr>
      <vt:lpstr>measures</vt:lpstr>
      <vt:lpstr>alternativeSummary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2021-03-05T00:37:04Z</dcterms:created>
  <dcterms:modified xsi:type="dcterms:W3CDTF">2021-03-08T16:55:10Z</dcterms:modified>
</cp:coreProperties>
</file>