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ynchrometrology\trunk\NISTPMUCalCal\Reports\"/>
    </mc:Choice>
  </mc:AlternateContent>
  <bookViews>
    <workbookView minimized="1" xWindow="0" yWindow="90" windowWidth="23955" windowHeight="10035" firstSheet="3" activeTab="3"/>
  </bookViews>
  <sheets>
    <sheet name="Delay Factor Uncertainty" sheetId="1" r:id="rId1"/>
    <sheet name="Gain Factor Uncertainty" sheetId="2" r:id="rId2"/>
    <sheet name="CT Gain Uncertainty" sheetId="3" r:id="rId3"/>
    <sheet name="Total uncertainty" sheetId="4" r:id="rId4"/>
  </sheets>
  <calcPr calcId="152511"/>
</workbook>
</file>

<file path=xl/calcChain.xml><?xml version="1.0" encoding="utf-8"?>
<calcChain xmlns="http://schemas.openxmlformats.org/spreadsheetml/2006/main">
  <c r="C6" i="2" l="1"/>
  <c r="D6" i="2" s="1"/>
  <c r="B7" i="2"/>
  <c r="F6" i="2"/>
  <c r="G6" i="2"/>
  <c r="H6" i="2"/>
  <c r="I6" i="2"/>
  <c r="B6" i="2" s="1"/>
  <c r="J6" i="2"/>
  <c r="F7" i="2"/>
  <c r="C7" i="2" s="1"/>
  <c r="D7" i="2" s="1"/>
  <c r="G7" i="2"/>
  <c r="H7" i="2"/>
  <c r="I7" i="2"/>
  <c r="J7" i="2"/>
  <c r="G5" i="2"/>
  <c r="H5" i="2"/>
  <c r="I5" i="2"/>
  <c r="J5" i="2"/>
  <c r="F5" i="2"/>
  <c r="C5" i="2" s="1"/>
  <c r="D5" i="2" s="1"/>
  <c r="F6" i="4"/>
  <c r="F7" i="4"/>
  <c r="G5" i="4"/>
  <c r="B3" i="3"/>
  <c r="C3" i="3"/>
  <c r="D3" i="3" s="1"/>
  <c r="B4" i="3"/>
  <c r="C4" i="3"/>
  <c r="D4" i="3" s="1"/>
  <c r="C2" i="3"/>
  <c r="D2" i="3" s="1"/>
  <c r="B2" i="3"/>
  <c r="B3" i="2"/>
  <c r="C3" i="2"/>
  <c r="D3" i="2" s="1"/>
  <c r="B4" i="2"/>
  <c r="C4" i="2"/>
  <c r="D4" i="2" s="1"/>
  <c r="C2" i="2"/>
  <c r="D2" i="2" s="1"/>
  <c r="B2" i="2"/>
  <c r="D4" i="1"/>
  <c r="D6" i="1"/>
  <c r="D7" i="1"/>
  <c r="B6" i="1"/>
  <c r="C6" i="1"/>
  <c r="B7" i="1"/>
  <c r="C7" i="1"/>
  <c r="B5" i="1"/>
  <c r="C5" i="1"/>
  <c r="D5" i="1" s="1"/>
  <c r="B3" i="1"/>
  <c r="C3" i="1"/>
  <c r="F3" i="4" s="1"/>
  <c r="B4" i="1"/>
  <c r="C4" i="1"/>
  <c r="F4" i="4" s="1"/>
  <c r="C2" i="1"/>
  <c r="F2" i="4" s="1"/>
  <c r="B2" i="1"/>
  <c r="F5" i="4" l="1"/>
  <c r="D3" i="1"/>
  <c r="D2" i="4"/>
  <c r="B2" i="4" s="1"/>
  <c r="G7" i="4"/>
  <c r="D2" i="1"/>
  <c r="B5" i="2"/>
  <c r="G6" i="4"/>
  <c r="D7" i="4"/>
  <c r="B7" i="4" s="1"/>
  <c r="D3" i="4"/>
  <c r="B3" i="4" s="1"/>
  <c r="D4" i="4"/>
  <c r="B4" i="4" s="1"/>
  <c r="D6" i="4"/>
  <c r="D5" i="4"/>
  <c r="B5" i="4" l="1"/>
  <c r="B6" i="4"/>
</calcChain>
</file>

<file path=xl/sharedStrings.xml><?xml version="1.0" encoding="utf-8"?>
<sst xmlns="http://schemas.openxmlformats.org/spreadsheetml/2006/main" count="56" uniqueCount="38">
  <si>
    <t>Phase</t>
  </si>
  <si>
    <t>VA</t>
  </si>
  <si>
    <t>VB</t>
  </si>
  <si>
    <t>VC</t>
  </si>
  <si>
    <t>IA</t>
  </si>
  <si>
    <t>IB</t>
  </si>
  <si>
    <t>IC</t>
  </si>
  <si>
    <t>delay factor 60</t>
  </si>
  <si>
    <t>delay factor 100</t>
  </si>
  <si>
    <t>delay factor 200</t>
  </si>
  <si>
    <t>delay factor 500</t>
  </si>
  <si>
    <t>delay factor 1000</t>
  </si>
  <si>
    <t>delay factor 2000</t>
  </si>
  <si>
    <t>delay factor 5000</t>
  </si>
  <si>
    <t>All Delays Factors and StD in nanoseconds</t>
  </si>
  <si>
    <t xml:space="preserve"> % TVE uncertainty @ 65 Hz input frequency </t>
  </si>
  <si>
    <t>Dly Factor mean (ns)</t>
  </si>
  <si>
    <t>Dly Factor StD (ns)</t>
  </si>
  <si>
    <t>Gain Factor</t>
  </si>
  <si>
    <t>Gain Factor StD (ppm)</t>
  </si>
  <si>
    <t>% TVE uncertainty</t>
  </si>
  <si>
    <t>45 Hz</t>
  </si>
  <si>
    <t>50 Hz</t>
  </si>
  <si>
    <t>55 Hz</t>
  </si>
  <si>
    <t>60 Hz</t>
  </si>
  <si>
    <t>65 Hz</t>
  </si>
  <si>
    <t>40 Hz Gain</t>
  </si>
  <si>
    <t>50 Hz Gain</t>
  </si>
  <si>
    <t>60 Hz Gain</t>
  </si>
  <si>
    <t>70 Hz Gain</t>
  </si>
  <si>
    <t>%TVE uncertainty</t>
  </si>
  <si>
    <t>Gain StD (ppm)</t>
  </si>
  <si>
    <t>Mean Gain (ppm)</t>
  </si>
  <si>
    <t>Total % TVE</t>
  </si>
  <si>
    <t>Sin (delay uncertainty)</t>
  </si>
  <si>
    <t>HP3458 RMS uncertainty</t>
  </si>
  <si>
    <t>CT gain uncertainty</t>
  </si>
  <si>
    <t xml:space="preserve">gain factor uncertainty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</si>
</sst>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5" sqref="B5:B7"/>
    </sheetView>
  </sheetViews>
  <sheetFormatPr defaultRowHeight="15" x14ac:dyDescent="0.25"/>
  <cols>
    <col min="1" max="1" width="16.42578125" style="1" customWidth="1"/>
    <col min="2" max="2" width="19.5703125" style="8" customWidth="1"/>
    <col min="3" max="3" width="16.85546875" style="6" customWidth="1"/>
    <col min="4" max="4" width="42.85546875" style="12" customWidth="1"/>
    <col min="5" max="5" width="12.28515625" style="4" customWidth="1"/>
    <col min="6" max="6" width="14" style="1" bestFit="1" customWidth="1"/>
    <col min="7" max="9" width="15" style="1" bestFit="1" customWidth="1"/>
    <col min="10" max="12" width="16" style="1" bestFit="1" customWidth="1"/>
    <col min="13" max="16384" width="9.140625" style="1"/>
  </cols>
  <sheetData>
    <row r="1" spans="1:12" s="2" customFormat="1" x14ac:dyDescent="0.25">
      <c r="A1" s="2" t="s">
        <v>0</v>
      </c>
      <c r="B1" s="7" t="s">
        <v>16</v>
      </c>
      <c r="C1" s="5" t="s">
        <v>17</v>
      </c>
      <c r="D1" s="11" t="s">
        <v>15</v>
      </c>
      <c r="E1" s="3"/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</row>
    <row r="2" spans="1:12" x14ac:dyDescent="0.25">
      <c r="A2" s="1" t="s">
        <v>1</v>
      </c>
      <c r="B2" s="8">
        <f>AVERAGE(F2:L2)</f>
        <v>-168.8857142857143</v>
      </c>
      <c r="C2" s="6">
        <f>STDEV(F2:L2)</f>
        <v>64.890482829955573</v>
      </c>
      <c r="D2" s="12">
        <f xml:space="preserve"> SIN((65*2*PI())*(2*(C2* 0.000000001)))</f>
        <v>5.3003460653267898E-5</v>
      </c>
      <c r="F2" s="1">
        <v>-241</v>
      </c>
      <c r="G2" s="1">
        <v>-229</v>
      </c>
      <c r="H2" s="1">
        <v>-238</v>
      </c>
      <c r="I2" s="1">
        <v>-148</v>
      </c>
      <c r="J2" s="1">
        <v>-121.1</v>
      </c>
      <c r="K2" s="1">
        <v>-111.3</v>
      </c>
      <c r="L2" s="1">
        <v>-93.8</v>
      </c>
    </row>
    <row r="3" spans="1:12" x14ac:dyDescent="0.25">
      <c r="A3" s="1" t="s">
        <v>2</v>
      </c>
      <c r="B3" s="8">
        <f t="shared" ref="B3:B4" si="0">AVERAGE(F3:L3)</f>
        <v>-200.27142857142854</v>
      </c>
      <c r="C3" s="6">
        <f t="shared" ref="C3:C4" si="1">STDEV(F3:L3)</f>
        <v>68.32800095338456</v>
      </c>
      <c r="D3" s="12">
        <f t="shared" ref="D3:D7" si="2" xml:space="preserve"> SIN((65*2*PI())*(2*(C3* 0.000000001)))</f>
        <v>5.5811273886729212E-5</v>
      </c>
      <c r="F3" s="1">
        <v>-277</v>
      </c>
      <c r="G3" s="1">
        <v>-264</v>
      </c>
      <c r="H3" s="1">
        <v>-271</v>
      </c>
      <c r="I3" s="1">
        <v>-180.7</v>
      </c>
      <c r="J3" s="1">
        <v>-150</v>
      </c>
      <c r="K3" s="1">
        <v>-138.6</v>
      </c>
      <c r="L3" s="1">
        <v>-120.6</v>
      </c>
    </row>
    <row r="4" spans="1:12" x14ac:dyDescent="0.25">
      <c r="A4" s="1" t="s">
        <v>3</v>
      </c>
      <c r="B4" s="8">
        <f t="shared" si="0"/>
        <v>61.442857142857143</v>
      </c>
      <c r="C4" s="6">
        <f t="shared" si="1"/>
        <v>64.636363788578976</v>
      </c>
      <c r="D4" s="12">
        <f t="shared" si="2"/>
        <v>5.2795892640041566E-5</v>
      </c>
      <c r="F4" s="1">
        <v>-9.5</v>
      </c>
      <c r="G4" s="1">
        <v>1.7</v>
      </c>
      <c r="H4" s="1">
        <v>-7.9</v>
      </c>
      <c r="I4" s="1">
        <v>80.7</v>
      </c>
      <c r="J4" s="1">
        <v>109.1</v>
      </c>
      <c r="K4" s="1">
        <v>119.2</v>
      </c>
      <c r="L4" s="1">
        <v>136.80000000000001</v>
      </c>
    </row>
    <row r="5" spans="1:12" x14ac:dyDescent="0.25">
      <c r="A5" s="1" t="s">
        <v>4</v>
      </c>
      <c r="B5" s="8">
        <f>AVERAGE(H5:L5)</f>
        <v>472.46000000000004</v>
      </c>
      <c r="C5" s="6">
        <f>STDEV(F5:L5)</f>
        <v>124.58771207466626</v>
      </c>
      <c r="D5" s="12">
        <f t="shared" si="2"/>
        <v>1.0176499847949795E-4</v>
      </c>
      <c r="H5" s="1">
        <v>285</v>
      </c>
      <c r="I5" s="1">
        <v>414.2</v>
      </c>
      <c r="J5" s="1">
        <v>567.5</v>
      </c>
      <c r="K5" s="1">
        <v>587.6</v>
      </c>
      <c r="L5" s="1">
        <v>508</v>
      </c>
    </row>
    <row r="6" spans="1:12" x14ac:dyDescent="0.25">
      <c r="A6" s="1" t="s">
        <v>5</v>
      </c>
      <c r="B6" s="8">
        <f t="shared" ref="B6:B7" si="3">AVERAGE(H6:L6)</f>
        <v>477.66</v>
      </c>
      <c r="C6" s="6">
        <f t="shared" ref="C6:C7" si="4">STDEV(F6:L6)</f>
        <v>125.93293056226399</v>
      </c>
      <c r="D6" s="12">
        <f t="shared" si="2"/>
        <v>1.0286379188845534E-4</v>
      </c>
      <c r="H6" s="1">
        <v>290</v>
      </c>
      <c r="I6" s="1">
        <v>414.8</v>
      </c>
      <c r="J6" s="1">
        <v>573.5</v>
      </c>
      <c r="K6" s="1">
        <v>594.5</v>
      </c>
      <c r="L6" s="1">
        <v>515.5</v>
      </c>
    </row>
    <row r="7" spans="1:12" x14ac:dyDescent="0.25">
      <c r="A7" s="1" t="s">
        <v>6</v>
      </c>
      <c r="B7" s="8">
        <f t="shared" si="3"/>
        <v>473.26000000000005</v>
      </c>
      <c r="C7" s="6">
        <f t="shared" si="4"/>
        <v>126.46241734207028</v>
      </c>
      <c r="D7" s="12">
        <f t="shared" si="2"/>
        <v>1.0329628414833683E-4</v>
      </c>
      <c r="H7" s="1">
        <v>283</v>
      </c>
      <c r="I7" s="1">
        <v>413.3</v>
      </c>
      <c r="J7" s="1">
        <v>568.5</v>
      </c>
      <c r="K7" s="1">
        <v>590.1</v>
      </c>
      <c r="L7" s="1">
        <v>511.4</v>
      </c>
    </row>
    <row r="9" spans="1:12" x14ac:dyDescent="0.25">
      <c r="A9" s="17" t="s">
        <v>14</v>
      </c>
      <c r="B9" s="17"/>
      <c r="C9" s="17"/>
    </row>
  </sheetData>
  <mergeCells count="1">
    <mergeCell ref="A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D7"/>
    </sheetView>
  </sheetViews>
  <sheetFormatPr defaultRowHeight="15" x14ac:dyDescent="0.25"/>
  <cols>
    <col min="1" max="1" width="9.140625" style="1"/>
    <col min="2" max="2" width="20.5703125" style="1" customWidth="1"/>
    <col min="3" max="3" width="21" style="1" customWidth="1"/>
    <col min="4" max="4" width="27.85546875" style="12" customWidth="1"/>
    <col min="5" max="5" width="9.140625" style="4"/>
    <col min="6" max="9" width="10.5703125" style="14" bestFit="1" customWidth="1"/>
    <col min="10" max="10" width="11" style="1" bestFit="1" customWidth="1"/>
    <col min="11" max="14" width="9.5703125" style="1" bestFit="1" customWidth="1"/>
    <col min="15" max="15" width="9" style="1" bestFit="1" customWidth="1"/>
    <col min="16" max="16384" width="9.140625" style="1"/>
  </cols>
  <sheetData>
    <row r="1" spans="1:15" s="2" customFormat="1" x14ac:dyDescent="0.25">
      <c r="A1" s="2" t="s">
        <v>0</v>
      </c>
      <c r="B1" s="2" t="s">
        <v>18</v>
      </c>
      <c r="C1" s="2" t="s">
        <v>19</v>
      </c>
      <c r="D1" s="11" t="s">
        <v>20</v>
      </c>
      <c r="E1" s="3"/>
      <c r="F1" s="13" t="s">
        <v>21</v>
      </c>
      <c r="G1" s="13" t="s">
        <v>22</v>
      </c>
      <c r="H1" s="13" t="s">
        <v>23</v>
      </c>
      <c r="I1" s="13" t="s">
        <v>24</v>
      </c>
      <c r="J1" s="2" t="s">
        <v>25</v>
      </c>
    </row>
    <row r="2" spans="1:15" x14ac:dyDescent="0.25">
      <c r="A2" s="1" t="s">
        <v>1</v>
      </c>
      <c r="B2" s="14">
        <f>AVERAGE(F2:J2)</f>
        <v>21.011115400000001</v>
      </c>
      <c r="C2" s="1">
        <f>STDEV(F2:J2) * 1000000</f>
        <v>250.21469780974377</v>
      </c>
      <c r="D2" s="12">
        <f>(2*C2)/1000000</f>
        <v>5.0042939561948752E-4</v>
      </c>
      <c r="F2" s="14">
        <v>21.011099999999999</v>
      </c>
      <c r="G2" s="14">
        <v>21.0112193</v>
      </c>
      <c r="H2" s="14">
        <v>21.0114698</v>
      </c>
      <c r="I2" s="14">
        <v>21.010982599999998</v>
      </c>
      <c r="J2" s="1">
        <v>21.010805300000001</v>
      </c>
    </row>
    <row r="3" spans="1:15" x14ac:dyDescent="0.25">
      <c r="A3" s="1" t="s">
        <v>2</v>
      </c>
      <c r="B3" s="14">
        <f t="shared" ref="B3:B4" si="0">AVERAGE(F3:J3)</f>
        <v>21.00401944</v>
      </c>
      <c r="C3" s="1">
        <f t="shared" ref="C3:C4" si="1">STDEV(F3:J3) * 1000000</f>
        <v>247.56102883993282</v>
      </c>
      <c r="D3" s="12">
        <f t="shared" ref="D3:D7" si="2">(2*C3)/1000000</f>
        <v>4.9512205767986562E-4</v>
      </c>
      <c r="F3" s="14">
        <v>21.004000000000001</v>
      </c>
      <c r="G3" s="14">
        <v>21.004111000000002</v>
      </c>
      <c r="H3" s="14">
        <v>21.004371200000001</v>
      </c>
      <c r="I3" s="14">
        <v>21.003914300000002</v>
      </c>
      <c r="J3" s="1">
        <v>21.0037007</v>
      </c>
    </row>
    <row r="4" spans="1:15" x14ac:dyDescent="0.25">
      <c r="A4" s="1" t="s">
        <v>3</v>
      </c>
      <c r="B4" s="14">
        <f t="shared" si="0"/>
        <v>21.000153159999996</v>
      </c>
      <c r="C4" s="1">
        <f t="shared" si="1"/>
        <v>263.8212330340022</v>
      </c>
      <c r="D4" s="12">
        <f t="shared" si="2"/>
        <v>5.2764246606800444E-4</v>
      </c>
      <c r="F4" s="14">
        <v>21.000143999999999</v>
      </c>
      <c r="G4" s="14">
        <v>21.000237299999998</v>
      </c>
      <c r="H4" s="14">
        <v>21.000533399999998</v>
      </c>
      <c r="I4" s="14">
        <v>21.000032900000001</v>
      </c>
      <c r="J4" s="1">
        <v>20.9998182</v>
      </c>
    </row>
    <row r="5" spans="1:15" x14ac:dyDescent="0.25">
      <c r="A5" s="1" t="s">
        <v>4</v>
      </c>
      <c r="B5" s="14">
        <f>AVERAGE(F5:J5)</f>
        <v>10.003952</v>
      </c>
      <c r="C5" s="1">
        <f>STDEV(F5:J5) * 1000000</f>
        <v>117.1324037144157</v>
      </c>
      <c r="D5" s="12">
        <f t="shared" si="2"/>
        <v>2.342648074288314E-4</v>
      </c>
      <c r="F5" s="14">
        <f>K5*10</f>
        <v>10.003820000000001</v>
      </c>
      <c r="G5" s="14">
        <f t="shared" ref="G5:J5" si="3">L5*10</f>
        <v>10.00393</v>
      </c>
      <c r="H5" s="14">
        <f t="shared" si="3"/>
        <v>10.00413</v>
      </c>
      <c r="I5" s="14">
        <f t="shared" si="3"/>
        <v>10.00399</v>
      </c>
      <c r="J5" s="14">
        <f t="shared" si="3"/>
        <v>10.00389</v>
      </c>
      <c r="K5" s="14">
        <v>1.0003820000000001</v>
      </c>
      <c r="L5" s="14">
        <v>1.0003930000000001</v>
      </c>
      <c r="M5" s="14">
        <v>1.000413</v>
      </c>
      <c r="N5" s="14">
        <v>1.000399</v>
      </c>
      <c r="O5" s="1">
        <v>1.000389</v>
      </c>
    </row>
    <row r="6" spans="1:15" x14ac:dyDescent="0.25">
      <c r="A6" s="1" t="s">
        <v>5</v>
      </c>
      <c r="B6" s="14">
        <f t="shared" ref="B6:B7" si="4">AVERAGE(F6:J6)</f>
        <v>10.002542</v>
      </c>
      <c r="C6" s="1">
        <f t="shared" ref="C6:C7" si="5">STDEV(F6:J6) * 1000000</f>
        <v>104.2592921518327</v>
      </c>
      <c r="D6" s="12">
        <f t="shared" si="2"/>
        <v>2.0851858430366539E-4</v>
      </c>
      <c r="F6" s="14">
        <f t="shared" ref="F6:F7" si="6">K6*10</f>
        <v>10.00243</v>
      </c>
      <c r="G6" s="14">
        <f t="shared" ref="G6:G7" si="7">L6*10</f>
        <v>10.00254</v>
      </c>
      <c r="H6" s="14">
        <f t="shared" ref="H6:H7" si="8">M6*10</f>
        <v>10.002700000000001</v>
      </c>
      <c r="I6" s="14">
        <f t="shared" ref="I6:I7" si="9">N6*10</f>
        <v>10.002569999999999</v>
      </c>
      <c r="J6" s="14">
        <f t="shared" ref="J6:J7" si="10">O6*10</f>
        <v>10.002470000000001</v>
      </c>
      <c r="K6" s="14">
        <v>1.000243</v>
      </c>
      <c r="L6" s="14">
        <v>1.000254</v>
      </c>
      <c r="M6" s="14">
        <v>1.00027</v>
      </c>
      <c r="N6" s="14">
        <v>1.000257</v>
      </c>
      <c r="O6" s="1">
        <v>1.0002470000000001</v>
      </c>
    </row>
    <row r="7" spans="1:15" x14ac:dyDescent="0.25">
      <c r="A7" s="1" t="s">
        <v>6</v>
      </c>
      <c r="B7" s="14">
        <f t="shared" si="4"/>
        <v>10.004656000000001</v>
      </c>
      <c r="C7" s="1">
        <f t="shared" si="5"/>
        <v>104.5466403093461</v>
      </c>
      <c r="D7" s="12">
        <f t="shared" si="2"/>
        <v>2.090932806186922E-4</v>
      </c>
      <c r="F7" s="14">
        <f t="shared" si="6"/>
        <v>10.004539999999999</v>
      </c>
      <c r="G7" s="14">
        <f t="shared" si="7"/>
        <v>10.004670000000001</v>
      </c>
      <c r="H7" s="14">
        <f t="shared" si="8"/>
        <v>10.004809999999999</v>
      </c>
      <c r="I7" s="14">
        <f t="shared" si="9"/>
        <v>10.004679999999999</v>
      </c>
      <c r="J7" s="14">
        <f t="shared" si="10"/>
        <v>10.004580000000001</v>
      </c>
      <c r="K7" s="14">
        <v>1.000454</v>
      </c>
      <c r="L7" s="14">
        <v>1.000467</v>
      </c>
      <c r="M7" s="14">
        <v>1.000481</v>
      </c>
      <c r="N7" s="14">
        <v>1.0004679999999999</v>
      </c>
      <c r="O7" s="1">
        <v>1.0004580000000001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2" sqref="D2"/>
    </sheetView>
  </sheetViews>
  <sheetFormatPr defaultRowHeight="15" x14ac:dyDescent="0.25"/>
  <cols>
    <col min="1" max="1" width="6.28515625" style="1" bestFit="1" customWidth="1"/>
    <col min="2" max="2" width="16.7109375" style="8" bestFit="1" customWidth="1"/>
    <col min="3" max="3" width="14.5703125" style="6" bestFit="1" customWidth="1"/>
    <col min="4" max="4" width="16.5703125" style="12" bestFit="1" customWidth="1"/>
    <col min="5" max="5" width="8.28515625" style="4" customWidth="1"/>
    <col min="6" max="9" width="10.140625" style="1" bestFit="1" customWidth="1"/>
    <col min="10" max="16384" width="9.140625" style="1"/>
  </cols>
  <sheetData>
    <row r="1" spans="1:9" s="2" customFormat="1" x14ac:dyDescent="0.25">
      <c r="A1" s="2" t="s">
        <v>0</v>
      </c>
      <c r="B1" s="7" t="s">
        <v>32</v>
      </c>
      <c r="C1" s="5" t="s">
        <v>31</v>
      </c>
      <c r="D1" s="11" t="s">
        <v>30</v>
      </c>
      <c r="E1" s="3"/>
      <c r="F1" s="2" t="s">
        <v>26</v>
      </c>
      <c r="G1" s="2" t="s">
        <v>27</v>
      </c>
      <c r="H1" s="2" t="s">
        <v>28</v>
      </c>
      <c r="I1" s="2" t="s">
        <v>29</v>
      </c>
    </row>
    <row r="2" spans="1:9" x14ac:dyDescent="0.25">
      <c r="A2" s="1" t="s">
        <v>4</v>
      </c>
      <c r="B2" s="8">
        <f>AVERAGE(F2:I2)</f>
        <v>426.5</v>
      </c>
      <c r="C2" s="6">
        <f>STDEV(F2:I2)</f>
        <v>11.239810200058244</v>
      </c>
      <c r="D2" s="12">
        <f>(2*C2)/1000000</f>
        <v>2.2479620400116489E-5</v>
      </c>
      <c r="F2" s="1">
        <v>412</v>
      </c>
      <c r="G2" s="1">
        <v>424</v>
      </c>
      <c r="H2" s="1">
        <v>432</v>
      </c>
      <c r="I2" s="1">
        <v>438</v>
      </c>
    </row>
    <row r="3" spans="1:9" x14ac:dyDescent="0.25">
      <c r="A3" s="1" t="s">
        <v>5</v>
      </c>
      <c r="B3" s="8">
        <f t="shared" ref="B3:B4" si="0">AVERAGE(F3:I3)</f>
        <v>344.25</v>
      </c>
      <c r="C3" s="6">
        <f t="shared" ref="C3:C4" si="1">STDEV(F3:I3)</f>
        <v>9.535023160258536</v>
      </c>
      <c r="D3" s="12">
        <f t="shared" ref="D3:D4" si="2">(2*C3)/1000000</f>
        <v>1.9070046320517072E-5</v>
      </c>
      <c r="F3" s="1">
        <v>332</v>
      </c>
      <c r="G3" s="1">
        <v>342</v>
      </c>
      <c r="H3" s="1">
        <v>349</v>
      </c>
      <c r="I3" s="1">
        <v>354</v>
      </c>
    </row>
    <row r="4" spans="1:9" x14ac:dyDescent="0.25">
      <c r="A4" s="1" t="s">
        <v>6</v>
      </c>
      <c r="B4" s="8">
        <f t="shared" si="0"/>
        <v>488.75</v>
      </c>
      <c r="C4" s="6">
        <f t="shared" si="1"/>
        <v>10.045728777279759</v>
      </c>
      <c r="D4" s="12">
        <f t="shared" si="2"/>
        <v>2.0091457554559519E-5</v>
      </c>
      <c r="F4" s="1">
        <v>476</v>
      </c>
      <c r="G4" s="1">
        <v>486</v>
      </c>
      <c r="H4" s="1">
        <v>494</v>
      </c>
      <c r="I4" s="1"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2" sqref="B2:B7"/>
    </sheetView>
  </sheetViews>
  <sheetFormatPr defaultRowHeight="15" x14ac:dyDescent="0.25"/>
  <cols>
    <col min="1" max="1" width="9.140625" style="1"/>
    <col min="2" max="2" width="13.7109375" style="10" customWidth="1"/>
    <col min="3" max="3" width="9.140625" style="4"/>
    <col min="4" max="4" width="30.85546875" style="16" customWidth="1"/>
    <col min="5" max="5" width="24" style="1" customWidth="1"/>
    <col min="6" max="6" width="24.28515625" style="1" customWidth="1"/>
    <col min="7" max="7" width="23.42578125" style="1" customWidth="1"/>
    <col min="8" max="16384" width="9.140625" style="1"/>
  </cols>
  <sheetData>
    <row r="1" spans="1:7" s="2" customFormat="1" x14ac:dyDescent="0.25">
      <c r="A1" s="2" t="s">
        <v>0</v>
      </c>
      <c r="B1" s="9" t="s">
        <v>33</v>
      </c>
      <c r="C1" s="3"/>
      <c r="D1" s="15" t="s">
        <v>37</v>
      </c>
      <c r="E1" s="2" t="s">
        <v>35</v>
      </c>
      <c r="F1" s="2" t="s">
        <v>34</v>
      </c>
      <c r="G1" s="2" t="s">
        <v>36</v>
      </c>
    </row>
    <row r="2" spans="1:7" x14ac:dyDescent="0.25">
      <c r="A2" s="1" t="s">
        <v>1</v>
      </c>
      <c r="B2" s="12">
        <f>SQRT(D2^2+E2^2+F2^2+G2^2)</f>
        <v>5.0332787210853732E-4</v>
      </c>
      <c r="D2" s="16">
        <f>'Gain Factor Uncertainty'!C2*2/1000000</f>
        <v>5.0042939561948752E-4</v>
      </c>
      <c r="E2" s="16">
        <v>1.0000000000000001E-5</v>
      </c>
      <c r="F2" s="1">
        <f>SIN(65*2*PI()*'Delay Factor Uncertainty'!C2*2*0.000000001)</f>
        <v>5.3003460653267898E-5</v>
      </c>
      <c r="G2" s="1">
        <v>0</v>
      </c>
    </row>
    <row r="3" spans="1:7" x14ac:dyDescent="0.25">
      <c r="A3" s="1" t="s">
        <v>2</v>
      </c>
      <c r="B3" s="12">
        <f t="shared" ref="B3:B7" si="0">SQRT(D3^2+E3^2+F3^2+G3^2)</f>
        <v>4.9835805430834934E-4</v>
      </c>
      <c r="D3" s="16">
        <f>'Gain Factor Uncertainty'!C3*2/1000000</f>
        <v>4.9512205767986562E-4</v>
      </c>
      <c r="E3" s="16">
        <v>1.0000000000000001E-5</v>
      </c>
      <c r="F3" s="1">
        <f>SIN(65*2*PI()*'Delay Factor Uncertainty'!C3*2*0.000000001)</f>
        <v>5.5811273886729212E-5</v>
      </c>
      <c r="G3" s="1">
        <v>0</v>
      </c>
    </row>
    <row r="4" spans="1:7" x14ac:dyDescent="0.25">
      <c r="A4" s="1" t="s">
        <v>3</v>
      </c>
      <c r="B4" s="12">
        <f t="shared" si="0"/>
        <v>5.3037154738728586E-4</v>
      </c>
      <c r="D4" s="16">
        <f>'Gain Factor Uncertainty'!C4*2/1000000</f>
        <v>5.2764246606800444E-4</v>
      </c>
      <c r="E4" s="16">
        <v>1.0000000000000001E-5</v>
      </c>
      <c r="F4" s="1">
        <f>SIN(65*2*PI()*'Delay Factor Uncertainty'!C4*2*0.000000001)</f>
        <v>5.279589264004156E-5</v>
      </c>
      <c r="G4" s="1">
        <v>0</v>
      </c>
    </row>
    <row r="5" spans="1:7" x14ac:dyDescent="0.25">
      <c r="A5" s="1" t="s">
        <v>4</v>
      </c>
      <c r="B5" s="12">
        <f t="shared" si="0"/>
        <v>2.5659588509664965E-4</v>
      </c>
      <c r="D5" s="16">
        <f>'Gain Factor Uncertainty'!C5*2/1000000</f>
        <v>2.342648074288314E-4</v>
      </c>
      <c r="E5" s="16">
        <v>1.0000000000000001E-5</v>
      </c>
      <c r="F5" s="1">
        <f>SIN(65*2*PI()*'Delay Factor Uncertainty'!C5*2*0.000000001)</f>
        <v>1.0176499847949795E-4</v>
      </c>
      <c r="G5" s="1">
        <f>'CT Gain Uncertainty'!C2*2*0.000001</f>
        <v>2.2479620400116486E-5</v>
      </c>
    </row>
    <row r="6" spans="1:7" x14ac:dyDescent="0.25">
      <c r="A6" s="1" t="s">
        <v>5</v>
      </c>
      <c r="B6" s="12">
        <f t="shared" si="0"/>
        <v>2.3350508848490417E-4</v>
      </c>
      <c r="D6" s="16">
        <f>'Gain Factor Uncertainty'!C6*2/1000000</f>
        <v>2.0851858430366539E-4</v>
      </c>
      <c r="E6" s="16">
        <v>1.0000000000000001E-5</v>
      </c>
      <c r="F6" s="1">
        <f>SIN(65*2*PI()*'Delay Factor Uncertainty'!C6*2*0.000000001)</f>
        <v>1.0286379188845534E-4</v>
      </c>
      <c r="G6" s="1">
        <f>'CT Gain Uncertainty'!C3*2*0.000001</f>
        <v>1.9070046320517072E-5</v>
      </c>
    </row>
    <row r="7" spans="1:7" x14ac:dyDescent="0.25">
      <c r="A7" s="1" t="s">
        <v>6</v>
      </c>
      <c r="B7" s="12">
        <f t="shared" si="0"/>
        <v>2.3429423592015184E-4</v>
      </c>
      <c r="D7" s="16">
        <f>'Gain Factor Uncertainty'!C7*2/1000000</f>
        <v>2.090932806186922E-4</v>
      </c>
      <c r="E7" s="16">
        <v>1.0000000000000001E-5</v>
      </c>
      <c r="F7" s="1">
        <f>SIN(65*2*PI()*'Delay Factor Uncertainty'!C7*2*0.000000001)</f>
        <v>1.0329628414833681E-4</v>
      </c>
      <c r="G7" s="1">
        <f>'CT Gain Uncertainty'!C4*2*0.000001</f>
        <v>2.0091457554559516E-5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 Factor Uncertainty</vt:lpstr>
      <vt:lpstr>Gain Factor Uncertainty</vt:lpstr>
      <vt:lpstr>CT Gain Uncertainty</vt:lpstr>
      <vt:lpstr>Total uncertainty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Goldstein</dc:creator>
  <cp:lastModifiedBy>AR Gold</cp:lastModifiedBy>
  <dcterms:created xsi:type="dcterms:W3CDTF">2014-01-31T15:33:04Z</dcterms:created>
  <dcterms:modified xsi:type="dcterms:W3CDTF">2014-10-06T22:14:20Z</dcterms:modified>
</cp:coreProperties>
</file>