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2790" windowWidth="23955" windowHeight="9975" activeTab="1"/>
  </bookViews>
  <sheets>
    <sheet name="Delay Factor Uncertainty" sheetId="1" r:id="rId1"/>
    <sheet name="Gain Factor Uncertainty" sheetId="2" r:id="rId2"/>
    <sheet name="CT Gain Uncertainty" sheetId="3" r:id="rId3"/>
    <sheet name="Total uncertainty" sheetId="4" r:id="rId4"/>
  </sheets>
  <calcPr calcId="144525" calcCompleted="0"/>
</workbook>
</file>

<file path=xl/calcChain.xml><?xml version="1.0" encoding="utf-8"?>
<calcChain xmlns="http://schemas.openxmlformats.org/spreadsheetml/2006/main">
  <c r="B6" i="1" l="1"/>
  <c r="B7" i="1"/>
  <c r="B5" i="1"/>
  <c r="J7" i="1"/>
  <c r="J6" i="1"/>
  <c r="C6" i="1" s="1"/>
  <c r="J5" i="1"/>
  <c r="C3" i="1"/>
  <c r="C4" i="1"/>
  <c r="C7" i="1"/>
  <c r="C2" i="1"/>
  <c r="B3" i="1"/>
  <c r="B4" i="1"/>
  <c r="B2" i="1"/>
  <c r="C5" i="1" l="1"/>
  <c r="F5" i="4" s="1"/>
  <c r="F6" i="2"/>
  <c r="G6" i="2"/>
  <c r="H6" i="2"/>
  <c r="I6" i="2"/>
  <c r="J6" i="2"/>
  <c r="F7" i="2"/>
  <c r="G7" i="2"/>
  <c r="H7" i="2"/>
  <c r="I7" i="2"/>
  <c r="J7" i="2"/>
  <c r="G5" i="2"/>
  <c r="H5" i="2"/>
  <c r="I5" i="2"/>
  <c r="J5" i="2"/>
  <c r="F5" i="2"/>
  <c r="C5" i="2" s="1"/>
  <c r="D5" i="2" s="1"/>
  <c r="F7" i="4"/>
  <c r="B3" i="3"/>
  <c r="C3" i="3"/>
  <c r="D3" i="3" s="1"/>
  <c r="B4" i="3"/>
  <c r="C4" i="3"/>
  <c r="D4" i="3" s="1"/>
  <c r="C2" i="3"/>
  <c r="D2" i="3" s="1"/>
  <c r="B2" i="3"/>
  <c r="B3" i="2"/>
  <c r="C3" i="2"/>
  <c r="D3" i="2" s="1"/>
  <c r="B4" i="2"/>
  <c r="C4" i="2"/>
  <c r="D4" i="2" s="1"/>
  <c r="C2" i="2"/>
  <c r="D2" i="2" s="1"/>
  <c r="B2" i="2"/>
  <c r="D7" i="1"/>
  <c r="D6" i="1"/>
  <c r="F3" i="4"/>
  <c r="D4" i="1"/>
  <c r="F2" i="4"/>
  <c r="B6" i="2" l="1"/>
  <c r="G7" i="4"/>
  <c r="D2" i="1"/>
  <c r="F6" i="4"/>
  <c r="B7" i="2"/>
  <c r="B5" i="2"/>
  <c r="F4" i="4"/>
  <c r="D3" i="1"/>
  <c r="D2" i="4"/>
  <c r="B2" i="4" s="1"/>
  <c r="G5" i="4"/>
  <c r="G6" i="4"/>
  <c r="C7" i="2"/>
  <c r="D7" i="2" s="1"/>
  <c r="C6" i="2"/>
  <c r="D6" i="2" s="1"/>
  <c r="D5" i="1"/>
  <c r="D3" i="4"/>
  <c r="B3" i="4" s="1"/>
  <c r="D4" i="4"/>
  <c r="D5" i="4"/>
  <c r="B5" i="4" s="1"/>
  <c r="D7" i="4" l="1"/>
  <c r="B7" i="4" s="1"/>
  <c r="D6" i="4"/>
  <c r="B6" i="4" s="1"/>
  <c r="B4" i="4"/>
</calcChain>
</file>

<file path=xl/sharedStrings.xml><?xml version="1.0" encoding="utf-8"?>
<sst xmlns="http://schemas.openxmlformats.org/spreadsheetml/2006/main" count="132" uniqueCount="68">
  <si>
    <t>Phase</t>
  </si>
  <si>
    <t>VA</t>
  </si>
  <si>
    <t>VB</t>
  </si>
  <si>
    <t>VC</t>
  </si>
  <si>
    <t>IA</t>
  </si>
  <si>
    <t>IB</t>
  </si>
  <si>
    <t>IC</t>
  </si>
  <si>
    <t>delay factor 60</t>
  </si>
  <si>
    <t>delay factor 100</t>
  </si>
  <si>
    <t>delay factor 200</t>
  </si>
  <si>
    <t>delay factor 500</t>
  </si>
  <si>
    <t>delay factor 1000</t>
  </si>
  <si>
    <t>delay factor 2000</t>
  </si>
  <si>
    <t>delay factor 5000</t>
  </si>
  <si>
    <t>All Delays Factors and StD in nanoseconds</t>
  </si>
  <si>
    <t xml:space="preserve"> % TVE uncertainty @ 65 Hz input frequency </t>
  </si>
  <si>
    <t>Dly Factor mean (ns)</t>
  </si>
  <si>
    <t>Dly Factor StD (ns)</t>
  </si>
  <si>
    <t>Gain Factor</t>
  </si>
  <si>
    <t>Gain Factor StD (ppm)</t>
  </si>
  <si>
    <t>% TVE uncertainty</t>
  </si>
  <si>
    <t>40 Hz Gain</t>
  </si>
  <si>
    <t>50 Hz Gain</t>
  </si>
  <si>
    <t>60 Hz Gain</t>
  </si>
  <si>
    <t>70 Hz Gain</t>
  </si>
  <si>
    <t>%TVE uncertainty</t>
  </si>
  <si>
    <t>Gain StD (ppm)</t>
  </si>
  <si>
    <t>Mean Gain (ppm)</t>
  </si>
  <si>
    <t>Total % TVE</t>
  </si>
  <si>
    <t>Sin (delay uncertainty)</t>
  </si>
  <si>
    <t>HP3458 RMS uncertainty</t>
  </si>
  <si>
    <t>CT gain uncertainty</t>
  </si>
  <si>
    <t xml:space="preserve">gain factor uncertainty </t>
  </si>
  <si>
    <t>STD 60</t>
  </si>
  <si>
    <t>STD 100</t>
  </si>
  <si>
    <t>STD 200</t>
  </si>
  <si>
    <t>STD 500</t>
  </si>
  <si>
    <t>STD 1000</t>
  </si>
  <si>
    <t>STD 2000</t>
  </si>
  <si>
    <t>STD 5000</t>
  </si>
  <si>
    <t>Frequency</t>
  </si>
  <si>
    <t xml:space="preserve">Gain Factor 55Hz </t>
  </si>
  <si>
    <t xml:space="preserve">Gain Factor 60 Hz </t>
  </si>
  <si>
    <t xml:space="preserve">Gain Factor 45 Hz </t>
  </si>
  <si>
    <t xml:space="preserve">Gain Factor 50 Hz </t>
  </si>
  <si>
    <t xml:space="preserve">Gain Factor 65 Hz </t>
  </si>
  <si>
    <t>Std Dev 45 Hz</t>
  </si>
  <si>
    <t>Std Dev 50 Hz</t>
  </si>
  <si>
    <t>Std Dev 55 Hz</t>
  </si>
  <si>
    <t>Std Dev 60 Hz</t>
  </si>
  <si>
    <t>Std Dev 65 Hz</t>
  </si>
  <si>
    <t>SNR 60</t>
  </si>
  <si>
    <t>SNR Std 60</t>
  </si>
  <si>
    <t>SNR 100</t>
  </si>
  <si>
    <t>SNR 200</t>
  </si>
  <si>
    <t>SNR 500</t>
  </si>
  <si>
    <t>SNR 1000</t>
  </si>
  <si>
    <t>SNR 2000</t>
  </si>
  <si>
    <t>SNR 5000</t>
  </si>
  <si>
    <t>SNR Std 100</t>
  </si>
  <si>
    <t>SNR Std 200</t>
  </si>
  <si>
    <t>SNR Std 500</t>
  </si>
  <si>
    <t>SNR Std 1000</t>
  </si>
  <si>
    <t>SNR Std 2000</t>
  </si>
  <si>
    <t>SNR Std 5000</t>
  </si>
  <si>
    <t>Column1</t>
  </si>
  <si>
    <t>\</t>
  </si>
  <si>
    <t>DOF =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</si>
</sst>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%"/>
    <numFmt numFmtId="165" formatCode="0.0000000"/>
    <numFmt numFmtId="166" formatCode="0.0000"/>
    <numFmt numFmtId="167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</fills>
  <borders count="21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164" fontId="1" fillId="0" borderId="3" xfId="0" applyNumberFormat="1" applyFont="1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0" fillId="0" borderId="7" xfId="0" applyBorder="1" applyAlignment="1" applyProtection="1">
      <alignment horizontal="center"/>
    </xf>
    <xf numFmtId="165" fontId="1" fillId="0" borderId="2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165" fontId="0" fillId="0" borderId="5" xfId="0" applyNumberFormat="1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1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0" fillId="0" borderId="4" xfId="0" applyNumberFormat="1" applyBorder="1" applyAlignment="1" applyProtection="1">
      <alignment horizontal="center"/>
      <protection locked="0"/>
    </xf>
    <xf numFmtId="165" fontId="0" fillId="0" borderId="7" xfId="0" applyNumberFormat="1" applyBorder="1" applyAlignment="1" applyProtection="1">
      <alignment horizontal="center"/>
      <protection locked="0"/>
    </xf>
    <xf numFmtId="165" fontId="0" fillId="0" borderId="8" xfId="0" applyNumberFormat="1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1" fontId="1" fillId="0" borderId="10" xfId="0" applyNumberFormat="1" applyFont="1" applyFill="1" applyBorder="1" applyAlignment="1">
      <alignment horizontal="center"/>
    </xf>
    <xf numFmtId="1" fontId="1" fillId="0" borderId="11" xfId="0" applyNumberFormat="1" applyFont="1" applyBorder="1" applyAlignment="1">
      <alignment horizontal="center"/>
    </xf>
    <xf numFmtId="1" fontId="1" fillId="0" borderId="12" xfId="0" applyNumberFormat="1" applyFont="1" applyBorder="1" applyAlignment="1">
      <alignment horizontal="center"/>
    </xf>
    <xf numFmtId="1" fontId="0" fillId="3" borderId="5" xfId="0" applyNumberFormat="1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164" fontId="0" fillId="3" borderId="9" xfId="0" applyNumberFormat="1" applyFill="1" applyBorder="1" applyAlignment="1">
      <alignment horizontal="center"/>
    </xf>
    <xf numFmtId="0" fontId="0" fillId="0" borderId="5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 applyProtection="1">
      <alignment horizontal="center"/>
      <protection locked="0"/>
    </xf>
    <xf numFmtId="166" fontId="0" fillId="3" borderId="5" xfId="0" applyNumberFormat="1" applyFill="1" applyBorder="1" applyAlignment="1" applyProtection="1">
      <alignment horizontal="center"/>
    </xf>
    <xf numFmtId="166" fontId="0" fillId="3" borderId="6" xfId="0" applyNumberFormat="1" applyFill="1" applyBorder="1" applyAlignment="1" applyProtection="1">
      <alignment horizontal="center"/>
    </xf>
    <xf numFmtId="166" fontId="0" fillId="0" borderId="4" xfId="0" applyNumberFormat="1" applyFont="1" applyBorder="1" applyAlignment="1">
      <alignment horizontal="center"/>
    </xf>
    <xf numFmtId="166" fontId="0" fillId="0" borderId="5" xfId="0" applyNumberFormat="1" applyBorder="1" applyAlignment="1" applyProtection="1">
      <alignment horizontal="center"/>
      <protection locked="0"/>
    </xf>
    <xf numFmtId="166" fontId="0" fillId="0" borderId="6" xfId="0" applyNumberFormat="1" applyBorder="1" applyAlignment="1" applyProtection="1">
      <alignment horizontal="center"/>
      <protection locked="0"/>
    </xf>
    <xf numFmtId="166" fontId="0" fillId="0" borderId="4" xfId="0" applyNumberFormat="1" applyFont="1" applyFill="1" applyBorder="1" applyAlignment="1">
      <alignment horizontal="center"/>
    </xf>
    <xf numFmtId="166" fontId="0" fillId="3" borderId="8" xfId="0" applyNumberFormat="1" applyFill="1" applyBorder="1" applyAlignment="1" applyProtection="1">
      <alignment horizontal="center"/>
    </xf>
    <xf numFmtId="166" fontId="0" fillId="3" borderId="9" xfId="0" applyNumberFormat="1" applyFill="1" applyBorder="1" applyAlignment="1" applyProtection="1">
      <alignment horizontal="center"/>
    </xf>
    <xf numFmtId="166" fontId="0" fillId="0" borderId="7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2" borderId="5" xfId="0" applyFill="1" applyBorder="1" applyAlignment="1">
      <alignment horizontal="center"/>
    </xf>
    <xf numFmtId="11" fontId="0" fillId="0" borderId="5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15" xfId="0" applyFont="1" applyBorder="1" applyAlignment="1">
      <alignment horizontal="center"/>
    </xf>
    <xf numFmtId="10" fontId="1" fillId="0" borderId="16" xfId="0" applyNumberFormat="1" applyFont="1" applyBorder="1" applyAlignment="1">
      <alignment horizontal="center"/>
    </xf>
    <xf numFmtId="11" fontId="1" fillId="0" borderId="16" xfId="0" applyNumberFormat="1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0" fillId="2" borderId="19" xfId="0" applyFill="1" applyBorder="1" applyAlignment="1">
      <alignment horizontal="center"/>
    </xf>
    <xf numFmtId="11" fontId="0" fillId="0" borderId="19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1" fontId="1" fillId="0" borderId="16" xfId="0" applyNumberFormat="1" applyFont="1" applyBorder="1" applyAlignment="1">
      <alignment horizontal="center"/>
    </xf>
    <xf numFmtId="2" fontId="1" fillId="0" borderId="16" xfId="0" applyNumberFormat="1" applyFont="1" applyBorder="1" applyAlignment="1">
      <alignment horizontal="center"/>
    </xf>
    <xf numFmtId="164" fontId="1" fillId="0" borderId="17" xfId="0" applyNumberFormat="1" applyFont="1" applyBorder="1" applyAlignment="1">
      <alignment horizontal="center"/>
    </xf>
    <xf numFmtId="164" fontId="0" fillId="3" borderId="14" xfId="0" applyNumberFormat="1" applyFill="1" applyBorder="1" applyAlignment="1">
      <alignment horizontal="center"/>
    </xf>
    <xf numFmtId="1" fontId="0" fillId="3" borderId="19" xfId="0" applyNumberFormat="1" applyFill="1" applyBorder="1" applyAlignment="1">
      <alignment horizontal="center"/>
    </xf>
    <xf numFmtId="2" fontId="0" fillId="3" borderId="19" xfId="0" applyNumberFormat="1" applyFill="1" applyBorder="1" applyAlignment="1">
      <alignment horizontal="center"/>
    </xf>
    <xf numFmtId="164" fontId="0" fillId="3" borderId="20" xfId="0" applyNumberFormat="1" applyFill="1" applyBorder="1" applyAlignment="1">
      <alignment horizontal="center"/>
    </xf>
    <xf numFmtId="167" fontId="0" fillId="0" borderId="5" xfId="0" applyNumberFormat="1" applyBorder="1" applyAlignment="1" applyProtection="1">
      <alignment horizontal="center"/>
      <protection locked="0"/>
    </xf>
    <xf numFmtId="167" fontId="0" fillId="0" borderId="6" xfId="0" applyNumberFormat="1" applyBorder="1" applyAlignment="1" applyProtection="1">
      <alignment horizontal="center"/>
      <protection locked="0"/>
    </xf>
    <xf numFmtId="167" fontId="0" fillId="0" borderId="8" xfId="0" applyNumberFormat="1" applyBorder="1" applyAlignment="1" applyProtection="1">
      <alignment horizontal="center"/>
      <protection locked="0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20"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5" formatCode="0.00E+0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5" formatCode="0.00E+00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0.0000%"/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2" formatCode="0.00"/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" formatCode="0"/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</dxf>
    <dxf>
      <border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Voltage Delay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 Phase A</c:v>
          </c:tx>
          <c:xVal>
            <c:numRef>
              <c:f>'Delay Factor Uncertainty'!$F$8:$K$8</c:f>
              <c:numCache>
                <c:formatCode>General</c:formatCode>
                <c:ptCount val="6"/>
                <c:pt idx="0">
                  <c:v>60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'Delay Factor Uncertainty'!$F$2:$L$2</c:f>
              <c:numCache>
                <c:formatCode>General</c:formatCode>
                <c:ptCount val="7"/>
                <c:pt idx="0">
                  <c:v>-474.2</c:v>
                </c:pt>
                <c:pt idx="1">
                  <c:v>-469.1</c:v>
                </c:pt>
                <c:pt idx="2">
                  <c:v>-620.6</c:v>
                </c:pt>
                <c:pt idx="3">
                  <c:v>-723</c:v>
                </c:pt>
                <c:pt idx="4">
                  <c:v>-740.1</c:v>
                </c:pt>
                <c:pt idx="5">
                  <c:v>-729.1</c:v>
                </c:pt>
              </c:numCache>
            </c:numRef>
          </c:yVal>
          <c:smooth val="0"/>
        </c:ser>
        <c:ser>
          <c:idx val="1"/>
          <c:order val="1"/>
          <c:tx>
            <c:v>V Phase B</c:v>
          </c:tx>
          <c:xVal>
            <c:numRef>
              <c:f>'Delay Factor Uncertainty'!$F$8:$K$8</c:f>
              <c:numCache>
                <c:formatCode>General</c:formatCode>
                <c:ptCount val="6"/>
                <c:pt idx="0">
                  <c:v>60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'Delay Factor Uncertainty'!$F$3:$L$3</c:f>
              <c:numCache>
                <c:formatCode>General</c:formatCode>
                <c:ptCount val="7"/>
                <c:pt idx="0">
                  <c:v>-500.8</c:v>
                </c:pt>
                <c:pt idx="1">
                  <c:v>-464.4</c:v>
                </c:pt>
                <c:pt idx="2">
                  <c:v>-643.4</c:v>
                </c:pt>
                <c:pt idx="3">
                  <c:v>-742.3</c:v>
                </c:pt>
                <c:pt idx="4">
                  <c:v>-757.6</c:v>
                </c:pt>
                <c:pt idx="5">
                  <c:v>-745.6</c:v>
                </c:pt>
              </c:numCache>
            </c:numRef>
          </c:yVal>
          <c:smooth val="0"/>
        </c:ser>
        <c:ser>
          <c:idx val="2"/>
          <c:order val="2"/>
          <c:tx>
            <c:v>V Phase C</c:v>
          </c:tx>
          <c:xVal>
            <c:numRef>
              <c:f>'Delay Factor Uncertainty'!$F$8:$K$8</c:f>
              <c:numCache>
                <c:formatCode>General</c:formatCode>
                <c:ptCount val="6"/>
                <c:pt idx="0">
                  <c:v>60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'Delay Factor Uncertainty'!$F$4:$L$4</c:f>
              <c:numCache>
                <c:formatCode>General</c:formatCode>
                <c:ptCount val="7"/>
                <c:pt idx="0">
                  <c:v>61.6</c:v>
                </c:pt>
                <c:pt idx="1">
                  <c:v>69</c:v>
                </c:pt>
                <c:pt idx="2">
                  <c:v>-77.2</c:v>
                </c:pt>
                <c:pt idx="3">
                  <c:v>-172.5</c:v>
                </c:pt>
                <c:pt idx="4">
                  <c:v>-186.2</c:v>
                </c:pt>
                <c:pt idx="5">
                  <c:v>-173.1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21856"/>
        <c:axId val="47325184"/>
      </c:scatterChart>
      <c:valAx>
        <c:axId val="47321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47325184"/>
        <c:crosses val="autoZero"/>
        <c:crossBetween val="midCat"/>
      </c:valAx>
      <c:valAx>
        <c:axId val="47325184"/>
        <c:scaling>
          <c:orientation val="minMax"/>
          <c:min val="-14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delay (ns)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321856"/>
        <c:crosses val="autoZero"/>
        <c:crossBetween val="midCat"/>
        <c:majorUnit val="2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Current Delay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 Phase A</c:v>
          </c:tx>
          <c:xVal>
            <c:numRef>
              <c:f>'Delay Factor Uncertainty'!$F$8:$L$8</c:f>
              <c:numCache>
                <c:formatCode>General</c:formatCode>
                <c:ptCount val="7"/>
                <c:pt idx="0">
                  <c:v>60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</c:numCache>
            </c:numRef>
          </c:xVal>
          <c:yVal>
            <c:numRef>
              <c:f>'Delay Factor Uncertainty'!$F$5:$L$5</c:f>
              <c:numCache>
                <c:formatCode>General</c:formatCode>
                <c:ptCount val="7"/>
                <c:pt idx="1">
                  <c:v>-280.8</c:v>
                </c:pt>
                <c:pt idx="2">
                  <c:v>-345.5</c:v>
                </c:pt>
                <c:pt idx="3">
                  <c:v>-175.4</c:v>
                </c:pt>
                <c:pt idx="4">
                  <c:v>-30.4</c:v>
                </c:pt>
                <c:pt idx="5">
                  <c:v>35</c:v>
                </c:pt>
              </c:numCache>
            </c:numRef>
          </c:yVal>
          <c:smooth val="0"/>
        </c:ser>
        <c:ser>
          <c:idx val="1"/>
          <c:order val="1"/>
          <c:tx>
            <c:v>V Phase B</c:v>
          </c:tx>
          <c:xVal>
            <c:numRef>
              <c:f>'Delay Factor Uncertainty'!$F$8:$L$8</c:f>
              <c:numCache>
                <c:formatCode>General</c:formatCode>
                <c:ptCount val="7"/>
                <c:pt idx="0">
                  <c:v>60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</c:numCache>
            </c:numRef>
          </c:xVal>
          <c:yVal>
            <c:numRef>
              <c:f>'Delay Factor Uncertainty'!$F$6:$L$6</c:f>
              <c:numCache>
                <c:formatCode>General</c:formatCode>
                <c:ptCount val="7"/>
                <c:pt idx="1">
                  <c:v>-277.60000000000002</c:v>
                </c:pt>
                <c:pt idx="2">
                  <c:v>-341.2</c:v>
                </c:pt>
                <c:pt idx="3">
                  <c:v>-170.5</c:v>
                </c:pt>
                <c:pt idx="4">
                  <c:v>-25.4</c:v>
                </c:pt>
                <c:pt idx="5">
                  <c:v>40.200000000000003</c:v>
                </c:pt>
              </c:numCache>
            </c:numRef>
          </c:yVal>
          <c:smooth val="0"/>
        </c:ser>
        <c:ser>
          <c:idx val="2"/>
          <c:order val="2"/>
          <c:tx>
            <c:v>V Phase C</c:v>
          </c:tx>
          <c:xVal>
            <c:numRef>
              <c:f>'Delay Factor Uncertainty'!$F$8:$L$8</c:f>
              <c:numCache>
                <c:formatCode>General</c:formatCode>
                <c:ptCount val="7"/>
                <c:pt idx="0">
                  <c:v>60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</c:numCache>
            </c:numRef>
          </c:xVal>
          <c:yVal>
            <c:numRef>
              <c:f>'Delay Factor Uncertainty'!$F$7:$L$7</c:f>
              <c:numCache>
                <c:formatCode>General</c:formatCode>
                <c:ptCount val="7"/>
                <c:pt idx="1">
                  <c:v>-273.5</c:v>
                </c:pt>
                <c:pt idx="2">
                  <c:v>-341.9</c:v>
                </c:pt>
                <c:pt idx="3">
                  <c:v>-172.3</c:v>
                </c:pt>
                <c:pt idx="4">
                  <c:v>-27.4</c:v>
                </c:pt>
                <c:pt idx="5">
                  <c:v>38.700000000000003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18560"/>
        <c:axId val="48020480"/>
      </c:scatterChart>
      <c:valAx>
        <c:axId val="4801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48020480"/>
        <c:crosses val="autoZero"/>
        <c:crossBetween val="midCat"/>
      </c:valAx>
      <c:valAx>
        <c:axId val="48020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delay (ns)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018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Voltage Gain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 Phase A</c:v>
          </c:tx>
          <c:xVal>
            <c:numRef>
              <c:f>'Gain Factor Uncertainty'!$F$8:$J$8</c:f>
              <c:numCache>
                <c:formatCode>0</c:formatCode>
                <c:ptCount val="5"/>
                <c:pt idx="0">
                  <c:v>45</c:v>
                </c:pt>
                <c:pt idx="1">
                  <c:v>50</c:v>
                </c:pt>
                <c:pt idx="2">
                  <c:v>55</c:v>
                </c:pt>
                <c:pt idx="3">
                  <c:v>60</c:v>
                </c:pt>
                <c:pt idx="4">
                  <c:v>65</c:v>
                </c:pt>
              </c:numCache>
            </c:numRef>
          </c:xVal>
          <c:yVal>
            <c:numRef>
              <c:f>'Gain Factor Uncertainty'!$F$2:$J$2</c:f>
              <c:numCache>
                <c:formatCode>0.0000</c:formatCode>
                <c:ptCount val="5"/>
                <c:pt idx="0">
                  <c:v>21.010200000000001</c:v>
                </c:pt>
                <c:pt idx="1">
                  <c:v>21.010200000000001</c:v>
                </c:pt>
                <c:pt idx="2">
                  <c:v>21.0106</c:v>
                </c:pt>
                <c:pt idx="3">
                  <c:v>21.010100000000001</c:v>
                </c:pt>
                <c:pt idx="4">
                  <c:v>21.009899999999998</c:v>
                </c:pt>
              </c:numCache>
            </c:numRef>
          </c:yVal>
          <c:smooth val="0"/>
        </c:ser>
        <c:ser>
          <c:idx val="1"/>
          <c:order val="1"/>
          <c:tx>
            <c:v>V Phase B</c:v>
          </c:tx>
          <c:xVal>
            <c:numRef>
              <c:f>'Gain Factor Uncertainty'!$F$8:$J$8</c:f>
              <c:numCache>
                <c:formatCode>0</c:formatCode>
                <c:ptCount val="5"/>
                <c:pt idx="0">
                  <c:v>45</c:v>
                </c:pt>
                <c:pt idx="1">
                  <c:v>50</c:v>
                </c:pt>
                <c:pt idx="2">
                  <c:v>55</c:v>
                </c:pt>
                <c:pt idx="3">
                  <c:v>60</c:v>
                </c:pt>
                <c:pt idx="4">
                  <c:v>65</c:v>
                </c:pt>
              </c:numCache>
            </c:numRef>
          </c:xVal>
          <c:yVal>
            <c:numRef>
              <c:f>'Gain Factor Uncertainty'!$F$3:$J$3</c:f>
              <c:numCache>
                <c:formatCode>0.0000</c:formatCode>
                <c:ptCount val="5"/>
                <c:pt idx="0">
                  <c:v>21.001999999999999</c:v>
                </c:pt>
                <c:pt idx="1">
                  <c:v>21.001899999999999</c:v>
                </c:pt>
                <c:pt idx="2">
                  <c:v>21.002400000000002</c:v>
                </c:pt>
                <c:pt idx="3">
                  <c:v>21.001899999999999</c:v>
                </c:pt>
                <c:pt idx="4">
                  <c:v>21.0016</c:v>
                </c:pt>
              </c:numCache>
            </c:numRef>
          </c:yVal>
          <c:smooth val="0"/>
        </c:ser>
        <c:ser>
          <c:idx val="2"/>
          <c:order val="2"/>
          <c:tx>
            <c:v>V Phase C</c:v>
          </c:tx>
          <c:xVal>
            <c:numRef>
              <c:f>'Gain Factor Uncertainty'!$F$8:$J$8</c:f>
              <c:numCache>
                <c:formatCode>0</c:formatCode>
                <c:ptCount val="5"/>
                <c:pt idx="0">
                  <c:v>45</c:v>
                </c:pt>
                <c:pt idx="1">
                  <c:v>50</c:v>
                </c:pt>
                <c:pt idx="2">
                  <c:v>55</c:v>
                </c:pt>
                <c:pt idx="3">
                  <c:v>60</c:v>
                </c:pt>
                <c:pt idx="4">
                  <c:v>65</c:v>
                </c:pt>
              </c:numCache>
            </c:numRef>
          </c:xVal>
          <c:yVal>
            <c:numRef>
              <c:f>'Gain Factor Uncertainty'!$F$4:$J$4</c:f>
              <c:numCache>
                <c:formatCode>0.0000</c:formatCode>
                <c:ptCount val="5"/>
                <c:pt idx="0">
                  <c:v>21.0002</c:v>
                </c:pt>
                <c:pt idx="1">
                  <c:v>21.0002</c:v>
                </c:pt>
                <c:pt idx="2">
                  <c:v>21.000499999999999</c:v>
                </c:pt>
                <c:pt idx="3">
                  <c:v>21.0001</c:v>
                </c:pt>
                <c:pt idx="4">
                  <c:v>20.9998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28096"/>
        <c:axId val="48630016"/>
      </c:scatterChart>
      <c:valAx>
        <c:axId val="48628096"/>
        <c:scaling>
          <c:orientation val="minMax"/>
          <c:max val="65"/>
          <c:min val="45"/>
        </c:scaling>
        <c:delete val="0"/>
        <c:axPos val="b"/>
        <c:numFmt formatCode="0" sourceLinked="1"/>
        <c:majorTickMark val="out"/>
        <c:minorTickMark val="none"/>
        <c:tickLblPos val="nextTo"/>
        <c:crossAx val="48630016"/>
        <c:crosses val="autoZero"/>
        <c:crossBetween val="midCat"/>
        <c:majorUnit val="5"/>
      </c:valAx>
      <c:valAx>
        <c:axId val="48630016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48628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Current Gain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 Phase A</c:v>
          </c:tx>
          <c:xVal>
            <c:numRef>
              <c:f>'Gain Factor Uncertainty'!$F$8:$J$8</c:f>
              <c:numCache>
                <c:formatCode>0</c:formatCode>
                <c:ptCount val="5"/>
                <c:pt idx="0">
                  <c:v>45</c:v>
                </c:pt>
                <c:pt idx="1">
                  <c:v>50</c:v>
                </c:pt>
                <c:pt idx="2">
                  <c:v>55</c:v>
                </c:pt>
                <c:pt idx="3">
                  <c:v>60</c:v>
                </c:pt>
                <c:pt idx="4">
                  <c:v>65</c:v>
                </c:pt>
              </c:numCache>
            </c:numRef>
          </c:xVal>
          <c:yVal>
            <c:numRef>
              <c:f>'Gain Factor Uncertainty'!$F$5:$J$5</c:f>
              <c:numCache>
                <c:formatCode>0.0000</c:formatCode>
                <c:ptCount val="5"/>
                <c:pt idx="0">
                  <c:v>10.004147000000001</c:v>
                </c:pt>
                <c:pt idx="1">
                  <c:v>10.004225</c:v>
                </c:pt>
                <c:pt idx="2">
                  <c:v>10.004371000000001</c:v>
                </c:pt>
                <c:pt idx="3">
                  <c:v>10.004147999999999</c:v>
                </c:pt>
                <c:pt idx="4">
                  <c:v>10.004042999999999</c:v>
                </c:pt>
              </c:numCache>
            </c:numRef>
          </c:yVal>
          <c:smooth val="0"/>
        </c:ser>
        <c:ser>
          <c:idx val="1"/>
          <c:order val="1"/>
          <c:tx>
            <c:v>I Phase B</c:v>
          </c:tx>
          <c:xVal>
            <c:numRef>
              <c:f>'Gain Factor Uncertainty'!$F$8:$J$8</c:f>
              <c:numCache>
                <c:formatCode>0</c:formatCode>
                <c:ptCount val="5"/>
                <c:pt idx="0">
                  <c:v>45</c:v>
                </c:pt>
                <c:pt idx="1">
                  <c:v>50</c:v>
                </c:pt>
                <c:pt idx="2">
                  <c:v>55</c:v>
                </c:pt>
                <c:pt idx="3">
                  <c:v>60</c:v>
                </c:pt>
                <c:pt idx="4">
                  <c:v>65</c:v>
                </c:pt>
              </c:numCache>
            </c:numRef>
          </c:xVal>
          <c:yVal>
            <c:numRef>
              <c:f>'Gain Factor Uncertainty'!$F$6:$J$6</c:f>
              <c:numCache>
                <c:formatCode>0.0000</c:formatCode>
                <c:ptCount val="5"/>
                <c:pt idx="0">
                  <c:v>10.003386000000001</c:v>
                </c:pt>
                <c:pt idx="1">
                  <c:v>10.003394999999999</c:v>
                </c:pt>
                <c:pt idx="2">
                  <c:v>10.003576000000001</c:v>
                </c:pt>
                <c:pt idx="3">
                  <c:v>10.003349</c:v>
                </c:pt>
                <c:pt idx="4">
                  <c:v>10.003206</c:v>
                </c:pt>
              </c:numCache>
            </c:numRef>
          </c:yVal>
          <c:smooth val="0"/>
        </c:ser>
        <c:ser>
          <c:idx val="2"/>
          <c:order val="2"/>
          <c:tx>
            <c:v>I Phase C</c:v>
          </c:tx>
          <c:xVal>
            <c:numRef>
              <c:f>'Gain Factor Uncertainty'!$F$8:$J$8</c:f>
              <c:numCache>
                <c:formatCode>0</c:formatCode>
                <c:ptCount val="5"/>
                <c:pt idx="0">
                  <c:v>45</c:v>
                </c:pt>
                <c:pt idx="1">
                  <c:v>50</c:v>
                </c:pt>
                <c:pt idx="2">
                  <c:v>55</c:v>
                </c:pt>
                <c:pt idx="3">
                  <c:v>60</c:v>
                </c:pt>
                <c:pt idx="4">
                  <c:v>65</c:v>
                </c:pt>
              </c:numCache>
            </c:numRef>
          </c:xVal>
          <c:yVal>
            <c:numRef>
              <c:f>'Gain Factor Uncertainty'!$F$7:$J$7</c:f>
              <c:numCache>
                <c:formatCode>0.0000</c:formatCode>
                <c:ptCount val="5"/>
                <c:pt idx="0">
                  <c:v>10.004915</c:v>
                </c:pt>
                <c:pt idx="1">
                  <c:v>10.005075000000001</c:v>
                </c:pt>
                <c:pt idx="2">
                  <c:v>10.005101</c:v>
                </c:pt>
                <c:pt idx="3">
                  <c:v>10.004979000000001</c:v>
                </c:pt>
                <c:pt idx="4">
                  <c:v>10.004769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45824"/>
        <c:axId val="52998912"/>
      </c:scatterChart>
      <c:valAx>
        <c:axId val="49645824"/>
        <c:scaling>
          <c:orientation val="minMax"/>
          <c:max val="65"/>
          <c:min val="45"/>
        </c:scaling>
        <c:delete val="0"/>
        <c:axPos val="b"/>
        <c:numFmt formatCode="0" sourceLinked="1"/>
        <c:majorTickMark val="out"/>
        <c:minorTickMark val="none"/>
        <c:tickLblPos val="nextTo"/>
        <c:crossAx val="52998912"/>
        <c:crosses val="autoZero"/>
        <c:crossBetween val="midCat"/>
        <c:majorUnit val="5"/>
      </c:valAx>
      <c:valAx>
        <c:axId val="52998912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49645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32</xdr:row>
      <xdr:rowOff>138112</xdr:rowOff>
    </xdr:from>
    <xdr:to>
      <xdr:col>9</xdr:col>
      <xdr:colOff>704850</xdr:colOff>
      <xdr:row>47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800100</xdr:colOff>
      <xdr:row>32</xdr:row>
      <xdr:rowOff>133350</xdr:rowOff>
    </xdr:from>
    <xdr:to>
      <xdr:col>15</xdr:col>
      <xdr:colOff>342900</xdr:colOff>
      <xdr:row>47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16</xdr:row>
      <xdr:rowOff>23812</xdr:rowOff>
    </xdr:from>
    <xdr:to>
      <xdr:col>8</xdr:col>
      <xdr:colOff>657225</xdr:colOff>
      <xdr:row>30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1038225</xdr:colOff>
      <xdr:row>16</xdr:row>
      <xdr:rowOff>0</xdr:rowOff>
    </xdr:from>
    <xdr:to>
      <xdr:col>13</xdr:col>
      <xdr:colOff>152400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847725</xdr:colOff>
      <xdr:row>8</xdr:row>
      <xdr:rowOff>85725</xdr:rowOff>
    </xdr:from>
    <xdr:to>
      <xdr:col>6</xdr:col>
      <xdr:colOff>523875</xdr:colOff>
      <xdr:row>12</xdr:row>
      <xdr:rowOff>47625</xdr:rowOff>
    </xdr:to>
    <xdr:sp macro="" textlink="">
      <xdr:nvSpPr>
        <xdr:cNvPr id="2" name="TextBox 1"/>
        <xdr:cNvSpPr txBox="1"/>
      </xdr:nvSpPr>
      <xdr:spPr>
        <a:xfrm>
          <a:off x="2981325" y="1609725"/>
          <a:ext cx="4953000" cy="723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/>
            <a:t>Date: 2014</a:t>
          </a:r>
          <a:r>
            <a:rPr lang="en-US" sz="2800" baseline="0"/>
            <a:t> / 10 / 07</a:t>
          </a:r>
          <a:endParaRPr lang="en-US" sz="2800"/>
        </a:p>
      </xdr:txBody>
    </xdr:sp>
    <xdr:clientData/>
  </xdr:twoCellAnchor>
</xdr:wsDr>
</file>

<file path=xl/tables/table1.xml><?xml version="1.0" encoding="utf-8"?>
<table xmlns="http://schemas.openxmlformats.org/spreadsheetml/2006/main" id="2" name="Table2" displayName="Table2" ref="A1:D4" totalsRowShown="0" headerRowDxfId="19" dataDxfId="17" headerRowBorderDxfId="18" tableBorderDxfId="16" totalsRowBorderDxfId="15">
  <autoFilter ref="A1:D4"/>
  <tableColumns count="4">
    <tableColumn id="1" name="Phase" dataDxfId="14"/>
    <tableColumn id="2" name="Mean Gain (ppm)" dataDxfId="13">
      <calculatedColumnFormula>AVERAGE(F2:I2)</calculatedColumnFormula>
    </tableColumn>
    <tableColumn id="3" name="Gain StD (ppm)" dataDxfId="12">
      <calculatedColumnFormula>STDEV(F2:I2)</calculatedColumnFormula>
    </tableColumn>
    <tableColumn id="4" name="%TVE uncertainty" dataDxfId="11">
      <calculatedColumnFormula>(2*C2)/1000000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G7" totalsRowShown="0" headerRowDxfId="10" headerRowBorderDxfId="9" tableBorderDxfId="8" totalsRowBorderDxfId="7">
  <autoFilter ref="A1:G7"/>
  <tableColumns count="7">
    <tableColumn id="1" name="Phase" dataDxfId="6"/>
    <tableColumn id="2" name="Total % TVE" dataDxfId="5">
      <calculatedColumnFormula>SQRT(D2^2+E2^2+F2^2+G2^2)</calculatedColumnFormula>
    </tableColumn>
    <tableColumn id="3" name="Column1" dataDxfId="4"/>
    <tableColumn id="4" name="gain factor uncertainty " dataDxfId="3">
      <calculatedColumnFormula>'Gain Factor Uncertainty'!C2*2/1000000</calculatedColumnFormula>
    </tableColumn>
    <tableColumn id="5" name="HP3458 RMS uncertainty" dataDxfId="2"/>
    <tableColumn id="6" name="Sin (delay uncertainty)" dataDxfId="1">
      <calculatedColumnFormula>SIN(65*2*PI()*'Delay Factor Uncertainty'!C2*2*0.000000001)</calculatedColumnFormula>
    </tableColumn>
    <tableColumn id="7" name="CT gain uncertainty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F7" sqref="F7"/>
    </sheetView>
  </sheetViews>
  <sheetFormatPr defaultRowHeight="15" x14ac:dyDescent="0.25"/>
  <cols>
    <col min="1" max="1" width="16.42578125" style="1" customWidth="1"/>
    <col min="2" max="2" width="19.5703125" style="6" customWidth="1"/>
    <col min="3" max="3" width="16.85546875" style="5" customWidth="1"/>
    <col min="4" max="4" width="42.85546875" style="8" customWidth="1"/>
    <col min="5" max="5" width="12.28515625" style="4" customWidth="1"/>
    <col min="6" max="6" width="14" style="1" bestFit="1" customWidth="1"/>
    <col min="7" max="9" width="15" style="1" bestFit="1" customWidth="1"/>
    <col min="10" max="11" width="16" style="1" customWidth="1"/>
    <col min="12" max="12" width="16" style="1" bestFit="1" customWidth="1"/>
    <col min="13" max="16384" width="9.140625" style="1"/>
  </cols>
  <sheetData>
    <row r="1" spans="1:12" s="2" customFormat="1" ht="15.75" thickTop="1" x14ac:dyDescent="0.25">
      <c r="A1" s="17" t="s">
        <v>0</v>
      </c>
      <c r="B1" s="18" t="s">
        <v>16</v>
      </c>
      <c r="C1" s="19" t="s">
        <v>17</v>
      </c>
      <c r="D1" s="20" t="s">
        <v>15</v>
      </c>
      <c r="E1" s="12" t="s">
        <v>0</v>
      </c>
      <c r="F1" s="13" t="s">
        <v>7</v>
      </c>
      <c r="G1" s="13" t="s">
        <v>8</v>
      </c>
      <c r="H1" s="13" t="s">
        <v>9</v>
      </c>
      <c r="I1" s="13" t="s">
        <v>10</v>
      </c>
      <c r="J1" s="13" t="s">
        <v>11</v>
      </c>
      <c r="K1" s="13" t="s">
        <v>12</v>
      </c>
      <c r="L1" s="14" t="s">
        <v>13</v>
      </c>
    </row>
    <row r="2" spans="1:12" x14ac:dyDescent="0.25">
      <c r="A2" s="48" t="s">
        <v>1</v>
      </c>
      <c r="B2" s="42">
        <f>AVERAGE(F2:K2)</f>
        <v>-626.01666666666665</v>
      </c>
      <c r="C2" s="43">
        <f>STDEV(F2:K2)</f>
        <v>127.08062663784219</v>
      </c>
      <c r="D2" s="44">
        <f xml:space="preserve"> SIN((65*2*PI())*(2*(C2* 0.000000001)))</f>
        <v>1.038012462089439E-4</v>
      </c>
      <c r="E2" s="48" t="s">
        <v>1</v>
      </c>
      <c r="F2" s="46">
        <v>-474.2</v>
      </c>
      <c r="G2" s="46">
        <v>-469.1</v>
      </c>
      <c r="H2" s="46">
        <v>-620.6</v>
      </c>
      <c r="I2" s="46">
        <v>-723</v>
      </c>
      <c r="J2" s="46">
        <v>-740.1</v>
      </c>
      <c r="K2" s="46">
        <v>-729.1</v>
      </c>
      <c r="L2" s="32"/>
    </row>
    <row r="3" spans="1:12" x14ac:dyDescent="0.25">
      <c r="A3" s="48" t="s">
        <v>2</v>
      </c>
      <c r="B3" s="42">
        <f t="shared" ref="B3:B4" si="0">AVERAGE(F3:K3)</f>
        <v>-642.34999999999991</v>
      </c>
      <c r="C3" s="43">
        <f t="shared" ref="C3:C7" si="1">STDEV(F3:K3)</f>
        <v>130.87156681265867</v>
      </c>
      <c r="D3" s="44">
        <f t="shared" ref="D3:D7" si="2" xml:space="preserve"> SIN((65*2*PI())*(2*(C3* 0.000000001)))</f>
        <v>1.0689773954064391E-4</v>
      </c>
      <c r="E3" s="48" t="s">
        <v>2</v>
      </c>
      <c r="F3" s="46">
        <v>-500.8</v>
      </c>
      <c r="G3" s="46">
        <v>-464.4</v>
      </c>
      <c r="H3" s="46">
        <v>-643.4</v>
      </c>
      <c r="I3" s="46">
        <v>-742.3</v>
      </c>
      <c r="J3" s="46">
        <v>-757.6</v>
      </c>
      <c r="K3" s="46">
        <v>-745.6</v>
      </c>
      <c r="L3" s="32"/>
    </row>
    <row r="4" spans="1:12" x14ac:dyDescent="0.25">
      <c r="A4" s="48" t="s">
        <v>3</v>
      </c>
      <c r="B4" s="42">
        <f t="shared" si="0"/>
        <v>-79.733333333333334</v>
      </c>
      <c r="C4" s="43">
        <f t="shared" si="1"/>
        <v>118.96324922708975</v>
      </c>
      <c r="D4" s="44">
        <f t="shared" si="2"/>
        <v>9.7170858000021786E-5</v>
      </c>
      <c r="E4" s="48" t="s">
        <v>3</v>
      </c>
      <c r="F4" s="46">
        <v>61.6</v>
      </c>
      <c r="G4" s="46">
        <v>69</v>
      </c>
      <c r="H4" s="46">
        <v>-77.2</v>
      </c>
      <c r="I4" s="46">
        <v>-172.5</v>
      </c>
      <c r="J4" s="46">
        <v>-186.2</v>
      </c>
      <c r="K4" s="46">
        <v>-173.1</v>
      </c>
      <c r="L4" s="32"/>
    </row>
    <row r="5" spans="1:12" x14ac:dyDescent="0.25">
      <c r="A5" s="48" t="s">
        <v>4</v>
      </c>
      <c r="B5" s="42">
        <f>AVERAGE(G5:K5)</f>
        <v>-159.41999999999999</v>
      </c>
      <c r="C5" s="43">
        <f t="shared" si="1"/>
        <v>161.29129548738834</v>
      </c>
      <c r="D5" s="44">
        <f t="shared" si="2"/>
        <v>1.3174500235659079E-4</v>
      </c>
      <c r="E5" s="48" t="s">
        <v>4</v>
      </c>
      <c r="F5" s="46"/>
      <c r="G5" s="46">
        <v>-280.8</v>
      </c>
      <c r="H5" s="46">
        <v>-345.5</v>
      </c>
      <c r="I5" s="46">
        <v>-175.4</v>
      </c>
      <c r="J5" s="46">
        <f>-17.9-12.5</f>
        <v>-30.4</v>
      </c>
      <c r="K5" s="46">
        <v>35</v>
      </c>
      <c r="L5" s="32"/>
    </row>
    <row r="6" spans="1:12" x14ac:dyDescent="0.25">
      <c r="A6" s="48" t="s">
        <v>5</v>
      </c>
      <c r="B6" s="42">
        <f t="shared" ref="B6:B7" si="3">AVERAGE(G6:K6)</f>
        <v>-154.89999999999998</v>
      </c>
      <c r="C6" s="43">
        <f t="shared" si="1"/>
        <v>161.89549098106474</v>
      </c>
      <c r="D6" s="44">
        <f t="shared" si="2"/>
        <v>1.3223851774460093E-4</v>
      </c>
      <c r="E6" s="48" t="s">
        <v>5</v>
      </c>
      <c r="F6" s="46"/>
      <c r="G6" s="46">
        <v>-277.60000000000002</v>
      </c>
      <c r="H6" s="46">
        <v>-341.2</v>
      </c>
      <c r="I6" s="46">
        <v>-170.5</v>
      </c>
      <c r="J6" s="46">
        <f>-12.9-12.5</f>
        <v>-25.4</v>
      </c>
      <c r="K6" s="46">
        <v>40.200000000000003</v>
      </c>
      <c r="L6" s="32"/>
    </row>
    <row r="7" spans="1:12" ht="15.75" thickBot="1" x14ac:dyDescent="0.3">
      <c r="A7" s="49" t="s">
        <v>6</v>
      </c>
      <c r="B7" s="42">
        <f t="shared" si="3"/>
        <v>-155.28</v>
      </c>
      <c r="C7" s="43">
        <f t="shared" si="1"/>
        <v>160.52586084491185</v>
      </c>
      <c r="D7" s="45">
        <f t="shared" si="2"/>
        <v>1.3111978456109306E-4</v>
      </c>
      <c r="E7" s="49" t="s">
        <v>6</v>
      </c>
      <c r="F7" s="47"/>
      <c r="G7" s="47">
        <v>-273.5</v>
      </c>
      <c r="H7" s="47">
        <v>-341.9</v>
      </c>
      <c r="I7" s="47">
        <v>-172.3</v>
      </c>
      <c r="J7" s="47">
        <f>-14.9-12.5</f>
        <v>-27.4</v>
      </c>
      <c r="K7" s="47">
        <v>38.700000000000003</v>
      </c>
      <c r="L7" s="38"/>
    </row>
    <row r="8" spans="1:12" ht="16.5" thickTop="1" thickBot="1" x14ac:dyDescent="0.3">
      <c r="E8" s="21" t="s">
        <v>40</v>
      </c>
      <c r="F8" s="22">
        <v>60</v>
      </c>
      <c r="G8" s="22">
        <v>100</v>
      </c>
      <c r="H8" s="22">
        <v>200</v>
      </c>
      <c r="I8" s="22">
        <v>500</v>
      </c>
      <c r="J8" s="22">
        <v>1000</v>
      </c>
      <c r="K8" s="22">
        <v>2000</v>
      </c>
      <c r="L8" s="23">
        <v>5000</v>
      </c>
    </row>
    <row r="9" spans="1:12" ht="15.75" thickTop="1" x14ac:dyDescent="0.25">
      <c r="A9" s="94" t="s">
        <v>14</v>
      </c>
      <c r="B9" s="94"/>
      <c r="C9" s="94"/>
      <c r="E9" s="12" t="s">
        <v>0</v>
      </c>
      <c r="F9" s="13" t="s">
        <v>33</v>
      </c>
      <c r="G9" s="13" t="s">
        <v>34</v>
      </c>
      <c r="H9" s="13" t="s">
        <v>35</v>
      </c>
      <c r="I9" s="13" t="s">
        <v>36</v>
      </c>
      <c r="J9" s="13" t="s">
        <v>37</v>
      </c>
      <c r="K9" s="13" t="s">
        <v>38</v>
      </c>
      <c r="L9" s="14" t="s">
        <v>39</v>
      </c>
    </row>
    <row r="10" spans="1:12" x14ac:dyDescent="0.25">
      <c r="B10" s="6" t="s">
        <v>67</v>
      </c>
      <c r="E10" s="48" t="s">
        <v>1</v>
      </c>
      <c r="F10" s="46">
        <v>137.5</v>
      </c>
      <c r="G10" s="46">
        <v>98.1</v>
      </c>
      <c r="H10" s="46">
        <v>36.299999999999997</v>
      </c>
      <c r="I10" s="46">
        <v>16.600000000000001</v>
      </c>
      <c r="J10" s="46">
        <v>6.7</v>
      </c>
      <c r="K10" s="46">
        <v>4.8</v>
      </c>
      <c r="L10" s="32"/>
    </row>
    <row r="11" spans="1:12" x14ac:dyDescent="0.25">
      <c r="A11" s="93"/>
      <c r="E11" s="48" t="s">
        <v>2</v>
      </c>
      <c r="F11" s="46">
        <v>137.5</v>
      </c>
      <c r="G11" s="46">
        <v>98.1</v>
      </c>
      <c r="H11" s="46">
        <v>36.4</v>
      </c>
      <c r="I11" s="46">
        <v>16.600000000000001</v>
      </c>
      <c r="J11" s="46">
        <v>6.7</v>
      </c>
      <c r="K11" s="46">
        <v>4.9000000000000004</v>
      </c>
      <c r="L11" s="32"/>
    </row>
    <row r="12" spans="1:12" x14ac:dyDescent="0.25">
      <c r="E12" s="48" t="s">
        <v>3</v>
      </c>
      <c r="F12" s="46">
        <v>137.4</v>
      </c>
      <c r="G12" s="46">
        <v>98.1</v>
      </c>
      <c r="H12" s="46">
        <v>36.6</v>
      </c>
      <c r="I12" s="46">
        <v>16.600000000000001</v>
      </c>
      <c r="J12" s="46">
        <v>6.6</v>
      </c>
      <c r="K12" s="46">
        <v>5</v>
      </c>
      <c r="L12" s="32"/>
    </row>
    <row r="13" spans="1:12" x14ac:dyDescent="0.25">
      <c r="E13" s="48" t="s">
        <v>4</v>
      </c>
      <c r="F13" s="46"/>
      <c r="G13" s="46">
        <v>144.30000000000001</v>
      </c>
      <c r="H13" s="46">
        <v>65.3</v>
      </c>
      <c r="I13" s="46">
        <v>10.199999999999999</v>
      </c>
      <c r="J13" s="46">
        <v>6.3</v>
      </c>
      <c r="K13" s="46">
        <v>7.7</v>
      </c>
      <c r="L13" s="32"/>
    </row>
    <row r="14" spans="1:12" x14ac:dyDescent="0.25">
      <c r="E14" s="48" t="s">
        <v>5</v>
      </c>
      <c r="F14" s="46"/>
      <c r="G14" s="46">
        <v>144.4</v>
      </c>
      <c r="H14" s="46">
        <v>65.3</v>
      </c>
      <c r="I14" s="46">
        <v>10.199999999999999</v>
      </c>
      <c r="J14" s="46">
        <v>6.3</v>
      </c>
      <c r="K14" s="46">
        <v>7.7</v>
      </c>
      <c r="L14" s="32"/>
    </row>
    <row r="15" spans="1:12" ht="15.75" thickBot="1" x14ac:dyDescent="0.3">
      <c r="E15" s="49" t="s">
        <v>6</v>
      </c>
      <c r="F15" s="47"/>
      <c r="G15" s="47">
        <v>144.1</v>
      </c>
      <c r="H15" s="47">
        <v>65.3</v>
      </c>
      <c r="I15" s="47">
        <v>10.199999999999999</v>
      </c>
      <c r="J15" s="47">
        <v>6.3</v>
      </c>
      <c r="K15" s="47">
        <v>7.7</v>
      </c>
      <c r="L15" s="38"/>
    </row>
    <row r="16" spans="1:12" ht="16.5" thickTop="1" thickBot="1" x14ac:dyDescent="0.3">
      <c r="F16" s="4"/>
      <c r="G16" s="4"/>
      <c r="H16" s="4"/>
      <c r="I16" s="4"/>
      <c r="J16" s="4" t="s">
        <v>66</v>
      </c>
      <c r="K16" s="4"/>
      <c r="L16" s="4"/>
    </row>
    <row r="17" spans="5:12" ht="15.75" thickTop="1" x14ac:dyDescent="0.25">
      <c r="E17" s="52"/>
      <c r="F17" s="13" t="s">
        <v>51</v>
      </c>
      <c r="G17" s="13" t="s">
        <v>53</v>
      </c>
      <c r="H17" s="13" t="s">
        <v>54</v>
      </c>
      <c r="I17" s="13" t="s">
        <v>55</v>
      </c>
      <c r="J17" s="13" t="s">
        <v>56</v>
      </c>
      <c r="K17" s="13" t="s">
        <v>57</v>
      </c>
      <c r="L17" s="14" t="s">
        <v>58</v>
      </c>
    </row>
    <row r="18" spans="5:12" x14ac:dyDescent="0.25">
      <c r="E18" s="48" t="s">
        <v>1</v>
      </c>
      <c r="F18" s="46">
        <v>64.55</v>
      </c>
      <c r="G18" s="46">
        <v>64.2</v>
      </c>
      <c r="H18" s="46">
        <v>64.150000000000006</v>
      </c>
      <c r="I18" s="46">
        <v>64.260000000000005</v>
      </c>
      <c r="J18" s="46">
        <v>64.17</v>
      </c>
      <c r="K18" s="46">
        <v>63.11</v>
      </c>
      <c r="L18" s="32"/>
    </row>
    <row r="19" spans="5:12" x14ac:dyDescent="0.25">
      <c r="E19" s="48" t="s">
        <v>2</v>
      </c>
      <c r="F19" s="46">
        <v>63.94</v>
      </c>
      <c r="G19" s="46">
        <v>63.59</v>
      </c>
      <c r="H19" s="46">
        <v>63.6</v>
      </c>
      <c r="I19" s="46">
        <v>63.67</v>
      </c>
      <c r="J19" s="46">
        <v>63.6</v>
      </c>
      <c r="K19" s="46">
        <v>62.66</v>
      </c>
      <c r="L19" s="32"/>
    </row>
    <row r="20" spans="5:12" x14ac:dyDescent="0.25">
      <c r="E20" s="48" t="s">
        <v>3</v>
      </c>
      <c r="F20" s="46">
        <v>64.790000000000006</v>
      </c>
      <c r="G20" s="46">
        <v>64.41</v>
      </c>
      <c r="H20" s="46">
        <v>64.37</v>
      </c>
      <c r="I20" s="46">
        <v>64.53</v>
      </c>
      <c r="J20" s="46">
        <v>64.59</v>
      </c>
      <c r="K20" s="46">
        <v>63.8</v>
      </c>
      <c r="L20" s="32"/>
    </row>
    <row r="21" spans="5:12" x14ac:dyDescent="0.25">
      <c r="E21" s="48" t="s">
        <v>4</v>
      </c>
      <c r="F21" s="46"/>
      <c r="G21" s="46">
        <v>66.8</v>
      </c>
      <c r="H21" s="46">
        <v>62.53</v>
      </c>
      <c r="I21" s="46">
        <v>56.54</v>
      </c>
      <c r="J21" s="46">
        <v>54.14</v>
      </c>
      <c r="K21" s="46">
        <v>53.36</v>
      </c>
      <c r="L21" s="32"/>
    </row>
    <row r="22" spans="5:12" x14ac:dyDescent="0.25">
      <c r="E22" s="48" t="s">
        <v>5</v>
      </c>
      <c r="F22" s="46"/>
      <c r="G22" s="46">
        <v>66.78</v>
      </c>
      <c r="H22" s="46">
        <v>62.52</v>
      </c>
      <c r="I22" s="46">
        <v>56.54</v>
      </c>
      <c r="J22" s="46">
        <v>54.14</v>
      </c>
      <c r="K22" s="46">
        <v>53.35</v>
      </c>
      <c r="L22" s="32"/>
    </row>
    <row r="23" spans="5:12" ht="15.75" thickBot="1" x14ac:dyDescent="0.3">
      <c r="E23" s="49" t="s">
        <v>6</v>
      </c>
      <c r="F23" s="47"/>
      <c r="G23" s="47">
        <v>66.77</v>
      </c>
      <c r="H23" s="47">
        <v>62.52</v>
      </c>
      <c r="I23" s="47">
        <v>56.54</v>
      </c>
      <c r="J23" s="47">
        <v>54.14</v>
      </c>
      <c r="K23" s="47">
        <v>53.36</v>
      </c>
      <c r="L23" s="38"/>
    </row>
    <row r="24" spans="5:12" ht="16.5" thickTop="1" thickBot="1" x14ac:dyDescent="0.3">
      <c r="E24" s="51"/>
      <c r="F24" s="4"/>
      <c r="G24" s="4"/>
      <c r="H24" s="4"/>
      <c r="I24" s="4"/>
      <c r="J24" s="4"/>
      <c r="K24" s="4"/>
      <c r="L24" s="4"/>
    </row>
    <row r="25" spans="5:12" ht="15.75" thickTop="1" x14ac:dyDescent="0.25">
      <c r="E25" s="50"/>
      <c r="F25" s="13" t="s">
        <v>52</v>
      </c>
      <c r="G25" s="13" t="s">
        <v>59</v>
      </c>
      <c r="H25" s="13" t="s">
        <v>60</v>
      </c>
      <c r="I25" s="13" t="s">
        <v>61</v>
      </c>
      <c r="J25" s="13" t="s">
        <v>62</v>
      </c>
      <c r="K25" s="13" t="s">
        <v>63</v>
      </c>
      <c r="L25" s="14" t="s">
        <v>64</v>
      </c>
    </row>
    <row r="26" spans="5:12" x14ac:dyDescent="0.25">
      <c r="E26" s="48" t="s">
        <v>1</v>
      </c>
      <c r="F26" s="46">
        <v>8.3999999999999995E-3</v>
      </c>
      <c r="G26" s="46">
        <v>5.3600000000000002E-2</v>
      </c>
      <c r="H26" s="46">
        <v>1.55E-2</v>
      </c>
      <c r="I26" s="46">
        <v>0.13700000000000001</v>
      </c>
      <c r="J26" s="46">
        <v>1.2800000000000001E-2</v>
      </c>
      <c r="K26" s="46"/>
      <c r="L26" s="32"/>
    </row>
    <row r="27" spans="5:12" x14ac:dyDescent="0.25">
      <c r="E27" s="48" t="s">
        <v>2</v>
      </c>
      <c r="F27" s="46">
        <v>8.6999999999999994E-3</v>
      </c>
      <c r="G27" s="46">
        <v>5.11E-2</v>
      </c>
      <c r="H27" s="46">
        <v>1.3899999999999999E-2</v>
      </c>
      <c r="I27" s="46">
        <v>0.13300000000000001</v>
      </c>
      <c r="J27" s="46">
        <v>1.2500000000000001E-2</v>
      </c>
      <c r="K27" s="46"/>
      <c r="L27" s="32"/>
    </row>
    <row r="28" spans="5:12" x14ac:dyDescent="0.25">
      <c r="E28" s="48" t="s">
        <v>3</v>
      </c>
      <c r="F28" s="46">
        <v>9.1000000000000004E-3</v>
      </c>
      <c r="G28" s="46">
        <v>5.7700000000000001E-2</v>
      </c>
      <c r="H28" s="46">
        <v>1.4800000000000001E-2</v>
      </c>
      <c r="I28" s="46">
        <v>0.14399999999999999</v>
      </c>
      <c r="J28" s="46">
        <v>1.1900000000000001E-2</v>
      </c>
      <c r="K28" s="46"/>
      <c r="L28" s="32"/>
    </row>
    <row r="29" spans="5:12" x14ac:dyDescent="0.25">
      <c r="E29" s="48" t="s">
        <v>4</v>
      </c>
      <c r="F29" s="46"/>
      <c r="G29" s="46">
        <v>4.2299999999999997E-2</v>
      </c>
      <c r="H29" s="46">
        <v>1.2E-2</v>
      </c>
      <c r="I29" s="46">
        <v>1.89E-2</v>
      </c>
      <c r="J29" s="46">
        <v>6.7000000000000004E-2</v>
      </c>
      <c r="K29" s="46">
        <v>1.4999999999999999E-2</v>
      </c>
      <c r="L29" s="32"/>
    </row>
    <row r="30" spans="5:12" x14ac:dyDescent="0.25">
      <c r="E30" s="48" t="s">
        <v>5</v>
      </c>
      <c r="F30" s="46"/>
      <c r="G30" s="46">
        <v>4.24E-2</v>
      </c>
      <c r="H30" s="46">
        <v>1.2E-2</v>
      </c>
      <c r="I30" s="46">
        <v>1.9099999999999999E-2</v>
      </c>
      <c r="J30" s="46">
        <v>6.5100000000000005E-2</v>
      </c>
      <c r="K30" s="46">
        <v>1.5299999999999999E-2</v>
      </c>
      <c r="L30" s="32"/>
    </row>
    <row r="31" spans="5:12" ht="15.75" thickBot="1" x14ac:dyDescent="0.3">
      <c r="E31" s="49" t="s">
        <v>6</v>
      </c>
      <c r="F31" s="47"/>
      <c r="G31" s="47">
        <v>4.2099999999999999E-2</v>
      </c>
      <c r="H31" s="47">
        <v>1.9400000000000001E-2</v>
      </c>
      <c r="I31" s="47">
        <v>8.7900000000000006E-2</v>
      </c>
      <c r="J31" s="47">
        <v>6.5799999999999997E-2</v>
      </c>
      <c r="K31" s="47">
        <v>1.54E-2</v>
      </c>
      <c r="L31" s="38"/>
    </row>
    <row r="32" spans="5:12" ht="15.75" thickTop="1" x14ac:dyDescent="0.25">
      <c r="E32" s="53"/>
      <c r="F32" s="54"/>
      <c r="G32" s="54"/>
      <c r="H32" s="54"/>
      <c r="I32" s="54"/>
      <c r="J32" s="54"/>
      <c r="K32" s="54"/>
      <c r="L32" s="54"/>
    </row>
  </sheetData>
  <sheetProtection selectLockedCells="1"/>
  <mergeCells count="1">
    <mergeCell ref="A9:C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workbookViewId="0">
      <selection activeCell="I2" sqref="I2"/>
    </sheetView>
  </sheetViews>
  <sheetFormatPr defaultRowHeight="15" x14ac:dyDescent="0.25"/>
  <cols>
    <col min="1" max="1" width="9.140625" style="1"/>
    <col min="2" max="2" width="20.5703125" style="1" customWidth="1"/>
    <col min="3" max="3" width="21" style="1" customWidth="1"/>
    <col min="4" max="4" width="27.85546875" style="8" customWidth="1"/>
    <col min="5" max="5" width="10.28515625" style="11" customWidth="1"/>
    <col min="6" max="9" width="16.28515625" style="9" customWidth="1"/>
    <col min="10" max="10" width="16.28515625" style="1" customWidth="1"/>
    <col min="11" max="12" width="16.5703125" style="1" bestFit="1" customWidth="1"/>
    <col min="13" max="13" width="16.140625" style="1" bestFit="1" customWidth="1"/>
    <col min="14" max="15" width="16.5703125" style="1" bestFit="1" customWidth="1"/>
    <col min="16" max="16384" width="9.140625" style="1"/>
  </cols>
  <sheetData>
    <row r="1" spans="1:15" s="2" customFormat="1" ht="15.75" thickTop="1" x14ac:dyDescent="0.25">
      <c r="A1" s="24" t="s">
        <v>0</v>
      </c>
      <c r="B1" s="25" t="s">
        <v>18</v>
      </c>
      <c r="C1" s="25" t="s">
        <v>19</v>
      </c>
      <c r="D1" s="26" t="s">
        <v>20</v>
      </c>
      <c r="E1" s="33" t="s">
        <v>0</v>
      </c>
      <c r="F1" s="29" t="s">
        <v>43</v>
      </c>
      <c r="G1" s="29" t="s">
        <v>44</v>
      </c>
      <c r="H1" s="29" t="s">
        <v>41</v>
      </c>
      <c r="I1" s="29" t="s">
        <v>42</v>
      </c>
      <c r="J1" s="30" t="s">
        <v>45</v>
      </c>
    </row>
    <row r="2" spans="1:15" x14ac:dyDescent="0.25">
      <c r="A2" s="27" t="s">
        <v>1</v>
      </c>
      <c r="B2" s="56">
        <f>AVERAGE(F2:J2)</f>
        <v>21.010200000000001</v>
      </c>
      <c r="C2" s="56">
        <f>STDEV(F2:J2) * 1000000</f>
        <v>254.95097568009015</v>
      </c>
      <c r="D2" s="57">
        <f>(2*C2)/1000000</f>
        <v>5.099019513601803E-4</v>
      </c>
      <c r="E2" s="58" t="s">
        <v>1</v>
      </c>
      <c r="F2" s="59">
        <v>21.010200000000001</v>
      </c>
      <c r="G2" s="59">
        <v>21.010200000000001</v>
      </c>
      <c r="H2" s="59">
        <v>21.0106</v>
      </c>
      <c r="I2" s="59">
        <v>21.010100000000001</v>
      </c>
      <c r="J2" s="60">
        <v>21.009899999999998</v>
      </c>
    </row>
    <row r="3" spans="1:15" ht="15.75" thickBot="1" x14ac:dyDescent="0.3">
      <c r="A3" s="27" t="s">
        <v>2</v>
      </c>
      <c r="B3" s="56">
        <f t="shared" ref="B3:B4" si="0">AVERAGE(F3:J3)</f>
        <v>21.00196</v>
      </c>
      <c r="C3" s="56">
        <f t="shared" ref="C3:C4" si="1">STDEV(F3:J3) * 1000000</f>
        <v>288.09720581844374</v>
      </c>
      <c r="D3" s="57">
        <f t="shared" ref="D3:D7" si="2">(2*C3)/1000000</f>
        <v>5.7619441163688748E-4</v>
      </c>
      <c r="E3" s="58" t="s">
        <v>2</v>
      </c>
      <c r="F3" s="59">
        <v>21.001999999999999</v>
      </c>
      <c r="G3" s="59">
        <v>21.001899999999999</v>
      </c>
      <c r="H3" s="59">
        <v>21.002400000000002</v>
      </c>
      <c r="I3" s="59">
        <v>21.001899999999999</v>
      </c>
      <c r="J3" s="60">
        <v>21.0016</v>
      </c>
    </row>
    <row r="4" spans="1:15" ht="15.75" thickTop="1" x14ac:dyDescent="0.25">
      <c r="A4" s="27" t="s">
        <v>3</v>
      </c>
      <c r="B4" s="56">
        <f t="shared" si="0"/>
        <v>21.000160000000001</v>
      </c>
      <c r="C4" s="56">
        <f t="shared" si="1"/>
        <v>250.99800795963768</v>
      </c>
      <c r="D4" s="57">
        <f t="shared" si="2"/>
        <v>5.0199601591927533E-4</v>
      </c>
      <c r="E4" s="58" t="s">
        <v>3</v>
      </c>
      <c r="F4" s="59">
        <v>21.0002</v>
      </c>
      <c r="G4" s="59">
        <v>21.0002</v>
      </c>
      <c r="H4" s="59">
        <v>21.000499999999999</v>
      </c>
      <c r="I4" s="59">
        <v>21.0001</v>
      </c>
      <c r="J4" s="60">
        <v>20.9998</v>
      </c>
      <c r="K4" s="34" t="s">
        <v>43</v>
      </c>
      <c r="L4" s="29" t="s">
        <v>44</v>
      </c>
      <c r="M4" s="29" t="s">
        <v>41</v>
      </c>
      <c r="N4" s="29" t="s">
        <v>42</v>
      </c>
      <c r="O4" s="30" t="s">
        <v>45</v>
      </c>
    </row>
    <row r="5" spans="1:15" x14ac:dyDescent="0.25">
      <c r="A5" s="27" t="s">
        <v>4</v>
      </c>
      <c r="B5" s="56">
        <f>AVERAGE(F5:J5)</f>
        <v>10.004186799999999</v>
      </c>
      <c r="C5" s="56">
        <f>STDEV(F5:J5) * 1000000</f>
        <v>121.61085477912619</v>
      </c>
      <c r="D5" s="57">
        <f t="shared" si="2"/>
        <v>2.4322170955825236E-4</v>
      </c>
      <c r="E5" s="61" t="s">
        <v>4</v>
      </c>
      <c r="F5" s="56">
        <f>K5*10</f>
        <v>10.004147000000001</v>
      </c>
      <c r="G5" s="56">
        <f t="shared" ref="G5:J5" si="3">L5*10</f>
        <v>10.004225</v>
      </c>
      <c r="H5" s="56">
        <f t="shared" si="3"/>
        <v>10.004371000000001</v>
      </c>
      <c r="I5" s="56">
        <f t="shared" si="3"/>
        <v>10.004147999999999</v>
      </c>
      <c r="J5" s="57">
        <f t="shared" si="3"/>
        <v>10.004042999999999</v>
      </c>
      <c r="K5" s="35">
        <v>1.0004147000000001</v>
      </c>
      <c r="L5" s="31">
        <v>1.0004225</v>
      </c>
      <c r="M5" s="31">
        <v>1.0004371000000001</v>
      </c>
      <c r="N5" s="31">
        <v>1.0004147999999999</v>
      </c>
      <c r="O5" s="32">
        <v>1.0004043</v>
      </c>
    </row>
    <row r="6" spans="1:15" x14ac:dyDescent="0.25">
      <c r="A6" s="27" t="s">
        <v>5</v>
      </c>
      <c r="B6" s="56">
        <f t="shared" ref="B6:B7" si="4">AVERAGE(F6:J6)</f>
        <v>10.0033824</v>
      </c>
      <c r="C6" s="56">
        <f t="shared" ref="C6:C7" si="5">STDEV(F6:J6) * 1000000</f>
        <v>132.17904523796705</v>
      </c>
      <c r="D6" s="57">
        <f t="shared" si="2"/>
        <v>2.6435809047593411E-4</v>
      </c>
      <c r="E6" s="61" t="s">
        <v>5</v>
      </c>
      <c r="F6" s="56">
        <f t="shared" ref="F6:F7" si="6">K6*10</f>
        <v>10.003386000000001</v>
      </c>
      <c r="G6" s="56">
        <f t="shared" ref="G6:G7" si="7">L6*10</f>
        <v>10.003394999999999</v>
      </c>
      <c r="H6" s="56">
        <f t="shared" ref="H6:H7" si="8">M6*10</f>
        <v>10.003576000000001</v>
      </c>
      <c r="I6" s="56">
        <f t="shared" ref="I6:I7" si="9">N6*10</f>
        <v>10.003349</v>
      </c>
      <c r="J6" s="57">
        <f t="shared" ref="J6:J7" si="10">O6*10</f>
        <v>10.003206</v>
      </c>
      <c r="K6" s="35">
        <v>1.0003386000000001</v>
      </c>
      <c r="L6" s="31">
        <v>1.0003394999999999</v>
      </c>
      <c r="M6" s="31">
        <v>1.0003576000000001</v>
      </c>
      <c r="N6" s="31">
        <v>1.0003348999999999</v>
      </c>
      <c r="O6" s="32">
        <v>1.0003206</v>
      </c>
    </row>
    <row r="7" spans="1:15" ht="15.75" thickBot="1" x14ac:dyDescent="0.3">
      <c r="A7" s="28" t="s">
        <v>6</v>
      </c>
      <c r="B7" s="62">
        <f t="shared" si="4"/>
        <v>10.004967799999999</v>
      </c>
      <c r="C7" s="62">
        <f t="shared" si="5"/>
        <v>133.85514558693558</v>
      </c>
      <c r="D7" s="63">
        <f t="shared" si="2"/>
        <v>2.6771029117387114E-4</v>
      </c>
      <c r="E7" s="64" t="s">
        <v>6</v>
      </c>
      <c r="F7" s="62">
        <f t="shared" si="6"/>
        <v>10.004915</v>
      </c>
      <c r="G7" s="62">
        <f t="shared" si="7"/>
        <v>10.005075000000001</v>
      </c>
      <c r="H7" s="62">
        <f t="shared" si="8"/>
        <v>10.005101</v>
      </c>
      <c r="I7" s="62">
        <f t="shared" si="9"/>
        <v>10.004979000000001</v>
      </c>
      <c r="J7" s="63">
        <f t="shared" si="10"/>
        <v>10.004769</v>
      </c>
      <c r="K7" s="36">
        <v>1.0004915000000001</v>
      </c>
      <c r="L7" s="37">
        <v>1.0005075000000001</v>
      </c>
      <c r="M7" s="37">
        <v>1.0005101000000001</v>
      </c>
      <c r="N7" s="37">
        <v>1.0004979000000001</v>
      </c>
      <c r="O7" s="38">
        <v>1.0004769</v>
      </c>
    </row>
    <row r="8" spans="1:15" ht="16.5" thickTop="1" thickBot="1" x14ac:dyDescent="0.3">
      <c r="E8" s="39" t="s">
        <v>40</v>
      </c>
      <c r="F8" s="40">
        <v>45</v>
      </c>
      <c r="G8" s="40">
        <v>50</v>
      </c>
      <c r="H8" s="40">
        <v>55</v>
      </c>
      <c r="I8" s="40">
        <v>60</v>
      </c>
      <c r="J8" s="41">
        <v>65</v>
      </c>
    </row>
    <row r="9" spans="1:15" ht="15.75" thickTop="1" x14ac:dyDescent="0.25">
      <c r="E9" s="17" t="s">
        <v>0</v>
      </c>
      <c r="F9" s="29" t="s">
        <v>46</v>
      </c>
      <c r="G9" s="29" t="s">
        <v>47</v>
      </c>
      <c r="H9" s="29" t="s">
        <v>48</v>
      </c>
      <c r="I9" s="29" t="s">
        <v>49</v>
      </c>
      <c r="J9" s="30" t="s">
        <v>50</v>
      </c>
    </row>
    <row r="10" spans="1:15" x14ac:dyDescent="0.25">
      <c r="E10" s="15" t="s">
        <v>1</v>
      </c>
      <c r="F10" s="90">
        <v>0.7</v>
      </c>
      <c r="G10" s="90">
        <v>0.8</v>
      </c>
      <c r="H10" s="90">
        <v>1.2</v>
      </c>
      <c r="I10" s="90">
        <v>1.1000000000000001</v>
      </c>
      <c r="J10" s="91">
        <v>1.8</v>
      </c>
    </row>
    <row r="11" spans="1:15" x14ac:dyDescent="0.25">
      <c r="E11" s="15" t="s">
        <v>2</v>
      </c>
      <c r="F11" s="90">
        <v>0.8</v>
      </c>
      <c r="G11" s="90">
        <v>0.6</v>
      </c>
      <c r="H11" s="90">
        <v>0.9</v>
      </c>
      <c r="I11" s="90">
        <v>0.9</v>
      </c>
      <c r="J11" s="91">
        <v>1.6</v>
      </c>
    </row>
    <row r="12" spans="1:15" x14ac:dyDescent="0.25">
      <c r="E12" s="15" t="s">
        <v>3</v>
      </c>
      <c r="F12" s="90">
        <v>0.6</v>
      </c>
      <c r="G12" s="90">
        <v>0.7</v>
      </c>
      <c r="H12" s="90">
        <v>0.9</v>
      </c>
      <c r="I12" s="90">
        <v>1</v>
      </c>
      <c r="J12" s="91">
        <v>1.7</v>
      </c>
    </row>
    <row r="13" spans="1:15" x14ac:dyDescent="0.25">
      <c r="E13" s="15" t="s">
        <v>4</v>
      </c>
      <c r="F13" s="90">
        <v>0.6</v>
      </c>
      <c r="G13" s="90">
        <v>0.9</v>
      </c>
      <c r="H13" s="90">
        <v>0.6</v>
      </c>
      <c r="I13" s="90">
        <v>1.3</v>
      </c>
      <c r="J13" s="90">
        <v>1.8</v>
      </c>
    </row>
    <row r="14" spans="1:15" x14ac:dyDescent="0.25">
      <c r="E14" s="15" t="s">
        <v>5</v>
      </c>
      <c r="F14" s="90">
        <v>0.8</v>
      </c>
      <c r="G14" s="90">
        <v>1.5</v>
      </c>
      <c r="H14" s="90">
        <v>0.5</v>
      </c>
      <c r="I14" s="90">
        <v>1.2</v>
      </c>
      <c r="J14" s="90">
        <v>1.7</v>
      </c>
    </row>
    <row r="15" spans="1:15" ht="15.75" thickBot="1" x14ac:dyDescent="0.3">
      <c r="E15" s="16" t="s">
        <v>6</v>
      </c>
      <c r="F15" s="92">
        <v>0.7</v>
      </c>
      <c r="G15" s="92">
        <v>1.6</v>
      </c>
      <c r="H15" s="92">
        <v>1.1000000000000001</v>
      </c>
      <c r="I15" s="92">
        <v>1.7</v>
      </c>
      <c r="J15" s="92">
        <v>1.9</v>
      </c>
    </row>
    <row r="16" spans="1:15" ht="15.75" thickTop="1" x14ac:dyDescent="0.25"/>
  </sheetData>
  <sheetProtection sheet="1" objects="1" scenarios="1" selectLockedCell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F2" sqref="F2"/>
    </sheetView>
  </sheetViews>
  <sheetFormatPr defaultRowHeight="15" x14ac:dyDescent="0.25"/>
  <cols>
    <col min="1" max="1" width="8.42578125" style="1" customWidth="1"/>
    <col min="2" max="2" width="18.7109375" style="6" customWidth="1"/>
    <col min="3" max="3" width="16.5703125" style="5" customWidth="1"/>
    <col min="4" max="4" width="18.5703125" style="8" customWidth="1"/>
    <col min="5" max="5" width="8.28515625" style="11" customWidth="1"/>
    <col min="6" max="9" width="10.140625" style="1" bestFit="1" customWidth="1"/>
    <col min="10" max="16384" width="9.140625" style="1"/>
  </cols>
  <sheetData>
    <row r="1" spans="1:9" s="2" customFormat="1" x14ac:dyDescent="0.25">
      <c r="A1" s="71" t="s">
        <v>0</v>
      </c>
      <c r="B1" s="83" t="s">
        <v>27</v>
      </c>
      <c r="C1" s="84" t="s">
        <v>26</v>
      </c>
      <c r="D1" s="85" t="s">
        <v>25</v>
      </c>
      <c r="E1" s="3"/>
      <c r="F1" s="2" t="s">
        <v>21</v>
      </c>
      <c r="G1" s="2" t="s">
        <v>22</v>
      </c>
      <c r="H1" s="2" t="s">
        <v>23</v>
      </c>
      <c r="I1" s="2" t="s">
        <v>24</v>
      </c>
    </row>
    <row r="2" spans="1:9" x14ac:dyDescent="0.25">
      <c r="A2" s="69" t="s">
        <v>4</v>
      </c>
      <c r="B2" s="42">
        <f>AVERAGE(F2:I2)</f>
        <v>426.34999999999997</v>
      </c>
      <c r="C2" s="43">
        <f>STDEV(F2:I2)</f>
        <v>10.874281585465786</v>
      </c>
      <c r="D2" s="86">
        <f>(2*C2)/1000000</f>
        <v>2.1748563170931573E-5</v>
      </c>
      <c r="E2" s="4"/>
      <c r="F2" s="55">
        <v>412.4</v>
      </c>
      <c r="G2" s="55">
        <v>424.2</v>
      </c>
      <c r="H2" s="55">
        <v>430.8</v>
      </c>
      <c r="I2" s="55">
        <v>438</v>
      </c>
    </row>
    <row r="3" spans="1:9" x14ac:dyDescent="0.25">
      <c r="A3" s="69" t="s">
        <v>5</v>
      </c>
      <c r="B3" s="42">
        <f t="shared" ref="B3:B4" si="0">AVERAGE(F3:I3)</f>
        <v>344.25</v>
      </c>
      <c r="C3" s="43">
        <f t="shared" ref="C3:C4" si="1">STDEV(F3:I3)</f>
        <v>9.535023160258536</v>
      </c>
      <c r="D3" s="86">
        <f t="shared" ref="D3:D4" si="2">(2*C3)/1000000</f>
        <v>1.9070046320517072E-5</v>
      </c>
      <c r="E3" s="4"/>
      <c r="F3" s="55">
        <v>332</v>
      </c>
      <c r="G3" s="55">
        <v>342</v>
      </c>
      <c r="H3" s="55">
        <v>349</v>
      </c>
      <c r="I3" s="55">
        <v>354</v>
      </c>
    </row>
    <row r="4" spans="1:9" x14ac:dyDescent="0.25">
      <c r="A4" s="76" t="s">
        <v>6</v>
      </c>
      <c r="B4" s="87">
        <f t="shared" si="0"/>
        <v>488.75</v>
      </c>
      <c r="C4" s="88">
        <f t="shared" si="1"/>
        <v>10.045728777279759</v>
      </c>
      <c r="D4" s="89">
        <f t="shared" si="2"/>
        <v>2.0091457554559519E-5</v>
      </c>
      <c r="E4" s="4"/>
      <c r="F4" s="55">
        <v>476</v>
      </c>
      <c r="G4" s="55">
        <v>486</v>
      </c>
      <c r="H4" s="55">
        <v>494</v>
      </c>
      <c r="I4" s="55">
        <v>499</v>
      </c>
    </row>
  </sheetData>
  <sheetProtection sheet="1" objects="1" scenarios="1" selectLockedCells="1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C14" sqref="C14"/>
    </sheetView>
  </sheetViews>
  <sheetFormatPr defaultRowHeight="15" x14ac:dyDescent="0.25"/>
  <cols>
    <col min="1" max="1" width="9.140625" style="1"/>
    <col min="2" max="2" width="13.7109375" style="7" customWidth="1"/>
    <col min="3" max="3" width="11" style="11" customWidth="1"/>
    <col min="4" max="4" width="30.85546875" style="10" customWidth="1"/>
    <col min="5" max="5" width="24.5703125" style="1" customWidth="1"/>
    <col min="6" max="6" width="24.28515625" style="1" customWidth="1"/>
    <col min="7" max="7" width="23.42578125" style="1" customWidth="1"/>
    <col min="8" max="16384" width="9.140625" style="1"/>
  </cols>
  <sheetData>
    <row r="1" spans="1:7" s="2" customFormat="1" x14ac:dyDescent="0.25">
      <c r="A1" s="71" t="s">
        <v>0</v>
      </c>
      <c r="B1" s="72" t="s">
        <v>28</v>
      </c>
      <c r="C1" s="82" t="s">
        <v>65</v>
      </c>
      <c r="D1" s="73" t="s">
        <v>32</v>
      </c>
      <c r="E1" s="74" t="s">
        <v>30</v>
      </c>
      <c r="F1" s="74" t="s">
        <v>29</v>
      </c>
      <c r="G1" s="75" t="s">
        <v>31</v>
      </c>
    </row>
    <row r="2" spans="1:7" x14ac:dyDescent="0.25">
      <c r="A2" s="69" t="s">
        <v>1</v>
      </c>
      <c r="B2" s="66">
        <f>SQRT(D2^2+E2^2+F2^2+G2^2)</f>
        <v>5.2045624092275948E-4</v>
      </c>
      <c r="C2" s="67"/>
      <c r="D2" s="68">
        <f>'Gain Factor Uncertainty'!C2*2/1000000</f>
        <v>5.099019513601803E-4</v>
      </c>
      <c r="E2" s="68">
        <v>1.0000000000000001E-5</v>
      </c>
      <c r="F2" s="65">
        <f>SIN(65*2*PI()*'Delay Factor Uncertainty'!C2*2*0.000000001)</f>
        <v>1.038012462089439E-4</v>
      </c>
      <c r="G2" s="70">
        <v>0</v>
      </c>
    </row>
    <row r="3" spans="1:7" x14ac:dyDescent="0.25">
      <c r="A3" s="69" t="s">
        <v>2</v>
      </c>
      <c r="B3" s="66">
        <f t="shared" ref="B3:B7" si="0">SQRT(D3^2+E3^2+F3^2+G3^2)</f>
        <v>5.8611187218864482E-4</v>
      </c>
      <c r="C3" s="67"/>
      <c r="D3" s="68">
        <f>'Gain Factor Uncertainty'!C3*2/1000000</f>
        <v>5.7619441163688748E-4</v>
      </c>
      <c r="E3" s="68">
        <v>1.0000000000000001E-5</v>
      </c>
      <c r="F3" s="65">
        <f>SIN(65*2*PI()*'Delay Factor Uncertainty'!C3*2*0.000000001)</f>
        <v>1.068977395406439E-4</v>
      </c>
      <c r="G3" s="70">
        <v>0</v>
      </c>
    </row>
    <row r="4" spans="1:7" x14ac:dyDescent="0.25">
      <c r="A4" s="69" t="s">
        <v>3</v>
      </c>
      <c r="B4" s="66">
        <f t="shared" si="0"/>
        <v>5.1141194319578203E-4</v>
      </c>
      <c r="C4" s="67"/>
      <c r="D4" s="68">
        <f>'Gain Factor Uncertainty'!C4*2/1000000</f>
        <v>5.0199601591927533E-4</v>
      </c>
      <c r="E4" s="68">
        <v>1.0000000000000001E-5</v>
      </c>
      <c r="F4" s="65">
        <f>SIN(65*2*PI()*'Delay Factor Uncertainty'!C4*2*0.000000001)</f>
        <v>9.7170858000021786E-5</v>
      </c>
      <c r="G4" s="70">
        <v>0</v>
      </c>
    </row>
    <row r="5" spans="1:7" x14ac:dyDescent="0.25">
      <c r="A5" s="69" t="s">
        <v>4</v>
      </c>
      <c r="B5" s="66">
        <f t="shared" si="0"/>
        <v>2.7764463914575587E-4</v>
      </c>
      <c r="C5" s="67"/>
      <c r="D5" s="68">
        <f>'Gain Factor Uncertainty'!C5*2/1000000</f>
        <v>2.4322170955825236E-4</v>
      </c>
      <c r="E5" s="68">
        <v>1.0000000000000001E-5</v>
      </c>
      <c r="F5" s="65">
        <f>SIN(65*2*PI()*'Delay Factor Uncertainty'!C5*2*0.000000001)</f>
        <v>1.3174500235659079E-4</v>
      </c>
      <c r="G5" s="70">
        <f>'CT Gain Uncertainty'!C2*2*0.000001</f>
        <v>2.174856317093157E-5</v>
      </c>
    </row>
    <row r="6" spans="1:7" x14ac:dyDescent="0.25">
      <c r="A6" s="69" t="s">
        <v>5</v>
      </c>
      <c r="B6" s="66">
        <f t="shared" si="0"/>
        <v>2.963712068370306E-4</v>
      </c>
      <c r="C6" s="67"/>
      <c r="D6" s="68">
        <f>'Gain Factor Uncertainty'!C6*2/1000000</f>
        <v>2.6435809047593411E-4</v>
      </c>
      <c r="E6" s="68">
        <v>1.0000000000000001E-5</v>
      </c>
      <c r="F6" s="65">
        <f>SIN(65*2*PI()*'Delay Factor Uncertainty'!C6*2*0.000000001)</f>
        <v>1.3223851774460093E-4</v>
      </c>
      <c r="G6" s="70">
        <f>'CT Gain Uncertainty'!C3*2*0.000001</f>
        <v>1.9070046320517072E-5</v>
      </c>
    </row>
    <row r="7" spans="1:7" x14ac:dyDescent="0.25">
      <c r="A7" s="76" t="s">
        <v>6</v>
      </c>
      <c r="B7" s="77">
        <f t="shared" si="0"/>
        <v>2.9893956675290239E-4</v>
      </c>
      <c r="C7" s="78"/>
      <c r="D7" s="79">
        <f>'Gain Factor Uncertainty'!C7*2/1000000</f>
        <v>2.6771029117387114E-4</v>
      </c>
      <c r="E7" s="79">
        <v>1.0000000000000001E-5</v>
      </c>
      <c r="F7" s="80">
        <f>SIN(65*2*PI()*'Delay Factor Uncertainty'!C7*2*0.000000001)</f>
        <v>1.3111978456109306E-4</v>
      </c>
      <c r="G7" s="81">
        <f>'CT Gain Uncertainty'!C4*2*0.000001</f>
        <v>2.0091457554559516E-5</v>
      </c>
    </row>
  </sheetData>
  <sheetProtection sheet="1" objects="1" scenarios="1" selectLockedCells="1" selectUnlockedCells="1"/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Delay Factor Uncertainty</vt:lpstr>
      <vt:lpstr>Gain Factor Uncertainty</vt:lpstr>
      <vt:lpstr>CT Gain Uncertainty</vt:lpstr>
      <vt:lpstr>Total uncertainty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PowerLab</dc:creator>
  <cp:lastModifiedBy>PowerLab</cp:lastModifiedBy>
  <dcterms:created xsi:type="dcterms:W3CDTF">2014-01-31T15:33:04Z</dcterms:created>
  <dcterms:modified xsi:type="dcterms:W3CDTF">2014-10-13T21:02:34Z</dcterms:modified>
</cp:coreProperties>
</file>