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80" yWindow="30" windowWidth="19320" windowHeight="12120" activeTab="2"/>
  </bookViews>
  <sheets>
    <sheet name="Overview" sheetId="1" r:id="rId1"/>
    <sheet name="Other Objects" sheetId="2" r:id="rId2"/>
    <sheet name="Travel" sheetId="5" r:id="rId3"/>
    <sheet name="Guest Workers" sheetId="3" r:id="rId4"/>
    <sheet name="Actuals" sheetId="4" r:id="rId5"/>
  </sheets>
  <definedNames>
    <definedName name="_xlnm.Print_Area" localSheetId="0">Overview!$A$1:$L$43</definedName>
  </definedNames>
  <calcPr calcId="145621"/>
</workbook>
</file>

<file path=xl/calcChain.xml><?xml version="1.0" encoding="utf-8"?>
<calcChain xmlns="http://schemas.openxmlformats.org/spreadsheetml/2006/main">
  <c r="F6" i="5" l="1"/>
  <c r="F3" i="5"/>
  <c r="F4" i="5"/>
  <c r="F5" i="5"/>
  <c r="F2" i="5"/>
  <c r="B7" i="3" l="1"/>
  <c r="D39" i="1" l="1"/>
  <c r="D38" i="1"/>
  <c r="D37" i="1"/>
  <c r="B31" i="2" l="1"/>
  <c r="C4" i="2"/>
  <c r="C27" i="2"/>
  <c r="C28" i="2" s="1"/>
  <c r="C29" i="2" s="1"/>
  <c r="B5" i="1"/>
  <c r="B6" i="1"/>
  <c r="B7" i="1"/>
  <c r="B8" i="1"/>
  <c r="B9" i="1"/>
  <c r="B11" i="1"/>
  <c r="B12" i="1"/>
  <c r="B13" i="1"/>
  <c r="B14" i="1"/>
  <c r="B15" i="1"/>
  <c r="B16" i="1"/>
  <c r="B17" i="1"/>
  <c r="B18" i="1"/>
  <c r="B20" i="1"/>
  <c r="B21" i="1"/>
  <c r="B22" i="1"/>
  <c r="B23" i="1"/>
  <c r="B24" i="1"/>
  <c r="B25" i="1"/>
  <c r="B26" i="1"/>
  <c r="B28" i="1"/>
  <c r="B29" i="1"/>
  <c r="B30" i="1"/>
  <c r="B31" i="1"/>
  <c r="B32" i="1"/>
  <c r="B33" i="1"/>
  <c r="B34" i="1"/>
  <c r="B4" i="1"/>
  <c r="D34" i="1" l="1"/>
  <c r="D33" i="1"/>
  <c r="D32" i="1"/>
  <c r="D31" i="1"/>
  <c r="D30" i="1"/>
  <c r="D29" i="1"/>
  <c r="D26" i="1"/>
  <c r="D25" i="1"/>
  <c r="D24" i="1"/>
  <c r="D23" i="1"/>
  <c r="D22" i="1"/>
  <c r="D21" i="1"/>
  <c r="D18" i="1"/>
  <c r="D17" i="1"/>
  <c r="D16" i="1"/>
  <c r="D15" i="1"/>
  <c r="D14" i="1"/>
  <c r="D13" i="1"/>
  <c r="D12" i="1"/>
  <c r="D5" i="1"/>
  <c r="D6" i="1"/>
  <c r="D7" i="1"/>
  <c r="D8" i="1"/>
  <c r="D9" i="1"/>
  <c r="C36" i="1" l="1"/>
  <c r="B36" i="1" l="1"/>
  <c r="D28" i="1"/>
  <c r="D20" i="1"/>
  <c r="D11" i="1"/>
  <c r="D4" i="1"/>
  <c r="D36" i="1" l="1"/>
</calcChain>
</file>

<file path=xl/sharedStrings.xml><?xml version="1.0" encoding="utf-8"?>
<sst xmlns="http://schemas.openxmlformats.org/spreadsheetml/2006/main" count="154" uniqueCount="110">
  <si>
    <t>Q1</t>
  </si>
  <si>
    <r>
      <t xml:space="preserve">Task 1b: </t>
    </r>
    <r>
      <rPr>
        <sz val="11"/>
        <color theme="1"/>
        <rFont val="Arial"/>
        <family val="2"/>
      </rPr>
      <t>Workshop at IROS to</t>
    </r>
    <r>
      <rPr>
        <b/>
        <sz val="11"/>
        <color theme="1"/>
        <rFont val="Arial"/>
        <family val="2"/>
      </rPr>
      <t xml:space="preserve"> </t>
    </r>
    <r>
      <rPr>
        <sz val="11"/>
        <color theme="1"/>
        <rFont val="Arial"/>
        <family val="2"/>
      </rPr>
      <t>establish relationship with IEEE RAS Knowledge Representation for Robotics and Automation study group and keep the group aware of our work in representations. – Craig Schlenoff</t>
    </r>
  </si>
  <si>
    <t>Q2</t>
  </si>
  <si>
    <r>
      <t xml:space="preserve">Task 1b: </t>
    </r>
    <r>
      <rPr>
        <sz val="11"/>
        <color theme="1"/>
        <rFont val="Arial"/>
        <family val="2"/>
      </rPr>
      <t>Project Authorization Request (PAR) submitted to IEEE to make the study group into a working group. – Craig Schlenoff</t>
    </r>
  </si>
  <si>
    <t>Q3</t>
  </si>
  <si>
    <r>
      <t xml:space="preserve">Task 1b: </t>
    </r>
    <r>
      <rPr>
        <sz val="11"/>
        <color theme="1"/>
        <rFont val="Arial"/>
        <family val="2"/>
      </rPr>
      <t>Project Authorization Request (PAR) accepted by IEEE and Knowledge Representation for Robotic and Automation Working Group formed. – Craig Schlenoff</t>
    </r>
  </si>
  <si>
    <t>Q4</t>
  </si>
  <si>
    <t>Task</t>
  </si>
  <si>
    <t>Balakirsky</t>
  </si>
  <si>
    <t>Schlenoff</t>
  </si>
  <si>
    <t>Kramer</t>
  </si>
  <si>
    <t>Madhavan</t>
  </si>
  <si>
    <t>Kootbally</t>
  </si>
  <si>
    <t xml:space="preserve">Labor ($K) </t>
  </si>
  <si>
    <t>OO Total ($K)</t>
  </si>
  <si>
    <t>Total ($K)</t>
  </si>
  <si>
    <t>% of time</t>
  </si>
  <si>
    <t>NOTES:</t>
  </si>
  <si>
    <r>
      <t xml:space="preserve">Task 4a: </t>
    </r>
    <r>
      <rPr>
        <sz val="11"/>
        <color theme="1"/>
        <rFont val="Arial"/>
        <family val="2"/>
      </rPr>
      <t>Prepare a NIST-IR that contains performance measures for planning aspects defined in Q2. – Tom Kramer</t>
    </r>
  </si>
  <si>
    <r>
      <t>Task 4a:</t>
    </r>
    <r>
      <rPr>
        <sz val="11"/>
        <color theme="1"/>
        <rFont val="Arial"/>
        <family val="2"/>
      </rPr>
      <t xml:space="preserve"> Perform sample performance evaluation on planning system from task 3. – Tom Kramer</t>
    </r>
  </si>
  <si>
    <t>Old budget was $654, new (assuming no new division overhead) is $794</t>
  </si>
  <si>
    <r>
      <t xml:space="preserve">Task 2: </t>
    </r>
    <r>
      <rPr>
        <sz val="11"/>
        <color theme="1"/>
        <rFont val="Arial"/>
        <family val="2"/>
      </rPr>
      <t>Examine available tools for implementing knowledge framework developed in Q1 and Q2 and develop proposed external interfaces in conjunction with IEEE working group. - Craig Schlenoff &amp; Unknown</t>
    </r>
  </si>
  <si>
    <r>
      <t>Task 3a:</t>
    </r>
    <r>
      <rPr>
        <sz val="11"/>
        <color theme="1"/>
        <rFont val="Arial"/>
        <family val="2"/>
      </rPr>
      <t xml:space="preserve"> New staff will need to come up to speed with our simulation systems. At the end of Q1, they will be able to demonstrate competant knowledge of, and the ability to modify USARSim. - Unknown</t>
    </r>
  </si>
  <si>
    <r>
      <t xml:space="preserve">Task 2: </t>
    </r>
    <r>
      <rPr>
        <sz val="11"/>
        <color theme="1"/>
        <rFont val="Arial"/>
        <family val="2"/>
      </rPr>
      <t>Incorporate  gathered knowledge in framework from working group  and contribute to NIST-IR from task 1a. - Craig Schlenoff</t>
    </r>
  </si>
  <si>
    <r>
      <t xml:space="preserve">Task 3a: </t>
    </r>
    <r>
      <rPr>
        <sz val="11"/>
        <color theme="1"/>
        <rFont val="Arial"/>
        <family val="2"/>
      </rPr>
      <t xml:space="preserve">Deliver simulated world for packaging and new tools and robot models necessary for world's operation. - Unknown </t>
    </r>
  </si>
  <si>
    <r>
      <t>Task 4a:</t>
    </r>
    <r>
      <rPr>
        <sz val="11"/>
        <color theme="1"/>
        <rFont val="Arial"/>
        <family val="2"/>
      </rPr>
      <t xml:space="preserve"> Select specific areas of packaging system for development of preliminary planning performance measures. – Tom Kramer</t>
    </r>
  </si>
  <si>
    <r>
      <t xml:space="preserve">Task 1c: </t>
    </r>
    <r>
      <rPr>
        <sz val="11"/>
        <color theme="1"/>
        <rFont val="Arial"/>
        <family val="2"/>
      </rPr>
      <t>Industry workshop where representations developed in Task1Q1 will be presented. This will occur at the Modex show on 6-12 Feb in Atlanta, GA. – Raj Madhavan</t>
    </r>
  </si>
  <si>
    <r>
      <t>Task 3a:</t>
    </r>
    <r>
      <rPr>
        <sz val="11"/>
        <color theme="1"/>
        <rFont val="Arial"/>
        <family val="2"/>
      </rPr>
      <t xml:space="preserve"> Implement automatic tool for evaluating simulated performance measures from task 1a.</t>
    </r>
  </si>
  <si>
    <r>
      <t xml:space="preserve">Task 2: </t>
    </r>
    <r>
      <rPr>
        <sz val="11"/>
        <color theme="1"/>
        <rFont val="Arial"/>
        <family val="2"/>
      </rPr>
      <t>Implement simplified knowledge framework based on IEEE Working group's standards that is capible of interfacing to planning system. - Craig Schlenoff &amp; Unknown</t>
    </r>
  </si>
  <si>
    <r>
      <t xml:space="preserve">Task 3a: </t>
    </r>
    <r>
      <rPr>
        <sz val="11"/>
        <color theme="1"/>
        <rFont val="Arial"/>
        <family val="2"/>
      </rPr>
      <t>A NIST-IR or conference paper will be created detailing the extensions to the simulation framework.</t>
    </r>
  </si>
  <si>
    <r>
      <t xml:space="preserve">Task 1a: </t>
    </r>
    <r>
      <rPr>
        <sz val="11"/>
        <color theme="1"/>
        <rFont val="Arial"/>
        <family val="2"/>
      </rPr>
      <t>Create a draft of a representation for the semantic world knowledge that is capable of supporting a priori, static, and dynamic knowledge gathered from sensors and databases. This knowledge will support industrial applications in smart assembly including sensor processing, safety systems, grasping, and assembly,  . This draft is expected to change based on input from projects of the Next-Generation Robotics and Automation (NGRA) program. – Tom Kramer</t>
    </r>
  </si>
  <si>
    <r>
      <rPr>
        <b/>
        <sz val="11"/>
        <color theme="1"/>
        <rFont val="Arial"/>
        <family val="2"/>
      </rPr>
      <t xml:space="preserve">Task 2: </t>
    </r>
    <r>
      <rPr>
        <sz val="11"/>
        <color theme="1"/>
        <rFont val="Arial"/>
        <family val="2"/>
      </rPr>
      <t>Create a draft representation for the semantic world knowledge</t>
    </r>
    <r>
      <rPr>
        <b/>
        <sz val="11"/>
        <color theme="1"/>
        <rFont val="Arial"/>
        <family val="2"/>
      </rPr>
      <t xml:space="preserve"> </t>
    </r>
    <r>
      <rPr>
        <sz val="11"/>
        <color theme="1"/>
        <rFont val="Arial"/>
        <family val="2"/>
      </rPr>
      <t>requirements from industry (vendors and users). This will be part of the document from Task 1a. - Craig Schlenoff</t>
    </r>
  </si>
  <si>
    <r>
      <t>Task 3</t>
    </r>
    <r>
      <rPr>
        <sz val="11"/>
        <color theme="1"/>
        <rFont val="Arial"/>
        <family val="2"/>
      </rPr>
      <t>:Create a draft document that details current practices in COTS packaging systems. This is necessary to obtain a full understanding of the problem. – Stephen Balakirsky &amp; Zeid Kootbally</t>
    </r>
  </si>
  <si>
    <r>
      <t>Task 4</t>
    </r>
    <r>
      <rPr>
        <sz val="11"/>
        <color theme="1"/>
        <rFont val="Arial"/>
        <family val="2"/>
      </rPr>
      <t>: Create and curculate a planning document in the USARSim community that outlines an implementation strategy for developing the ability to include high-level semantic knowledge in the simulation. – Stephen Balakirsky</t>
    </r>
  </si>
  <si>
    <r>
      <t>Task 1a</t>
    </r>
    <r>
      <rPr>
        <sz val="11"/>
        <color theme="1"/>
        <rFont val="Arial"/>
        <family val="2"/>
      </rPr>
      <t>: Create a NIST-IR on data representation and brief this document and our tools to the IEEE RAS Knowledge Representation for Robotics and Automation study group. – Tom Kramer</t>
    </r>
  </si>
  <si>
    <r>
      <t>Task 3</t>
    </r>
    <r>
      <rPr>
        <sz val="11"/>
        <color theme="1"/>
        <rFont val="Arial"/>
        <family val="2"/>
      </rPr>
      <t>: Develop a planning system based on leading edge techniques for creating packaging static plans. This system will use a simple world model representation. – Stephen Balakirsky &amp; Zeid Kootbally</t>
    </r>
  </si>
  <si>
    <r>
      <t>Task 4</t>
    </r>
    <r>
      <rPr>
        <sz val="11"/>
        <color theme="1"/>
        <rFont val="Arial"/>
        <family val="2"/>
      </rPr>
      <t>: Develop the semantic knowledge representation  and embed it in an example environment. – Stephen Balakirsky</t>
    </r>
  </si>
  <si>
    <r>
      <t>Task 1a</t>
    </r>
    <r>
      <rPr>
        <sz val="11"/>
        <color theme="1"/>
        <rFont val="Arial"/>
        <family val="2"/>
      </rPr>
      <t>: Deliver a tool set that allows planning and sensor processing systems to easily query and utilize the information stored in the world model. – Tom Kramer</t>
    </r>
  </si>
  <si>
    <r>
      <t>Task 3</t>
    </r>
    <r>
      <rPr>
        <sz val="11"/>
        <color theme="1"/>
        <rFont val="Arial"/>
        <family val="2"/>
      </rPr>
      <t>: Augment the planning system to use the tools developed in task 1. – Stephen Balakirsky &amp; Zeid Kootbally</t>
    </r>
  </si>
  <si>
    <r>
      <t>Task 4</t>
    </r>
    <r>
      <rPr>
        <sz val="11"/>
        <color theme="1"/>
        <rFont val="Arial"/>
        <family val="2"/>
      </rPr>
      <t>: Deliver an integrated system that allows virtual sensing of high-level semantic knowledge to be extracted from the simulation. – Stephen Balakirsky</t>
    </r>
  </si>
  <si>
    <r>
      <t xml:space="preserve">Task 1a:  </t>
    </r>
    <r>
      <rPr>
        <sz val="11"/>
        <color theme="1"/>
        <rFont val="Arial"/>
        <family val="2"/>
      </rPr>
      <t>Deliver a modified tool set that allows planning systems to easily query and use the information stored in the combined world model. – Tom Kramer</t>
    </r>
  </si>
  <si>
    <r>
      <t xml:space="preserve">Task 1b: </t>
    </r>
    <r>
      <rPr>
        <sz val="11"/>
        <color theme="1"/>
        <rFont val="Arial"/>
        <family val="2"/>
      </rPr>
      <t>Start initial version of robotics ontology that includes relevant information from task 1 through the standardization process. – Craig Schlenoff</t>
    </r>
  </si>
  <si>
    <r>
      <t xml:space="preserve">Task 3:  </t>
    </r>
    <r>
      <rPr>
        <sz val="11"/>
        <color theme="1"/>
        <rFont val="Arial"/>
        <family val="2"/>
      </rPr>
      <t>Develop a planning system capable of dynamic planning (changing the plan based on the world model). – Stephen Balakirsky &amp; Zeid Kootbally</t>
    </r>
  </si>
  <si>
    <r>
      <t>Task 4:  Develop a</t>
    </r>
    <r>
      <rPr>
        <sz val="11"/>
        <color theme="1"/>
        <rFont val="Arial"/>
        <family val="2"/>
      </rPr>
      <t xml:space="preserve"> method to allow the simulation system to communicate with the planner developed in task 2 to perform packaging operations. – Stephen Balakirsky</t>
    </r>
  </si>
  <si>
    <t>Labor Cost (Loaded)</t>
  </si>
  <si>
    <t>Current budget now set for 577,760 (10/31/2011)</t>
  </si>
  <si>
    <t>Description</t>
  </si>
  <si>
    <t>Who</t>
  </si>
  <si>
    <t>Grant</t>
  </si>
  <si>
    <t>Tom K.</t>
  </si>
  <si>
    <t>Raj</t>
  </si>
  <si>
    <t>Zeid</t>
  </si>
  <si>
    <t>Education</t>
  </si>
  <si>
    <t>Craig</t>
  </si>
  <si>
    <t xml:space="preserve">Amount </t>
  </si>
  <si>
    <t>Priority</t>
  </si>
  <si>
    <t>High</t>
  </si>
  <si>
    <t>Travel to Lyon France</t>
  </si>
  <si>
    <t>Low</t>
  </si>
  <si>
    <t>Student</t>
  </si>
  <si>
    <t>Medium</t>
  </si>
  <si>
    <t>Travel to Modex</t>
  </si>
  <si>
    <t>Stephen</t>
  </si>
  <si>
    <t>Travel support for Modex</t>
  </si>
  <si>
    <t>Travel to ICRA (w/ reg.)</t>
  </si>
  <si>
    <t>Travel to IROS (w/ reg.)</t>
  </si>
  <si>
    <t>GT</t>
  </si>
  <si>
    <t>Total</t>
  </si>
  <si>
    <t>High+Medium</t>
  </si>
  <si>
    <t>High+Medium+Low</t>
  </si>
  <si>
    <t>Computers</t>
  </si>
  <si>
    <t>General</t>
  </si>
  <si>
    <t>Target</t>
  </si>
  <si>
    <t>Travel to GT</t>
  </si>
  <si>
    <t>Misc Equipment</t>
  </si>
  <si>
    <t>Reimbursement</t>
  </si>
  <si>
    <t>TOTAL Labor</t>
  </si>
  <si>
    <t>Total w/ High OO</t>
  </si>
  <si>
    <t>Total w/ Medium OO</t>
  </si>
  <si>
    <t>Total w/ Low OO</t>
  </si>
  <si>
    <t>Zeid's Reimbursement</t>
  </si>
  <si>
    <t>Hours from FY11</t>
  </si>
  <si>
    <t>Zeid for FY12 (Craig)</t>
  </si>
  <si>
    <t>Prepaid</t>
  </si>
  <si>
    <t>FY12 Payment</t>
  </si>
  <si>
    <t>Total for Zeid</t>
  </si>
  <si>
    <t>Item</t>
  </si>
  <si>
    <t>Cost</t>
  </si>
  <si>
    <t>Corsair 2 GB Desktop Memory</t>
  </si>
  <si>
    <t>Vendor</t>
  </si>
  <si>
    <t>Newegg</t>
  </si>
  <si>
    <t>Location</t>
  </si>
  <si>
    <t>Reason</t>
  </si>
  <si>
    <t>Number of Travelers</t>
  </si>
  <si>
    <t>Importance</t>
  </si>
  <si>
    <t>Cost/Per person</t>
  </si>
  <si>
    <t>St. Paul Minnesota</t>
  </si>
  <si>
    <t>ICRA</t>
  </si>
  <si>
    <t>UC Merced</t>
  </si>
  <si>
    <t>Collaboration</t>
  </si>
  <si>
    <t>Notes</t>
  </si>
  <si>
    <t>Airfare paid for by OA</t>
  </si>
  <si>
    <t>Portugal</t>
  </si>
  <si>
    <t>IROS</t>
  </si>
  <si>
    <t>ASME Conf.</t>
  </si>
  <si>
    <t>College Park, MD</t>
  </si>
  <si>
    <t>PERMIS</t>
  </si>
  <si>
    <t>High/Low</t>
  </si>
  <si>
    <t>Need one person to go, rest are optional</t>
  </si>
  <si>
    <t>Length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</si>
</sst>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7" x14ac:knownFonts="1">
    <font>
      <sz val="11"/>
      <color theme="1"/>
      <name val="Palatino Linotype"/>
      <family val="2"/>
      <scheme val="minor"/>
    </font>
    <font>
      <b/>
      <sz val="11"/>
      <color rgb="FFFA7D00"/>
      <name val="Palatino Linotype"/>
      <family val="2"/>
      <scheme val="minor"/>
    </font>
    <font>
      <b/>
      <sz val="11"/>
      <color theme="1"/>
      <name val="Palatino Linotype"/>
      <family val="2"/>
      <scheme val="minor"/>
    </font>
    <font>
      <sz val="11"/>
      <color theme="1"/>
      <name val="Arial"/>
      <family val="2"/>
    </font>
    <font>
      <b/>
      <sz val="11"/>
      <color theme="1"/>
      <name val="Arial"/>
      <family val="2"/>
    </font>
    <font>
      <b/>
      <sz val="11"/>
      <color theme="9" tint="-0.249977111117893"/>
      <name val="Palatino Linotype"/>
      <family val="2"/>
      <scheme val="minor"/>
    </font>
    <font>
      <b/>
      <sz val="11"/>
      <color theme="1"/>
      <name val="Palatino Linotype"/>
      <family val="1"/>
      <scheme val="minor"/>
    </font>
  </fonts>
  <fills count="5">
    <fill>
      <patternFill patternType="none"/>
    </fill>
    <fill>
      <patternFill patternType="gray125"/>
    </fill>
    <fill>
      <patternFill patternType="solid">
        <fgColor rgb="FFF2F2F2"/>
      </patternFill>
    </fill>
    <fill>
      <patternFill patternType="solid">
        <fgColor theme="9" tint="0.79998168889431442"/>
        <bgColor indexed="64"/>
      </patternFill>
    </fill>
    <fill>
      <patternFill patternType="solid">
        <fgColor theme="3" tint="0.3999450666829432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auto="1"/>
      </left>
      <right/>
      <top/>
      <bottom/>
      <diagonal/>
    </border>
    <border>
      <left/>
      <right/>
      <top/>
      <bottom style="thin">
        <color auto="1"/>
      </bottom>
      <diagonal/>
    </border>
    <border>
      <left style="double">
        <color auto="1"/>
      </left>
      <right/>
      <top/>
      <bottom style="thin">
        <color auto="1"/>
      </bottom>
      <diagonal/>
    </border>
    <border>
      <left style="thin">
        <color rgb="FF7F7F7F"/>
      </left>
      <right style="thin">
        <color rgb="FF7F7F7F"/>
      </right>
      <top style="thin">
        <color rgb="FF7F7F7F"/>
      </top>
      <bottom/>
      <diagonal/>
    </border>
    <border>
      <left/>
      <right/>
      <top style="medium">
        <color auto="1"/>
      </top>
      <bottom/>
      <diagonal/>
    </border>
  </borders>
  <cellStyleXfs count="2">
    <xf numFmtId="0" fontId="0" fillId="0" borderId="0"/>
    <xf numFmtId="0" fontId="1" fillId="2" borderId="1" applyNumberFormat="0" applyAlignment="0" applyProtection="0"/>
  </cellStyleXfs>
  <cellXfs count="30">
    <xf numFmtId="0" fontId="0" fillId="0" borderId="0" xfId="0"/>
    <xf numFmtId="0" fontId="2" fillId="0" borderId="0" xfId="0" applyFont="1" applyAlignment="1">
      <alignment wrapText="1"/>
    </xf>
    <xf numFmtId="0" fontId="5" fillId="0" borderId="0" xfId="0" applyFont="1" applyAlignment="1">
      <alignment wrapText="1"/>
    </xf>
    <xf numFmtId="0" fontId="2" fillId="0" borderId="0" xfId="0" applyFont="1"/>
    <xf numFmtId="1" fontId="2" fillId="0" borderId="2" xfId="0" applyNumberFormat="1" applyFont="1" applyBorder="1"/>
    <xf numFmtId="1" fontId="2" fillId="0" borderId="0" xfId="0" applyNumberFormat="1" applyFont="1"/>
    <xf numFmtId="0" fontId="0" fillId="0" borderId="0" xfId="0" applyAlignment="1">
      <alignment wrapText="1"/>
    </xf>
    <xf numFmtId="9" fontId="0" fillId="0" borderId="2" xfId="0" applyNumberFormat="1" applyBorder="1"/>
    <xf numFmtId="0" fontId="0" fillId="0" borderId="2" xfId="0" applyBorder="1"/>
    <xf numFmtId="0" fontId="4" fillId="0" borderId="0" xfId="0" applyFont="1" applyBorder="1" applyAlignment="1">
      <alignment vertical="center" wrapText="1"/>
    </xf>
    <xf numFmtId="1" fontId="0" fillId="0" borderId="0" xfId="0" applyNumberFormat="1" applyBorder="1"/>
    <xf numFmtId="1" fontId="2" fillId="3" borderId="0" xfId="0" applyNumberFormat="1" applyFont="1" applyFill="1" applyBorder="1"/>
    <xf numFmtId="0" fontId="0" fillId="0" borderId="0" xfId="0" applyBorder="1"/>
    <xf numFmtId="9" fontId="0" fillId="0" borderId="0" xfId="0" applyNumberFormat="1" applyBorder="1"/>
    <xf numFmtId="0" fontId="0" fillId="0" borderId="0" xfId="0" applyBorder="1" applyAlignment="1">
      <alignment wrapText="1"/>
    </xf>
    <xf numFmtId="0" fontId="2" fillId="3" borderId="0" xfId="0" applyFont="1" applyFill="1" applyBorder="1"/>
    <xf numFmtId="0" fontId="0" fillId="0" borderId="3" xfId="0" applyBorder="1" applyAlignment="1">
      <alignment wrapText="1"/>
    </xf>
    <xf numFmtId="0" fontId="0" fillId="0" borderId="3" xfId="0" applyBorder="1"/>
    <xf numFmtId="1" fontId="2" fillId="3" borderId="3" xfId="0" applyNumberFormat="1" applyFont="1" applyFill="1" applyBorder="1"/>
    <xf numFmtId="0" fontId="0" fillId="0" borderId="4" xfId="0" applyBorder="1"/>
    <xf numFmtId="0" fontId="1" fillId="3" borderId="5" xfId="1" applyFont="1" applyFill="1" applyBorder="1" applyAlignment="1">
      <alignment wrapText="1"/>
    </xf>
    <xf numFmtId="0" fontId="4" fillId="4" borderId="6" xfId="0" applyFont="1" applyFill="1" applyBorder="1" applyAlignment="1">
      <alignment vertical="center" wrapText="1"/>
    </xf>
    <xf numFmtId="0" fontId="3" fillId="0" borderId="0" xfId="0" applyFont="1" applyBorder="1" applyAlignment="1">
      <alignment vertical="center" wrapText="1"/>
    </xf>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6" fillId="0" borderId="0" xfId="0" applyFont="1"/>
    <xf numFmtId="164" fontId="6" fillId="0" borderId="0" xfId="0" applyNumberFormat="1" applyFont="1"/>
    <xf numFmtId="164" fontId="0" fillId="0" borderId="0" xfId="0" applyNumberFormat="1" applyBorder="1"/>
    <xf numFmtId="0" fontId="0" fillId="0" borderId="0" xfId="0"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zoomScaleNormal="100" workbookViewId="0">
      <pane xSplit="1" ySplit="2" topLeftCell="B24" activePane="bottomRight" state="frozen"/>
      <selection pane="topRight" activeCell="B1" sqref="B1"/>
      <selection pane="bottomLeft" activeCell="A3" sqref="A3"/>
      <selection pane="bottomRight" activeCell="A37" sqref="A37"/>
    </sheetView>
  </sheetViews>
  <sheetFormatPr defaultRowHeight="17.25" x14ac:dyDescent="0.35"/>
  <cols>
    <col min="1" max="1" width="77.5" style="6" customWidth="1"/>
    <col min="4" max="4" width="9" style="3"/>
    <col min="6" max="6" width="10" style="8" customWidth="1"/>
    <col min="7" max="7" width="10.25" customWidth="1"/>
    <col min="9" max="10" width="10" customWidth="1"/>
  </cols>
  <sheetData>
    <row r="1" spans="1:12" x14ac:dyDescent="0.35">
      <c r="F1" s="29" t="s">
        <v>16</v>
      </c>
      <c r="G1" s="29"/>
      <c r="H1" s="29"/>
      <c r="I1" s="29"/>
      <c r="J1" s="29"/>
      <c r="K1" s="29" t="s">
        <v>44</v>
      </c>
      <c r="L1" s="29"/>
    </row>
    <row r="2" spans="1:12" ht="52.5" thickBot="1" x14ac:dyDescent="0.4">
      <c r="A2" s="1" t="s">
        <v>7</v>
      </c>
      <c r="B2" s="2" t="s">
        <v>13</v>
      </c>
      <c r="C2" s="2" t="s">
        <v>14</v>
      </c>
      <c r="D2" s="20" t="s">
        <v>15</v>
      </c>
      <c r="E2" s="3"/>
      <c r="F2" s="4" t="s">
        <v>8</v>
      </c>
      <c r="G2" s="5" t="s">
        <v>9</v>
      </c>
      <c r="H2" s="5" t="s">
        <v>10</v>
      </c>
      <c r="I2" s="5" t="s">
        <v>11</v>
      </c>
      <c r="J2" s="5" t="s">
        <v>12</v>
      </c>
      <c r="K2" s="4" t="s">
        <v>8</v>
      </c>
      <c r="L2" s="5" t="s">
        <v>9</v>
      </c>
    </row>
    <row r="3" spans="1:12" s="21" customFormat="1" ht="15" x14ac:dyDescent="0.3">
      <c r="A3" s="21" t="s">
        <v>0</v>
      </c>
      <c r="K3" s="21">
        <v>420</v>
      </c>
      <c r="L3" s="21">
        <v>420</v>
      </c>
    </row>
    <row r="4" spans="1:12" s="12" customFormat="1" ht="86.25" x14ac:dyDescent="0.35">
      <c r="A4" s="9" t="s">
        <v>30</v>
      </c>
      <c r="B4" s="10">
        <f>($K$3*F4+$L$3*G4 )*(23.5/26)*0.25</f>
        <v>9.490384615384615</v>
      </c>
      <c r="C4" s="10"/>
      <c r="D4" s="11">
        <f>B4+C4</f>
        <v>9.490384615384615</v>
      </c>
      <c r="F4" s="7">
        <v>0.1</v>
      </c>
      <c r="G4" s="13"/>
      <c r="H4" s="13">
        <v>0.5</v>
      </c>
      <c r="I4" s="13">
        <v>0.33</v>
      </c>
      <c r="J4" s="13"/>
      <c r="K4" s="8"/>
    </row>
    <row r="5" spans="1:12" s="12" customFormat="1" ht="43.5" x14ac:dyDescent="0.35">
      <c r="A5" s="9" t="s">
        <v>1</v>
      </c>
      <c r="B5" s="10">
        <f t="shared" ref="B5:B34" si="0">($K$3*F5+$L$3*G5 )*(23.5/26)*0.25</f>
        <v>4.7451923076923075</v>
      </c>
      <c r="C5" s="10"/>
      <c r="D5" s="11">
        <f t="shared" ref="D5:D9" si="1">B5+C5</f>
        <v>4.7451923076923075</v>
      </c>
      <c r="F5" s="7"/>
      <c r="G5" s="13">
        <v>0.05</v>
      </c>
      <c r="H5" s="13"/>
      <c r="I5" s="13"/>
      <c r="J5" s="13"/>
      <c r="K5" s="8"/>
    </row>
    <row r="6" spans="1:12" s="12" customFormat="1" ht="43.5" x14ac:dyDescent="0.35">
      <c r="A6" s="22" t="s">
        <v>31</v>
      </c>
      <c r="B6" s="10">
        <f t="shared" si="0"/>
        <v>4.7451923076923075</v>
      </c>
      <c r="C6" s="10"/>
      <c r="D6" s="11">
        <f t="shared" si="1"/>
        <v>4.7451923076923075</v>
      </c>
      <c r="F6" s="7"/>
      <c r="G6" s="13">
        <v>0.05</v>
      </c>
      <c r="H6" s="13"/>
      <c r="I6" s="13"/>
      <c r="J6" s="13"/>
      <c r="K6" s="8"/>
    </row>
    <row r="7" spans="1:12" s="12" customFormat="1" ht="43.5" x14ac:dyDescent="0.35">
      <c r="A7" s="9" t="s">
        <v>32</v>
      </c>
      <c r="B7" s="10">
        <f t="shared" si="0"/>
        <v>9.490384615384615</v>
      </c>
      <c r="C7" s="10"/>
      <c r="D7" s="11">
        <f t="shared" si="1"/>
        <v>9.490384615384615</v>
      </c>
      <c r="F7" s="7">
        <v>0.1</v>
      </c>
      <c r="G7" s="13"/>
      <c r="H7" s="13"/>
      <c r="I7" s="13"/>
      <c r="J7" s="13">
        <v>0.5</v>
      </c>
      <c r="K7" s="8"/>
    </row>
    <row r="8" spans="1:12" s="12" customFormat="1" ht="43.5" x14ac:dyDescent="0.35">
      <c r="A8" s="9" t="s">
        <v>22</v>
      </c>
      <c r="B8" s="10">
        <f t="shared" si="0"/>
        <v>0</v>
      </c>
      <c r="C8" s="10"/>
      <c r="D8" s="11">
        <f t="shared" si="1"/>
        <v>0</v>
      </c>
      <c r="F8" s="7"/>
      <c r="G8" s="13"/>
      <c r="H8" s="13"/>
      <c r="I8" s="13"/>
      <c r="J8" s="13"/>
      <c r="K8" s="8"/>
    </row>
    <row r="9" spans="1:12" s="12" customFormat="1" ht="44.25" thickBot="1" x14ac:dyDescent="0.4">
      <c r="A9" s="9" t="s">
        <v>33</v>
      </c>
      <c r="B9" s="10">
        <f t="shared" si="0"/>
        <v>37.96153846153846</v>
      </c>
      <c r="C9" s="10"/>
      <c r="D9" s="11">
        <f t="shared" si="1"/>
        <v>37.96153846153846</v>
      </c>
      <c r="F9" s="7">
        <v>0.4</v>
      </c>
      <c r="G9" s="13"/>
      <c r="H9" s="13"/>
      <c r="I9" s="13"/>
      <c r="J9" s="13"/>
      <c r="K9" s="8"/>
    </row>
    <row r="10" spans="1:12" s="21" customFormat="1" ht="15" x14ac:dyDescent="0.3">
      <c r="A10" s="21" t="s">
        <v>2</v>
      </c>
    </row>
    <row r="11" spans="1:12" s="12" customFormat="1" ht="43.5" x14ac:dyDescent="0.35">
      <c r="A11" s="9" t="s">
        <v>34</v>
      </c>
      <c r="B11" s="10">
        <f t="shared" si="0"/>
        <v>9.490384615384615</v>
      </c>
      <c r="C11" s="10"/>
      <c r="D11" s="11">
        <f t="shared" ref="D11:D18" si="2">B11+C11</f>
        <v>9.490384615384615</v>
      </c>
      <c r="F11" s="7">
        <v>0.1</v>
      </c>
      <c r="G11" s="13"/>
      <c r="H11" s="13">
        <v>0.25</v>
      </c>
      <c r="I11" s="13"/>
      <c r="J11" s="13"/>
      <c r="K11" s="8"/>
    </row>
    <row r="12" spans="1:12" s="12" customFormat="1" ht="29.25" x14ac:dyDescent="0.35">
      <c r="A12" s="9" t="s">
        <v>3</v>
      </c>
      <c r="B12" s="10">
        <f t="shared" si="0"/>
        <v>4.7451923076923075</v>
      </c>
      <c r="C12" s="10"/>
      <c r="D12" s="11">
        <f t="shared" si="2"/>
        <v>4.7451923076923075</v>
      </c>
      <c r="F12" s="7"/>
      <c r="G12" s="13">
        <v>0.05</v>
      </c>
      <c r="H12" s="13"/>
      <c r="I12" s="13"/>
      <c r="J12" s="13"/>
      <c r="K12" s="8"/>
    </row>
    <row r="13" spans="1:12" s="12" customFormat="1" ht="29.25" x14ac:dyDescent="0.35">
      <c r="A13" s="9" t="s">
        <v>26</v>
      </c>
      <c r="B13" s="10">
        <f t="shared" si="0"/>
        <v>4.7451923076923075</v>
      </c>
      <c r="C13" s="10"/>
      <c r="D13" s="11">
        <f t="shared" si="2"/>
        <v>4.7451923076923075</v>
      </c>
      <c r="F13" s="7">
        <v>0.05</v>
      </c>
      <c r="G13" s="13"/>
      <c r="H13" s="13"/>
      <c r="I13" s="13">
        <v>0.33</v>
      </c>
      <c r="J13" s="13"/>
      <c r="K13" s="8"/>
    </row>
    <row r="14" spans="1:12" s="12" customFormat="1" ht="29.25" x14ac:dyDescent="0.35">
      <c r="A14" s="9" t="s">
        <v>23</v>
      </c>
      <c r="B14" s="10">
        <f t="shared" si="0"/>
        <v>4.7451923076923075</v>
      </c>
      <c r="C14" s="10"/>
      <c r="D14" s="11">
        <f t="shared" si="2"/>
        <v>4.7451923076923075</v>
      </c>
      <c r="F14" s="7"/>
      <c r="G14" s="13">
        <v>0.05</v>
      </c>
      <c r="H14" s="13"/>
      <c r="I14" s="13"/>
      <c r="J14" s="13"/>
      <c r="K14" s="8"/>
    </row>
    <row r="15" spans="1:12" s="12" customFormat="1" ht="43.5" x14ac:dyDescent="0.35">
      <c r="A15" s="9" t="s">
        <v>35</v>
      </c>
      <c r="B15" s="10">
        <f t="shared" si="0"/>
        <v>14.235576923076923</v>
      </c>
      <c r="C15" s="10"/>
      <c r="D15" s="11">
        <f t="shared" si="2"/>
        <v>14.235576923076923</v>
      </c>
      <c r="F15" s="7">
        <v>0.15</v>
      </c>
      <c r="G15" s="13"/>
      <c r="H15" s="13"/>
      <c r="I15" s="13"/>
      <c r="J15" s="13">
        <v>0.5</v>
      </c>
      <c r="K15" s="8"/>
    </row>
    <row r="16" spans="1:12" s="12" customFormat="1" ht="29.25" x14ac:dyDescent="0.35">
      <c r="A16" s="9" t="s">
        <v>24</v>
      </c>
      <c r="B16" s="10">
        <f t="shared" si="0"/>
        <v>0</v>
      </c>
      <c r="C16" s="10"/>
      <c r="D16" s="11">
        <f t="shared" si="2"/>
        <v>0</v>
      </c>
      <c r="F16" s="7"/>
      <c r="G16" s="13"/>
      <c r="H16" s="13"/>
      <c r="I16" s="13"/>
      <c r="J16" s="13"/>
      <c r="K16" s="8"/>
    </row>
    <row r="17" spans="1:11" s="12" customFormat="1" ht="29.25" x14ac:dyDescent="0.35">
      <c r="A17" s="9" t="s">
        <v>36</v>
      </c>
      <c r="B17" s="10">
        <f t="shared" si="0"/>
        <v>28.471153846153847</v>
      </c>
      <c r="C17" s="10"/>
      <c r="D17" s="11">
        <f t="shared" si="2"/>
        <v>28.471153846153847</v>
      </c>
      <c r="F17" s="7">
        <v>0.3</v>
      </c>
      <c r="G17" s="13"/>
      <c r="H17" s="13"/>
      <c r="I17" s="13"/>
      <c r="J17" s="13"/>
      <c r="K17" s="8"/>
    </row>
    <row r="18" spans="1:11" s="12" customFormat="1" ht="30" thickBot="1" x14ac:dyDescent="0.4">
      <c r="A18" s="9" t="s">
        <v>25</v>
      </c>
      <c r="B18" s="10">
        <f t="shared" si="0"/>
        <v>0</v>
      </c>
      <c r="C18" s="10"/>
      <c r="D18" s="11">
        <f t="shared" si="2"/>
        <v>0</v>
      </c>
      <c r="F18" s="7"/>
      <c r="G18" s="13"/>
      <c r="H18" s="13">
        <v>0.25</v>
      </c>
      <c r="I18" s="13"/>
      <c r="J18" s="13"/>
      <c r="K18" s="8"/>
    </row>
    <row r="19" spans="1:11" s="21" customFormat="1" ht="15" x14ac:dyDescent="0.3">
      <c r="A19" s="21" t="s">
        <v>4</v>
      </c>
    </row>
    <row r="20" spans="1:11" s="12" customFormat="1" ht="29.25" x14ac:dyDescent="0.35">
      <c r="A20" s="9" t="s">
        <v>37</v>
      </c>
      <c r="B20" s="10">
        <f t="shared" si="0"/>
        <v>4.7451923076923075</v>
      </c>
      <c r="C20" s="10"/>
      <c r="D20" s="11">
        <f t="shared" ref="D20:D26" si="3">B20+C20</f>
        <v>4.7451923076923075</v>
      </c>
      <c r="F20" s="7">
        <v>0.05</v>
      </c>
      <c r="G20" s="13"/>
      <c r="H20" s="13">
        <v>0.25</v>
      </c>
      <c r="I20" s="13"/>
      <c r="J20" s="13"/>
      <c r="K20" s="8"/>
    </row>
    <row r="21" spans="1:11" s="12" customFormat="1" ht="29.25" x14ac:dyDescent="0.35">
      <c r="A21" s="9" t="s">
        <v>5</v>
      </c>
      <c r="B21" s="10">
        <f t="shared" si="0"/>
        <v>9.490384615384615</v>
      </c>
      <c r="C21" s="10"/>
      <c r="D21" s="11">
        <f t="shared" si="3"/>
        <v>9.490384615384615</v>
      </c>
      <c r="F21" s="7"/>
      <c r="G21" s="13">
        <v>0.1</v>
      </c>
      <c r="H21" s="13"/>
      <c r="I21" s="13"/>
      <c r="J21" s="13"/>
      <c r="K21" s="8"/>
    </row>
    <row r="22" spans="1:11" s="12" customFormat="1" ht="43.5" x14ac:dyDescent="0.35">
      <c r="A22" s="9" t="s">
        <v>21</v>
      </c>
      <c r="B22" s="10">
        <f t="shared" si="0"/>
        <v>0</v>
      </c>
      <c r="C22" s="10"/>
      <c r="D22" s="11">
        <f t="shared" si="3"/>
        <v>0</v>
      </c>
      <c r="F22" s="7"/>
      <c r="G22" s="13">
        <v>0</v>
      </c>
      <c r="H22" s="13"/>
      <c r="I22" s="13"/>
      <c r="J22" s="13"/>
      <c r="K22" s="8"/>
    </row>
    <row r="23" spans="1:11" s="12" customFormat="1" ht="29.25" x14ac:dyDescent="0.35">
      <c r="A23" s="9" t="s">
        <v>38</v>
      </c>
      <c r="B23" s="10">
        <f t="shared" si="0"/>
        <v>18.98076923076923</v>
      </c>
      <c r="C23" s="10"/>
      <c r="D23" s="11">
        <f t="shared" si="3"/>
        <v>18.98076923076923</v>
      </c>
      <c r="F23" s="7">
        <v>0.2</v>
      </c>
      <c r="G23" s="13"/>
      <c r="H23" s="13"/>
      <c r="I23" s="13"/>
      <c r="J23" s="13">
        <v>0.5</v>
      </c>
      <c r="K23" s="8"/>
    </row>
    <row r="24" spans="1:11" s="12" customFormat="1" ht="29.25" x14ac:dyDescent="0.35">
      <c r="A24" s="9" t="s">
        <v>27</v>
      </c>
      <c r="B24" s="10">
        <f t="shared" si="0"/>
        <v>0</v>
      </c>
      <c r="C24" s="10"/>
      <c r="D24" s="11">
        <f t="shared" si="3"/>
        <v>0</v>
      </c>
      <c r="F24" s="7"/>
      <c r="G24" s="13"/>
      <c r="H24" s="13"/>
      <c r="I24" s="13"/>
      <c r="J24" s="13"/>
      <c r="K24" s="8"/>
    </row>
    <row r="25" spans="1:11" s="12" customFormat="1" ht="29.25" x14ac:dyDescent="0.35">
      <c r="A25" s="9" t="s">
        <v>39</v>
      </c>
      <c r="B25" s="10">
        <f t="shared" si="0"/>
        <v>33.216346153846153</v>
      </c>
      <c r="C25" s="10"/>
      <c r="D25" s="11">
        <f t="shared" si="3"/>
        <v>33.216346153846153</v>
      </c>
      <c r="F25" s="7">
        <v>0.35</v>
      </c>
      <c r="G25" s="13"/>
      <c r="H25" s="13"/>
      <c r="I25" s="13"/>
      <c r="J25" s="13"/>
      <c r="K25" s="8"/>
    </row>
    <row r="26" spans="1:11" s="12" customFormat="1" ht="30" thickBot="1" x14ac:dyDescent="0.4">
      <c r="A26" s="9" t="s">
        <v>18</v>
      </c>
      <c r="B26" s="10">
        <f t="shared" si="0"/>
        <v>0</v>
      </c>
      <c r="C26" s="10"/>
      <c r="D26" s="11">
        <f t="shared" si="3"/>
        <v>0</v>
      </c>
      <c r="F26" s="7"/>
      <c r="G26" s="13"/>
      <c r="H26" s="13">
        <v>0.25</v>
      </c>
      <c r="I26" s="13"/>
      <c r="J26" s="13"/>
      <c r="K26" s="8"/>
    </row>
    <row r="27" spans="1:11" s="21" customFormat="1" ht="15" x14ac:dyDescent="0.3">
      <c r="A27" s="21" t="s">
        <v>6</v>
      </c>
    </row>
    <row r="28" spans="1:11" s="12" customFormat="1" ht="29.25" x14ac:dyDescent="0.35">
      <c r="A28" s="9" t="s">
        <v>40</v>
      </c>
      <c r="B28" s="10">
        <f t="shared" si="0"/>
        <v>0</v>
      </c>
      <c r="C28" s="10"/>
      <c r="D28" s="11">
        <f t="shared" ref="D28:D34" si="4">B28+C28</f>
        <v>0</v>
      </c>
      <c r="F28" s="7"/>
      <c r="G28" s="13"/>
      <c r="H28" s="13">
        <v>0.25</v>
      </c>
      <c r="I28" s="13"/>
      <c r="J28" s="13"/>
      <c r="K28" s="8"/>
    </row>
    <row r="29" spans="1:11" s="12" customFormat="1" ht="29.25" x14ac:dyDescent="0.35">
      <c r="A29" s="9" t="s">
        <v>41</v>
      </c>
      <c r="B29" s="10">
        <f t="shared" si="0"/>
        <v>9.490384615384615</v>
      </c>
      <c r="C29" s="10"/>
      <c r="D29" s="11">
        <f t="shared" si="4"/>
        <v>9.490384615384615</v>
      </c>
      <c r="F29" s="7"/>
      <c r="G29" s="13">
        <v>0.1</v>
      </c>
      <c r="H29" s="13"/>
      <c r="I29" s="13"/>
      <c r="J29" s="13"/>
      <c r="K29" s="8"/>
    </row>
    <row r="30" spans="1:11" s="12" customFormat="1" ht="29.25" x14ac:dyDescent="0.35">
      <c r="A30" s="9" t="s">
        <v>28</v>
      </c>
      <c r="B30" s="10">
        <f t="shared" si="0"/>
        <v>0</v>
      </c>
      <c r="C30" s="10"/>
      <c r="D30" s="11">
        <f t="shared" si="4"/>
        <v>0</v>
      </c>
      <c r="F30" s="7"/>
      <c r="G30" s="13">
        <v>0</v>
      </c>
      <c r="H30" s="13"/>
      <c r="I30" s="13"/>
      <c r="J30" s="13"/>
      <c r="K30" s="8"/>
    </row>
    <row r="31" spans="1:11" s="12" customFormat="1" ht="29.25" x14ac:dyDescent="0.35">
      <c r="A31" s="9" t="s">
        <v>42</v>
      </c>
      <c r="B31" s="10">
        <f t="shared" si="0"/>
        <v>23.72596153846154</v>
      </c>
      <c r="C31" s="10"/>
      <c r="D31" s="11">
        <f t="shared" si="4"/>
        <v>23.72596153846154</v>
      </c>
      <c r="F31" s="7">
        <v>0.25</v>
      </c>
      <c r="G31" s="13"/>
      <c r="H31" s="13"/>
      <c r="I31" s="13"/>
      <c r="J31" s="13">
        <v>0.5</v>
      </c>
      <c r="K31" s="8"/>
    </row>
    <row r="32" spans="1:11" s="12" customFormat="1" ht="29.25" x14ac:dyDescent="0.35">
      <c r="A32" s="9" t="s">
        <v>29</v>
      </c>
      <c r="B32" s="10">
        <f t="shared" si="0"/>
        <v>0</v>
      </c>
      <c r="C32" s="10"/>
      <c r="D32" s="11">
        <f t="shared" si="4"/>
        <v>0</v>
      </c>
      <c r="F32" s="7"/>
      <c r="G32" s="13"/>
      <c r="H32" s="13"/>
      <c r="I32" s="13"/>
      <c r="J32" s="13"/>
      <c r="K32" s="8"/>
    </row>
    <row r="33" spans="1:11" s="12" customFormat="1" ht="29.25" x14ac:dyDescent="0.35">
      <c r="A33" s="9" t="s">
        <v>43</v>
      </c>
      <c r="B33" s="10">
        <f t="shared" si="0"/>
        <v>33.216346153846153</v>
      </c>
      <c r="C33" s="10"/>
      <c r="D33" s="11">
        <f t="shared" si="4"/>
        <v>33.216346153846153</v>
      </c>
      <c r="F33" s="7">
        <v>0.35</v>
      </c>
      <c r="G33" s="13"/>
      <c r="H33" s="13"/>
      <c r="I33" s="13"/>
      <c r="J33" s="13"/>
      <c r="K33" s="8"/>
    </row>
    <row r="34" spans="1:11" s="12" customFormat="1" ht="29.25" x14ac:dyDescent="0.35">
      <c r="A34" s="9" t="s">
        <v>19</v>
      </c>
      <c r="B34" s="10">
        <f t="shared" si="0"/>
        <v>0</v>
      </c>
      <c r="C34" s="10"/>
      <c r="D34" s="11">
        <f t="shared" si="4"/>
        <v>0</v>
      </c>
      <c r="F34" s="7"/>
      <c r="G34" s="13"/>
      <c r="H34" s="13">
        <v>0.25</v>
      </c>
      <c r="I34" s="13"/>
      <c r="J34" s="13"/>
      <c r="K34" s="8"/>
    </row>
    <row r="35" spans="1:11" s="12" customFormat="1" x14ac:dyDescent="0.35">
      <c r="A35" s="14"/>
      <c r="D35" s="15"/>
      <c r="F35" s="8"/>
      <c r="K35" s="8"/>
    </row>
    <row r="36" spans="1:11" s="17" customFormat="1" x14ac:dyDescent="0.35">
      <c r="A36" s="16" t="s">
        <v>76</v>
      </c>
      <c r="B36" s="18">
        <f t="shared" ref="B36:C36" si="5">SUM(B4:B34)</f>
        <v>265.73076923076923</v>
      </c>
      <c r="C36" s="18">
        <f t="shared" si="5"/>
        <v>0</v>
      </c>
      <c r="D36" s="18">
        <f>SUM(D4:D34)</f>
        <v>265.73076923076923</v>
      </c>
      <c r="F36" s="19"/>
      <c r="K36" s="19"/>
    </row>
    <row r="37" spans="1:11" s="12" customFormat="1" ht="16.5" x14ac:dyDescent="0.3">
      <c r="A37" s="14" t="s">
        <v>77</v>
      </c>
      <c r="D37" s="28">
        <f>$B$36*1000+'Other Objects'!C27</f>
        <v>492630.76923076925</v>
      </c>
      <c r="F37" s="8"/>
    </row>
    <row r="38" spans="1:11" s="12" customFormat="1" ht="16.5" x14ac:dyDescent="0.3">
      <c r="A38" s="14" t="s">
        <v>78</v>
      </c>
      <c r="D38" s="28">
        <f>$B$36*1000+'Other Objects'!C28</f>
        <v>554430.76923076925</v>
      </c>
      <c r="F38" s="8"/>
    </row>
    <row r="39" spans="1:11" s="12" customFormat="1" ht="16.5" x14ac:dyDescent="0.3">
      <c r="A39" s="14" t="s">
        <v>79</v>
      </c>
      <c r="D39" s="28">
        <f>$B$36*1000+'Other Objects'!C29</f>
        <v>620530.76923076925</v>
      </c>
      <c r="F39" s="8"/>
    </row>
    <row r="41" spans="1:11" x14ac:dyDescent="0.35">
      <c r="A41" s="6" t="s">
        <v>17</v>
      </c>
    </row>
    <row r="42" spans="1:11" x14ac:dyDescent="0.35">
      <c r="A42" s="6" t="s">
        <v>45</v>
      </c>
    </row>
    <row r="43" spans="1:11" x14ac:dyDescent="0.35">
      <c r="A43" s="6" t="s">
        <v>20</v>
      </c>
    </row>
  </sheetData>
  <mergeCells count="2">
    <mergeCell ref="F1:J1"/>
    <mergeCell ref="K1:L1"/>
  </mergeCells>
  <pageMargins left="0.7" right="0.7" top="0.75" bottom="0.75" header="0.3" footer="0.3"/>
  <pageSetup scale="6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pane ySplit="1" topLeftCell="A2" activePane="bottomLeft" state="frozen"/>
      <selection pane="bottomLeft" activeCell="C20" sqref="C20"/>
    </sheetView>
  </sheetViews>
  <sheetFormatPr defaultRowHeight="16.5" x14ac:dyDescent="0.3"/>
  <cols>
    <col min="1" max="1" width="27" customWidth="1"/>
    <col min="2" max="2" width="14.125" customWidth="1"/>
    <col min="3" max="3" width="11.5" style="25" customWidth="1"/>
  </cols>
  <sheetData>
    <row r="1" spans="1:4" s="23" customFormat="1" x14ac:dyDescent="0.3">
      <c r="A1" s="23" t="s">
        <v>46</v>
      </c>
      <c r="B1" s="23" t="s">
        <v>47</v>
      </c>
      <c r="C1" s="24" t="s">
        <v>54</v>
      </c>
      <c r="D1" s="23" t="s">
        <v>55</v>
      </c>
    </row>
    <row r="2" spans="1:4" x14ac:dyDescent="0.3">
      <c r="A2" t="s">
        <v>70</v>
      </c>
      <c r="B2" t="s">
        <v>71</v>
      </c>
      <c r="C2" s="25">
        <v>10000</v>
      </c>
      <c r="D2" t="s">
        <v>58</v>
      </c>
    </row>
    <row r="3" spans="1:4" x14ac:dyDescent="0.3">
      <c r="A3" t="s">
        <v>52</v>
      </c>
      <c r="B3" t="s">
        <v>53</v>
      </c>
      <c r="C3" s="25">
        <v>600</v>
      </c>
      <c r="D3" t="s">
        <v>56</v>
      </c>
    </row>
    <row r="4" spans="1:4" x14ac:dyDescent="0.3">
      <c r="A4" t="s">
        <v>48</v>
      </c>
      <c r="B4" t="s">
        <v>66</v>
      </c>
      <c r="C4" s="25">
        <f>60000*1.03</f>
        <v>61800</v>
      </c>
      <c r="D4" t="s">
        <v>60</v>
      </c>
    </row>
    <row r="5" spans="1:4" x14ac:dyDescent="0.3">
      <c r="A5" t="s">
        <v>48</v>
      </c>
      <c r="B5" t="s">
        <v>50</v>
      </c>
      <c r="C5" s="25">
        <v>42000</v>
      </c>
      <c r="D5" t="s">
        <v>56</v>
      </c>
    </row>
    <row r="6" spans="1:4" x14ac:dyDescent="0.3">
      <c r="A6" t="s">
        <v>48</v>
      </c>
      <c r="B6" t="s">
        <v>59</v>
      </c>
      <c r="C6" s="25">
        <v>50000</v>
      </c>
      <c r="D6" t="s">
        <v>58</v>
      </c>
    </row>
    <row r="7" spans="1:4" x14ac:dyDescent="0.3">
      <c r="A7" t="s">
        <v>48</v>
      </c>
      <c r="B7" t="s">
        <v>49</v>
      </c>
      <c r="C7" s="25">
        <v>150000</v>
      </c>
      <c r="D7" t="s">
        <v>56</v>
      </c>
    </row>
    <row r="8" spans="1:4" x14ac:dyDescent="0.3">
      <c r="A8" t="s">
        <v>48</v>
      </c>
      <c r="B8" t="s">
        <v>51</v>
      </c>
      <c r="C8" s="25">
        <v>50000</v>
      </c>
      <c r="D8" t="s">
        <v>56</v>
      </c>
    </row>
    <row r="9" spans="1:4" x14ac:dyDescent="0.3">
      <c r="A9" t="s">
        <v>74</v>
      </c>
      <c r="B9" t="s">
        <v>71</v>
      </c>
      <c r="C9" s="25">
        <v>2000</v>
      </c>
      <c r="D9" t="s">
        <v>56</v>
      </c>
    </row>
    <row r="10" spans="1:4" x14ac:dyDescent="0.3">
      <c r="A10" t="s">
        <v>63</v>
      </c>
      <c r="B10" t="s">
        <v>50</v>
      </c>
      <c r="C10" s="25">
        <v>10000</v>
      </c>
      <c r="D10" t="s">
        <v>56</v>
      </c>
    </row>
    <row r="11" spans="1:4" x14ac:dyDescent="0.3">
      <c r="A11" t="s">
        <v>73</v>
      </c>
      <c r="B11" t="s">
        <v>62</v>
      </c>
      <c r="C11" s="25">
        <v>1100</v>
      </c>
      <c r="D11" t="s">
        <v>58</v>
      </c>
    </row>
    <row r="12" spans="1:4" x14ac:dyDescent="0.3">
      <c r="A12" t="s">
        <v>64</v>
      </c>
      <c r="B12" t="s">
        <v>53</v>
      </c>
      <c r="C12" s="25">
        <v>2000</v>
      </c>
      <c r="D12" t="s">
        <v>56</v>
      </c>
    </row>
    <row r="13" spans="1:4" x14ac:dyDescent="0.3">
      <c r="A13" t="s">
        <v>64</v>
      </c>
      <c r="B13" t="s">
        <v>62</v>
      </c>
      <c r="C13" s="25">
        <v>2000</v>
      </c>
      <c r="D13" t="s">
        <v>56</v>
      </c>
    </row>
    <row r="14" spans="1:4" x14ac:dyDescent="0.3">
      <c r="A14" t="s">
        <v>65</v>
      </c>
      <c r="B14" t="s">
        <v>53</v>
      </c>
      <c r="C14" s="25">
        <v>6000</v>
      </c>
      <c r="D14" t="s">
        <v>56</v>
      </c>
    </row>
    <row r="15" spans="1:4" x14ac:dyDescent="0.3">
      <c r="A15" t="s">
        <v>65</v>
      </c>
      <c r="B15" t="s">
        <v>62</v>
      </c>
      <c r="C15" s="25">
        <v>6000</v>
      </c>
      <c r="D15" t="s">
        <v>56</v>
      </c>
    </row>
    <row r="16" spans="1:4" x14ac:dyDescent="0.3">
      <c r="A16" t="s">
        <v>57</v>
      </c>
      <c r="B16" t="s">
        <v>53</v>
      </c>
      <c r="C16" s="25">
        <v>5000</v>
      </c>
      <c r="D16" t="s">
        <v>58</v>
      </c>
    </row>
    <row r="17" spans="1:4" x14ac:dyDescent="0.3">
      <c r="A17" t="s">
        <v>61</v>
      </c>
      <c r="B17" t="s">
        <v>53</v>
      </c>
      <c r="C17" s="25">
        <v>1100</v>
      </c>
      <c r="D17" t="s">
        <v>56</v>
      </c>
    </row>
    <row r="18" spans="1:4" x14ac:dyDescent="0.3">
      <c r="A18" t="s">
        <v>61</v>
      </c>
      <c r="B18" t="s">
        <v>50</v>
      </c>
      <c r="C18" s="25">
        <v>1100</v>
      </c>
      <c r="D18" t="s">
        <v>56</v>
      </c>
    </row>
    <row r="19" spans="1:4" x14ac:dyDescent="0.3">
      <c r="A19" t="s">
        <v>61</v>
      </c>
      <c r="B19" t="s">
        <v>62</v>
      </c>
      <c r="C19" s="25">
        <v>1100</v>
      </c>
      <c r="D19" t="s">
        <v>56</v>
      </c>
    </row>
    <row r="20" spans="1:4" x14ac:dyDescent="0.3">
      <c r="A20" t="s">
        <v>75</v>
      </c>
      <c r="B20" t="s">
        <v>51</v>
      </c>
      <c r="C20" s="25">
        <v>-47000</v>
      </c>
      <c r="D20" t="s">
        <v>56</v>
      </c>
    </row>
    <row r="26" spans="1:4" x14ac:dyDescent="0.3">
      <c r="A26" t="s">
        <v>67</v>
      </c>
    </row>
    <row r="27" spans="1:4" ht="17.25" x14ac:dyDescent="0.35">
      <c r="A27" s="26" t="s">
        <v>56</v>
      </c>
      <c r="B27" s="26"/>
      <c r="C27" s="27">
        <f>SUMIF(D2:D24,"=High",C2:C24)</f>
        <v>226900</v>
      </c>
    </row>
    <row r="28" spans="1:4" ht="17.25" x14ac:dyDescent="0.35">
      <c r="A28" s="26" t="s">
        <v>68</v>
      </c>
      <c r="B28" s="26"/>
      <c r="C28" s="27">
        <f>SUMIF(D2:D24,"=Medium",C2:C24)+C27</f>
        <v>288700</v>
      </c>
    </row>
    <row r="29" spans="1:4" ht="17.25" x14ac:dyDescent="0.35">
      <c r="A29" s="26" t="s">
        <v>69</v>
      </c>
      <c r="B29" s="26"/>
      <c r="C29" s="27">
        <f>SUMIF(D2:D24,"=Low",C2:C24)+C28</f>
        <v>354800</v>
      </c>
    </row>
    <row r="31" spans="1:4" x14ac:dyDescent="0.3">
      <c r="A31" t="s">
        <v>72</v>
      </c>
      <c r="B31">
        <f>388-76</f>
        <v>312</v>
      </c>
    </row>
  </sheetData>
  <sortState ref="A2:D19">
    <sortCondition ref="A2:A19"/>
    <sortCondition ref="B2:B1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C3" sqref="C3"/>
    </sheetView>
  </sheetViews>
  <sheetFormatPr defaultRowHeight="16.5" x14ac:dyDescent="0.3"/>
  <cols>
    <col min="1" max="1" width="18.875" customWidth="1"/>
    <col min="2" max="2" width="12.625" customWidth="1"/>
    <col min="3" max="3" width="13.75" customWidth="1"/>
    <col min="7" max="7" width="11.875" customWidth="1"/>
    <col min="8" max="8" width="34.375" customWidth="1"/>
  </cols>
  <sheetData>
    <row r="1" spans="1:8" s="6" customFormat="1" ht="33" x14ac:dyDescent="0.3">
      <c r="A1" s="6" t="s">
        <v>91</v>
      </c>
      <c r="B1" s="6" t="s">
        <v>92</v>
      </c>
      <c r="C1" s="6" t="s">
        <v>93</v>
      </c>
      <c r="D1" s="6" t="s">
        <v>109</v>
      </c>
      <c r="E1" s="6" t="s">
        <v>95</v>
      </c>
      <c r="F1" s="6" t="s">
        <v>67</v>
      </c>
      <c r="G1" s="6" t="s">
        <v>94</v>
      </c>
      <c r="H1" s="6" t="s">
        <v>100</v>
      </c>
    </row>
    <row r="2" spans="1:8" x14ac:dyDescent="0.3">
      <c r="A2" t="s">
        <v>96</v>
      </c>
      <c r="B2" t="s">
        <v>97</v>
      </c>
      <c r="C2">
        <v>2</v>
      </c>
      <c r="D2">
        <v>6</v>
      </c>
      <c r="E2">
        <v>2800</v>
      </c>
      <c r="F2">
        <f>C2*E2</f>
        <v>5600</v>
      </c>
      <c r="G2" t="s">
        <v>56</v>
      </c>
    </row>
    <row r="3" spans="1:8" x14ac:dyDescent="0.3">
      <c r="A3" t="s">
        <v>98</v>
      </c>
      <c r="B3" t="s">
        <v>99</v>
      </c>
      <c r="C3">
        <v>1</v>
      </c>
      <c r="D3">
        <v>2</v>
      </c>
      <c r="E3">
        <v>500</v>
      </c>
      <c r="F3">
        <f t="shared" ref="F3:F6" si="0">C3*E3</f>
        <v>500</v>
      </c>
      <c r="G3" t="s">
        <v>60</v>
      </c>
      <c r="H3" t="s">
        <v>101</v>
      </c>
    </row>
    <row r="4" spans="1:8" x14ac:dyDescent="0.3">
      <c r="A4" t="s">
        <v>102</v>
      </c>
      <c r="B4" t="s">
        <v>103</v>
      </c>
      <c r="C4">
        <v>2</v>
      </c>
      <c r="D4">
        <v>6</v>
      </c>
      <c r="E4">
        <v>3500</v>
      </c>
      <c r="F4">
        <f t="shared" si="0"/>
        <v>7000</v>
      </c>
      <c r="G4" t="s">
        <v>56</v>
      </c>
    </row>
    <row r="5" spans="1:8" x14ac:dyDescent="0.3">
      <c r="A5" t="s">
        <v>96</v>
      </c>
      <c r="B5" t="s">
        <v>104</v>
      </c>
      <c r="C5">
        <v>1</v>
      </c>
      <c r="D5">
        <v>6</v>
      </c>
      <c r="E5">
        <v>2800</v>
      </c>
      <c r="F5">
        <f t="shared" si="0"/>
        <v>2800</v>
      </c>
      <c r="G5" t="s">
        <v>56</v>
      </c>
    </row>
    <row r="6" spans="1:8" x14ac:dyDescent="0.3">
      <c r="A6" t="s">
        <v>105</v>
      </c>
      <c r="B6" t="s">
        <v>106</v>
      </c>
      <c r="C6">
        <v>3</v>
      </c>
      <c r="D6">
        <v>3</v>
      </c>
      <c r="E6">
        <v>150</v>
      </c>
      <c r="F6">
        <f t="shared" si="0"/>
        <v>450</v>
      </c>
      <c r="G6" t="s">
        <v>107</v>
      </c>
      <c r="H6"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6.5" x14ac:dyDescent="0.3"/>
  <cols>
    <col min="1" max="1" width="20" customWidth="1"/>
    <col min="2" max="2" width="9" style="25"/>
  </cols>
  <sheetData>
    <row r="1" spans="1:2" x14ac:dyDescent="0.3">
      <c r="A1" t="s">
        <v>80</v>
      </c>
    </row>
    <row r="2" spans="1:2" x14ac:dyDescent="0.3">
      <c r="A2" t="s">
        <v>81</v>
      </c>
      <c r="B2" s="25">
        <v>10000</v>
      </c>
    </row>
    <row r="3" spans="1:2" x14ac:dyDescent="0.3">
      <c r="A3" t="s">
        <v>82</v>
      </c>
      <c r="B3" s="25">
        <v>50000</v>
      </c>
    </row>
    <row r="4" spans="1:2" x14ac:dyDescent="0.3">
      <c r="A4" t="s">
        <v>83</v>
      </c>
      <c r="B4" s="25">
        <v>37000</v>
      </c>
    </row>
    <row r="5" spans="1:2" x14ac:dyDescent="0.3">
      <c r="A5" t="s">
        <v>84</v>
      </c>
      <c r="B5" s="25">
        <v>-25000</v>
      </c>
    </row>
    <row r="7" spans="1:2" x14ac:dyDescent="0.3">
      <c r="A7" t="s">
        <v>85</v>
      </c>
      <c r="B7" s="25">
        <f>SUM(B2:B5)</f>
        <v>72000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RowHeight="16.5" x14ac:dyDescent="0.3"/>
  <cols>
    <col min="1" max="1" width="27.5" customWidth="1"/>
  </cols>
  <sheetData>
    <row r="1" spans="1:3" x14ac:dyDescent="0.3">
      <c r="A1" t="s">
        <v>86</v>
      </c>
      <c r="B1" t="s">
        <v>89</v>
      </c>
      <c r="C1" t="s">
        <v>87</v>
      </c>
    </row>
    <row r="2" spans="1:3" x14ac:dyDescent="0.3">
      <c r="A2" t="s">
        <v>88</v>
      </c>
      <c r="B2" t="s">
        <v>90</v>
      </c>
      <c r="C2">
        <v>87.96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Other Objects</vt:lpstr>
      <vt:lpstr>Travel</vt:lpstr>
      <vt:lpstr>Guest Workers</vt:lpstr>
      <vt:lpstr>Actuals</vt:lpstr>
      <vt:lpstr>Overview!Print_Area</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Balakirsky</dc:creator>
  <cp:lastModifiedBy>Stephen Balakirsky</cp:lastModifiedBy>
  <cp:lastPrinted>2011-10-31T14:18:21Z</cp:lastPrinted>
  <dcterms:created xsi:type="dcterms:W3CDTF">2011-08-01T20:42:30Z</dcterms:created>
  <dcterms:modified xsi:type="dcterms:W3CDTF">2012-04-23T14:15:06Z</dcterms:modified>
</cp:coreProperties>
</file>