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<sst xmlns="http://schemas.openxmlformats.org/spreadsheetml/2006/main" count="3089" uniqueCount="1163">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</sst>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461800285"/>
        <c:axId val="2108813278"/>
      </c:barChart>
      <c:catAx>
        <c:axId val="146180028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08813278"/>
      </c:catAx>
      <c:valAx>
        <c:axId val="21088132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1800285"/>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691732223"/>
        <c:axId val="195080163"/>
      </c:lineChart>
      <c:catAx>
        <c:axId val="169173222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95080163"/>
      </c:catAx>
      <c:valAx>
        <c:axId val="19508016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1732223"/>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067941771"/>
        <c:axId val="898867986"/>
      </c:lineChart>
      <c:catAx>
        <c:axId val="106794177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98867986"/>
      </c:catAx>
      <c:valAx>
        <c:axId val="8988679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7941771"/>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361648463"/>
        <c:axId val="2078016575"/>
      </c:barChart>
      <c:catAx>
        <c:axId val="36164846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78016575"/>
      </c:catAx>
      <c:valAx>
        <c:axId val="207801657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1648463"/>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517756476"/>
        <c:axId val="49178723"/>
      </c:lineChart>
      <c:catAx>
        <c:axId val="151775647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9178723"/>
      </c:catAx>
      <c:valAx>
        <c:axId val="491787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7756476"/>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810697305"/>
        <c:axId val="1729276007"/>
      </c:lineChart>
      <c:catAx>
        <c:axId val="18106973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29276007"/>
      </c:catAx>
      <c:valAx>
        <c:axId val="17292760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0697305"/>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882709175"/>
        <c:axId val="1486775582"/>
      </c:lineChart>
      <c:catAx>
        <c:axId val="188270917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86775582"/>
      </c:catAx>
      <c:valAx>
        <c:axId val="14867755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2709175"/>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996754090"/>
        <c:axId val="1858471888"/>
      </c:lineChart>
      <c:catAx>
        <c:axId val="99675409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8471888"/>
      </c:catAx>
      <c:valAx>
        <c:axId val="18584718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6754090"/>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769614832"/>
        <c:axId val="1434523432"/>
      </c:areaChart>
      <c:catAx>
        <c:axId val="7696148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434523432"/>
      </c:catAx>
      <c:valAx>
        <c:axId val="14345234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69614832"/>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944527266"/>
        <c:axId val="1777120909"/>
      </c:lineChart>
      <c:catAx>
        <c:axId val="19445272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77120909"/>
      </c:catAx>
      <c:valAx>
        <c:axId val="177712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4527266"/>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90552281"/>
        <c:axId val="18224507"/>
      </c:lineChart>
      <c:catAx>
        <c:axId val="9055228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8224507"/>
      </c:catAx>
      <c:valAx>
        <c:axId val="182245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552281"/>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2089104407"/>
        <c:axId val="1729466410"/>
      </c:lineChart>
      <c:catAx>
        <c:axId val="20891044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29466410"/>
      </c:catAx>
      <c:valAx>
        <c:axId val="17294664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9104407"/>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2011068329"/>
        <c:axId val="1758378870"/>
      </c:lineChart>
      <c:catAx>
        <c:axId val="20110683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58378870"/>
      </c:catAx>
      <c:valAx>
        <c:axId val="17583788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1068329"/>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918015262"/>
        <c:axId val="154787708"/>
      </c:scatterChart>
      <c:valAx>
        <c:axId val="9180152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787708"/>
      </c:valAx>
      <c:valAx>
        <c:axId val="1547877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8015262"/>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2100847034"/>
        <c:axId val="18757015"/>
      </c:lineChart>
      <c:catAx>
        <c:axId val="210084703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757015"/>
      </c:catAx>
      <c:valAx>
        <c:axId val="187570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0847034"/>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218099817"/>
        <c:axId val="737649468"/>
      </c:lineChart>
      <c:catAx>
        <c:axId val="12180998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37649468"/>
      </c:catAx>
      <c:valAx>
        <c:axId val="737649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8099817"/>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268596169"/>
        <c:axId val="1671316720"/>
      </c:lineChart>
      <c:catAx>
        <c:axId val="2685961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71316720"/>
      </c:catAx>
      <c:valAx>
        <c:axId val="16713167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8596169"/>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289171907"/>
        <c:axId val="385780078"/>
      </c:lineChart>
      <c:catAx>
        <c:axId val="28917190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85780078"/>
      </c:catAx>
      <c:valAx>
        <c:axId val="38578007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89171907"/>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397170961"/>
        <c:axId val="1782300434"/>
      </c:lineChart>
      <c:catAx>
        <c:axId val="3971709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82300434"/>
      </c:catAx>
      <c:valAx>
        <c:axId val="17823004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7170961"/>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346351989"/>
        <c:axId val="112466875"/>
      </c:lineChart>
      <c:catAx>
        <c:axId val="3463519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2466875"/>
      </c:catAx>
      <c:valAx>
        <c:axId val="1124668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6351989"/>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91159473"/>
        <c:axId val="59077247"/>
      </c:lineChart>
      <c:catAx>
        <c:axId val="911594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9077247"/>
      </c:catAx>
      <c:valAx>
        <c:axId val="590772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159473"/>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739968843"/>
        <c:axId val="902100743"/>
      </c:scatterChart>
      <c:valAx>
        <c:axId val="7399688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2100743"/>
      </c:valAx>
      <c:valAx>
        <c:axId val="9021007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9968843"/>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039638170"/>
        <c:axId val="1245658451"/>
      </c:scatterChart>
      <c:valAx>
        <c:axId val="10396381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5658451"/>
      </c:valAx>
      <c:valAx>
        <c:axId val="12456584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9638170"/>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459615478"/>
        <c:axId val="1217011386"/>
      </c:scatterChart>
      <c:valAx>
        <c:axId val="4596154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7011386"/>
      </c:valAx>
      <c:valAx>
        <c:axId val="12170113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9615478"/>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978601774"/>
        <c:axId val="644965629"/>
      </c:lineChart>
      <c:catAx>
        <c:axId val="97860177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44965629"/>
      </c:catAx>
      <c:valAx>
        <c:axId val="6449656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8601774"/>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430368207"/>
        <c:axId val="2094592672"/>
      </c:lineChart>
      <c:catAx>
        <c:axId val="4303682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94592672"/>
      </c:catAx>
      <c:valAx>
        <c:axId val="2094592672"/>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0368207"/>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37063556"/>
        <c:axId val="1102459444"/>
      </c:lineChart>
      <c:catAx>
        <c:axId val="13706355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102459444"/>
      </c:catAx>
      <c:valAx>
        <c:axId val="110245944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063556"/>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6245745"/>
        <c:axId val="43500535"/>
      </c:scatterChart>
      <c:valAx>
        <c:axId val="162457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500535"/>
      </c:valAx>
      <c:valAx>
        <c:axId val="43500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45745"/>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843775801"/>
        <c:axId val="614493328"/>
      </c:scatterChart>
      <c:valAx>
        <c:axId val="8437758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4493328"/>
      </c:valAx>
      <c:valAx>
        <c:axId val="6144933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3775801"/>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392389051"/>
        <c:axId val="980147588"/>
      </c:lineChart>
      <c:catAx>
        <c:axId val="139238905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80147588"/>
      </c:catAx>
      <c:valAx>
        <c:axId val="980147588"/>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2389051"/>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473526188"/>
        <c:axId val="2113378329"/>
      </c:scatterChart>
      <c:valAx>
        <c:axId val="14735261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3378329"/>
      </c:valAx>
      <c:valAx>
        <c:axId val="2113378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3526188"/>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563270872"/>
        <c:axId val="1436327491"/>
      </c:scatterChart>
      <c:valAx>
        <c:axId val="15632708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6327491"/>
      </c:valAx>
      <c:valAx>
        <c:axId val="14363274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3270872"/>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64617701"/>
        <c:axId val="1532226042"/>
      </c:lineChart>
      <c:catAx>
        <c:axId val="646177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532226042"/>
      </c:catAx>
      <c:valAx>
        <c:axId val="153222604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4617701"/>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530754602"/>
        <c:axId val="1035441058"/>
      </c:lineChart>
      <c:catAx>
        <c:axId val="15307546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035441058"/>
      </c:catAx>
      <c:valAx>
        <c:axId val="103544105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30754602"/>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893903824"/>
        <c:axId val="1328587207"/>
      </c:lineChart>
      <c:catAx>
        <c:axId val="89390382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328587207"/>
      </c:catAx>
      <c:valAx>
        <c:axId val="132858720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93903824"/>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514932715"/>
        <c:axId val="468794033"/>
      </c:lineChart>
      <c:catAx>
        <c:axId val="151493271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468794033"/>
      </c:catAx>
      <c:valAx>
        <c:axId val="46879403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14932715"/>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899519596"/>
        <c:axId val="1933767874"/>
      </c:scatterChart>
      <c:valAx>
        <c:axId val="189951959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33767874"/>
      </c:valAx>
      <c:valAx>
        <c:axId val="193376787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899519596"/>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583661382"/>
        <c:axId val="1675476568"/>
      </c:scatterChart>
      <c:valAx>
        <c:axId val="58366138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75476568"/>
      </c:valAx>
      <c:valAx>
        <c:axId val="167547656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83661382"/>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945560400"/>
        <c:axId val="1608900682"/>
      </c:scatterChart>
      <c:valAx>
        <c:axId val="194556040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08900682"/>
      </c:valAx>
      <c:valAx>
        <c:axId val="160890068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45560400"/>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02770898"/>
        <c:axId val="724828527"/>
      </c:scatterChart>
      <c:valAx>
        <c:axId val="1027708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4828527"/>
      </c:valAx>
      <c:valAx>
        <c:axId val="7248285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770898"/>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758982043"/>
        <c:axId val="2020969257"/>
      </c:scatterChart>
      <c:valAx>
        <c:axId val="17589820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0969257"/>
      </c:valAx>
      <c:valAx>
        <c:axId val="2020969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8982043"/>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23747456"/>
        <c:axId val="1913825038"/>
      </c:lineChart>
      <c:catAx>
        <c:axId val="2374745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13825038"/>
      </c:catAx>
      <c:valAx>
        <c:axId val="1913825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747456"/>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459259306"/>
        <c:axId val="1798666477"/>
      </c:scatterChart>
      <c:valAx>
        <c:axId val="4592593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8666477"/>
      </c:valAx>
      <c:valAx>
        <c:axId val="1798666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9259306"/>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913746140"/>
        <c:axId val="1775563449"/>
      </c:scatterChart>
      <c:valAx>
        <c:axId val="19137461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5563449"/>
      </c:valAx>
      <c:valAx>
        <c:axId val="17755634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3746140"/>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256602594"/>
        <c:axId val="1598800434"/>
      </c:lineChart>
      <c:catAx>
        <c:axId val="2566025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98800434"/>
      </c:catAx>
      <c:valAx>
        <c:axId val="15988004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6602594"/>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174506817"/>
        <c:axId val="591021574"/>
      </c:scatterChart>
      <c:valAx>
        <c:axId val="11745068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591021574"/>
      </c:valAx>
      <c:valAx>
        <c:axId val="5910215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174506817"/>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55738071"/>
        <c:axId val="2118309751"/>
      </c:scatterChart>
      <c:valAx>
        <c:axId val="1557380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8309751"/>
      </c:valAx>
      <c:valAx>
        <c:axId val="21183097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5738071"/>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029063471"/>
        <c:axId val="1962202070"/>
      </c:scatterChart>
      <c:valAx>
        <c:axId val="10290634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2202070"/>
      </c:valAx>
      <c:valAx>
        <c:axId val="19622020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9063471"/>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597889552"/>
        <c:axId val="1716456035"/>
      </c:scatterChart>
      <c:valAx>
        <c:axId val="59788955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6456035"/>
      </c:valAx>
      <c:valAx>
        <c:axId val="17164560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7889552"/>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127973374"/>
        <c:axId val="30118783"/>
      </c:scatterChart>
      <c:valAx>
        <c:axId val="11279733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118783"/>
      </c:valAx>
      <c:valAx>
        <c:axId val="301187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7973374"/>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213379443"/>
        <c:axId val="465455666"/>
      </c:scatterChart>
      <c:valAx>
        <c:axId val="12133794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5455666"/>
      </c:valAx>
      <c:valAx>
        <c:axId val="4654556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3379443"/>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476951533"/>
        <c:axId val="1965795993"/>
      </c:scatterChart>
      <c:valAx>
        <c:axId val="4769515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5795993"/>
      </c:valAx>
      <c:valAx>
        <c:axId val="19657959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6951533"/>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603402806"/>
        <c:axId val="1619331086"/>
      </c:scatterChart>
      <c:valAx>
        <c:axId val="16034028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9331086"/>
      </c:valAx>
      <c:valAx>
        <c:axId val="16193310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3402806"/>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399045383"/>
        <c:axId val="274979028"/>
      </c:scatterChart>
      <c:valAx>
        <c:axId val="3990453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4979028"/>
      </c:valAx>
      <c:valAx>
        <c:axId val="274979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9045383"/>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647531624"/>
        <c:axId val="1184280263"/>
      </c:scatterChart>
      <c:valAx>
        <c:axId val="6475316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4280263"/>
      </c:valAx>
      <c:valAx>
        <c:axId val="1184280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7531624"/>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76976567"/>
        <c:axId val="929647890"/>
      </c:lineChart>
      <c:catAx>
        <c:axId val="1769765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29647890"/>
      </c:catAx>
      <c:valAx>
        <c:axId val="9296478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976567"/>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653357213"/>
        <c:axId val="217399925"/>
      </c:lineChart>
      <c:catAx>
        <c:axId val="16533572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7399925"/>
      </c:catAx>
      <c:valAx>
        <c:axId val="2173999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3357213"/>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843211330"/>
        <c:axId val="1278405511"/>
      </c:lineChart>
      <c:catAx>
        <c:axId val="184321133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78405511"/>
      </c:catAx>
      <c:valAx>
        <c:axId val="12784055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3211330"/>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48551822"/>
        <c:axId val="763997682"/>
      </c:lineChart>
      <c:catAx>
        <c:axId val="14855182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63997682"/>
      </c:catAx>
      <c:valAx>
        <c:axId val="7639976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551822"/>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881737625"/>
        <c:axId val="1716805797"/>
      </c:scatterChart>
      <c:valAx>
        <c:axId val="8817376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6805797"/>
      </c:valAx>
      <c:valAx>
        <c:axId val="17168057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1737625"/>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741953755"/>
        <c:axId val="1164434148"/>
      </c:lineChart>
      <c:catAx>
        <c:axId val="74195375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64434148"/>
      </c:catAx>
      <c:valAx>
        <c:axId val="1164434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1953755"/>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486493937"/>
        <c:axId val="1120030142"/>
      </c:lineChart>
      <c:catAx>
        <c:axId val="148649393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120030142"/>
      </c:catAx>
      <c:valAx>
        <c:axId val="112003014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486493937"/>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600194832"/>
        <c:axId val="377736466"/>
      </c:lineChart>
      <c:catAx>
        <c:axId val="16001948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77736466"/>
      </c:catAx>
      <c:valAx>
        <c:axId val="3777364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0194832"/>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479515058"/>
        <c:axId val="1883721913"/>
      </c:scatterChart>
      <c:valAx>
        <c:axId val="4795150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3721913"/>
      </c:valAx>
      <c:valAx>
        <c:axId val="18837219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9515058"/>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401050680"/>
        <c:axId val="1894512317"/>
      </c:scatterChart>
      <c:valAx>
        <c:axId val="4010506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4512317"/>
      </c:valAx>
      <c:valAx>
        <c:axId val="18945123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1050680"/>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275705101"/>
        <c:axId val="888246849"/>
      </c:scatterChart>
      <c:valAx>
        <c:axId val="2757051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8246849"/>
      </c:valAx>
      <c:valAx>
        <c:axId val="8882468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5705101"/>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973754554"/>
        <c:axId val="1097100269"/>
      </c:scatterChart>
      <c:valAx>
        <c:axId val="19737545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7100269"/>
      </c:valAx>
      <c:valAx>
        <c:axId val="10971002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3754554"/>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687286465"/>
        <c:axId val="1602148197"/>
      </c:scatterChart>
      <c:valAx>
        <c:axId val="6872864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2148197"/>
      </c:valAx>
      <c:valAx>
        <c:axId val="16021481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7286465"/>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925501870"/>
        <c:axId val="462963920"/>
      </c:scatterChart>
      <c:valAx>
        <c:axId val="9255018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2963920"/>
      </c:valAx>
      <c:valAx>
        <c:axId val="4629639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5501870"/>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975243091"/>
        <c:axId val="264286651"/>
      </c:scatterChart>
      <c:valAx>
        <c:axId val="19752430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4286651"/>
      </c:valAx>
      <c:valAx>
        <c:axId val="2642866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5243091"/>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2027670583"/>
        <c:axId val="1786459773"/>
      </c:scatterChart>
      <c:valAx>
        <c:axId val="20276705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6459773"/>
      </c:valAx>
      <c:valAx>
        <c:axId val="1786459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7670583"/>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122001032"/>
        <c:axId val="776573341"/>
      </c:scatterChart>
      <c:valAx>
        <c:axId val="11220010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6573341"/>
      </c:valAx>
      <c:valAx>
        <c:axId val="7765733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2001032"/>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1516696210"/>
        <c:axId val="513737624"/>
      </c:lineChart>
      <c:catAx>
        <c:axId val="15166962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13737624"/>
      </c:catAx>
      <c:valAx>
        <c:axId val="5137376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6696210"/>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705129671"/>
        <c:axId val="815727813"/>
      </c:lineChart>
      <c:catAx>
        <c:axId val="70512967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15727813"/>
      </c:catAx>
      <c:valAx>
        <c:axId val="8157278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5129671"/>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029941865"/>
        <c:axId val="1735786630"/>
      </c:lineChart>
      <c:catAx>
        <c:axId val="102994186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735786630"/>
      </c:catAx>
      <c:valAx>
        <c:axId val="173578663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029941865"/>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836619553"/>
        <c:axId val="1432703715"/>
      </c:scatterChart>
      <c:valAx>
        <c:axId val="18366195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2703715"/>
      </c:valAx>
      <c:valAx>
        <c:axId val="1432703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6619553"/>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1567249139"/>
        <c:axId val="818134555"/>
      </c:scatterChart>
      <c:valAx>
        <c:axId val="156724913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818134555"/>
      </c:valAx>
      <c:valAx>
        <c:axId val="81813455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567249139"/>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32601096"/>
        <c:axId val="155445611"/>
      </c:scatterChart>
      <c:valAx>
        <c:axId val="13260109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55445611"/>
      </c:valAx>
      <c:valAx>
        <c:axId val="15544561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32601096"/>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0.0</v>
      </c>
      <c r="I4">
        <v>0.0</v>
      </c>
      <c r="J4" s="41">
        <f t="shared" si="1"/>
        <v>0</v>
      </c>
      <c r="K4" s="43"/>
      <c r="L4" s="32"/>
      <c r="M4" s="32"/>
      <c r="N4" s="32"/>
    </row>
    <row r="5" ht="15.75" customHeight="1">
      <c r="A5" s="44" t="s">
        <v>154</v>
      </c>
      <c r="B5" s="22" t="s">
        <v>155</v>
      </c>
      <c r="C5" s="45" t="s">
        <v>156</v>
      </c>
      <c r="D5" s="41"/>
      <c r="E5" s="24"/>
      <c r="F5" s="24"/>
      <c r="G5" s="46" t="s">
        <v>157</v>
      </c>
      <c r="H5">
        <v>4906.42604246696</v>
      </c>
      <c r="I5">
        <v>18.4597371349032</v>
      </c>
      <c r="J5" s="41">
        <f t="shared" si="1"/>
        <v>0.0892463639</v>
      </c>
      <c r="K5" s="43"/>
      <c r="L5" s="32"/>
      <c r="M5" s="32"/>
      <c r="N5" s="32"/>
    </row>
    <row r="6" ht="15.75" customHeight="1">
      <c r="A6" s="44" t="s">
        <v>158</v>
      </c>
      <c r="B6" s="47" t="s">
        <v>159</v>
      </c>
      <c r="C6" s="48" t="s">
        <v>159</v>
      </c>
      <c r="D6" s="41"/>
      <c r="E6" s="24"/>
      <c r="F6" s="24"/>
      <c r="G6" s="46" t="s">
        <v>158</v>
      </c>
      <c r="H6">
        <v>0.0</v>
      </c>
      <c r="I6">
        <v>0.0</v>
      </c>
      <c r="J6" s="41">
        <f t="shared" si="1"/>
        <v>0</v>
      </c>
      <c r="K6" s="43"/>
      <c r="L6" s="32"/>
      <c r="M6" s="32"/>
      <c r="N6" s="32"/>
    </row>
    <row r="7" ht="15.75" customHeight="1">
      <c r="A7" s="38" t="s">
        <v>160</v>
      </c>
      <c r="B7" s="39">
        <v>0.055</v>
      </c>
      <c r="C7" s="40">
        <v>0.07970868105778128</v>
      </c>
      <c r="D7" s="41"/>
      <c r="E7" s="24"/>
      <c r="F7" s="24"/>
      <c r="G7" s="42" t="s">
        <v>160</v>
      </c>
      <c r="H7">
        <v>23275.9542924743</v>
      </c>
      <c r="I7">
        <v>101.507785669312</v>
      </c>
      <c r="J7" s="41">
        <f t="shared" si="1"/>
        <v>0.4907545927</v>
      </c>
      <c r="K7" s="43"/>
      <c r="L7" s="32"/>
      <c r="M7" s="32"/>
      <c r="N7" s="32"/>
    </row>
    <row r="8" ht="15.75" customHeight="1">
      <c r="A8" s="44" t="s">
        <v>161</v>
      </c>
      <c r="B8" s="39">
        <v>0.1442</v>
      </c>
      <c r="C8" s="40">
        <v>0.026480274320664382</v>
      </c>
      <c r="D8" s="41"/>
      <c r="E8" s="24"/>
      <c r="F8" s="24"/>
      <c r="G8" s="46" t="s">
        <v>161</v>
      </c>
      <c r="H8">
        <v>9081.39684556024</v>
      </c>
      <c r="I8">
        <v>14.4787957779821</v>
      </c>
      <c r="J8" s="41">
        <f t="shared" si="1"/>
        <v>0.06999990668</v>
      </c>
      <c r="K8" s="43"/>
      <c r="L8" s="32"/>
      <c r="M8" s="32"/>
      <c r="N8" s="32"/>
    </row>
    <row r="9" ht="15.75" customHeight="1">
      <c r="A9" s="38" t="s">
        <v>162</v>
      </c>
      <c r="B9" s="39">
        <v>0.0824</v>
      </c>
      <c r="C9" s="40">
        <v>0.07728600020376007</v>
      </c>
      <c r="D9" s="41"/>
      <c r="E9" s="24"/>
      <c r="F9" s="24"/>
      <c r="G9" s="42" t="s">
        <v>162</v>
      </c>
      <c r="H9">
        <v>26654.7169037539</v>
      </c>
      <c r="I9">
        <v>72.3938968383553</v>
      </c>
      <c r="J9" s="41">
        <f t="shared" si="1"/>
        <v>0.3499991367</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11399.1613532235</v>
      </c>
      <c r="I14">
        <v>2.74662229307974</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400.0</v>
      </c>
      <c r="I16">
        <v>0.0</v>
      </c>
      <c r="J16" s="32"/>
      <c r="K16" s="43"/>
      <c r="L16" s="32"/>
      <c r="M16" s="32"/>
      <c r="N16" s="32"/>
    </row>
    <row r="17" ht="15.75" customHeight="1">
      <c r="A17" s="32"/>
      <c r="B17" s="32"/>
      <c r="C17" s="32"/>
      <c r="D17" s="32"/>
      <c r="E17" s="32"/>
      <c r="F17" s="52"/>
      <c r="G17" s="57" t="s">
        <v>174</v>
      </c>
      <c r="H17">
        <v>255.0</v>
      </c>
      <c r="I17">
        <v>0.0</v>
      </c>
      <c r="J17" s="32"/>
      <c r="K17" s="43"/>
      <c r="L17" s="32"/>
      <c r="M17" s="32"/>
      <c r="N17" s="32"/>
    </row>
    <row r="18" ht="15.75" customHeight="1">
      <c r="A18" s="32"/>
      <c r="B18" s="32"/>
      <c r="C18" s="32"/>
      <c r="D18" s="32"/>
      <c r="E18" s="32"/>
      <c r="F18" s="32"/>
      <c r="G18" s="58" t="s">
        <v>175</v>
      </c>
      <c r="H18">
        <v>0.058620269596873</v>
      </c>
      <c r="I18">
        <v>0.0</v>
      </c>
      <c r="J18" s="32"/>
      <c r="K18" s="43"/>
      <c r="L18" s="32"/>
      <c r="M18" s="32"/>
      <c r="N18" s="32"/>
    </row>
    <row r="19" ht="15.75" customHeight="1">
      <c r="A19" s="24"/>
      <c r="B19" s="24"/>
      <c r="C19" s="24"/>
      <c r="D19" s="32"/>
      <c r="E19" s="32"/>
      <c r="F19" s="32"/>
      <c r="G19" s="58" t="s">
        <v>176</v>
      </c>
      <c r="H19">
        <v>0.0798598565167697</v>
      </c>
      <c r="I19">
        <v>0.0</v>
      </c>
      <c r="J19" s="32"/>
      <c r="K19" s="43"/>
      <c r="L19" s="32"/>
      <c r="M19" s="32"/>
      <c r="N19" s="32"/>
    </row>
    <row r="20" ht="16.5" customHeight="1">
      <c r="A20" s="59"/>
      <c r="B20" s="60"/>
      <c r="C20" s="43"/>
      <c r="D20" s="32"/>
      <c r="E20" s="32"/>
      <c r="F20" s="32"/>
      <c r="G20" s="57" t="s">
        <v>177</v>
      </c>
      <c r="H20">
        <v>37581.7821500755</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0.298175829765291</v>
      </c>
      <c r="I21">
        <v>0.0</v>
      </c>
      <c r="J21" s="43"/>
      <c r="K21" s="43"/>
      <c r="L21" s="43"/>
      <c r="M21" s="43"/>
      <c r="N21" s="43"/>
    </row>
    <row r="22" ht="15.75" customHeight="1">
      <c r="A22" s="59" t="s">
        <v>180</v>
      </c>
      <c r="B22" s="64">
        <f>'Inflation GDP Population'!U15</f>
        <v>0.01974797033</v>
      </c>
      <c r="C22" s="32"/>
      <c r="D22" s="32"/>
      <c r="E22" s="32"/>
      <c r="F22" s="32"/>
      <c r="G22" s="57" t="s">
        <v>181</v>
      </c>
      <c r="H22">
        <v>2.178862805</v>
      </c>
      <c r="I22">
        <v>0.0</v>
      </c>
      <c r="J22" s="32"/>
      <c r="K22" s="32"/>
      <c r="L22" s="32"/>
      <c r="M22" s="32"/>
      <c r="N22" s="32"/>
    </row>
    <row r="23" ht="15.75" customHeight="1">
      <c r="A23" s="65" t="s">
        <v>182</v>
      </c>
      <c r="B23" s="66" t="s">
        <v>183</v>
      </c>
      <c r="C23" s="32"/>
      <c r="D23" s="32"/>
      <c r="E23" s="32"/>
      <c r="F23" s="32"/>
      <c r="G23" s="57" t="s">
        <v>184</v>
      </c>
      <c r="H23">
        <v>3034.088253</v>
      </c>
      <c r="I23">
        <v>0.0</v>
      </c>
      <c r="J23" s="32"/>
      <c r="K23" s="32"/>
      <c r="L23" s="32"/>
      <c r="M23" s="32"/>
      <c r="N23" s="32"/>
    </row>
    <row r="24" ht="15.75" customHeight="1">
      <c r="A24" s="67" t="s">
        <v>152</v>
      </c>
      <c r="B24" s="68">
        <f t="shared" ref="B24:B26" si="2">if(H3&gt;0,I3*1000000/(H3*8760),0)</f>
        <v>0</v>
      </c>
      <c r="C24" s="32"/>
      <c r="D24" s="32"/>
      <c r="E24" s="32"/>
      <c r="F24" s="32"/>
      <c r="G24" s="57" t="s">
        <v>185</v>
      </c>
      <c r="H24">
        <v>101.0587657</v>
      </c>
      <c r="I24">
        <v>0.0</v>
      </c>
      <c r="J24" s="32"/>
      <c r="K24" s="32"/>
      <c r="L24" s="32"/>
      <c r="M24" s="32"/>
      <c r="N24" s="32"/>
    </row>
    <row r="25" ht="15.75" customHeight="1">
      <c r="A25" s="67" t="s">
        <v>153</v>
      </c>
      <c r="B25" s="68">
        <f t="shared" si="2"/>
        <v>0</v>
      </c>
      <c r="C25" s="32"/>
      <c r="D25" s="32"/>
      <c r="E25" s="32"/>
      <c r="F25" s="32"/>
      <c r="G25" s="57" t="s">
        <v>186</v>
      </c>
      <c r="H25">
        <v>3034.088253</v>
      </c>
      <c r="I25">
        <v>0.0</v>
      </c>
      <c r="J25" s="32"/>
      <c r="K25" s="32"/>
      <c r="L25" s="32"/>
      <c r="M25" s="32"/>
      <c r="N25" s="32"/>
    </row>
    <row r="26" ht="15.75" customHeight="1">
      <c r="A26" s="69" t="s">
        <v>157</v>
      </c>
      <c r="B26" s="68">
        <f t="shared" si="2"/>
        <v>0.4294930588</v>
      </c>
      <c r="C26" s="32"/>
      <c r="D26" s="32"/>
      <c r="E26" s="32"/>
      <c r="F26" s="32"/>
      <c r="G26" s="57" t="s">
        <v>187</v>
      </c>
      <c r="H26">
        <v>101.0587657</v>
      </c>
      <c r="I26">
        <v>0.0</v>
      </c>
      <c r="J26" s="32"/>
      <c r="K26" s="32"/>
      <c r="L26" s="32"/>
      <c r="M26" s="32"/>
      <c r="N26" s="32"/>
    </row>
    <row r="27" ht="15.75" customHeight="1">
      <c r="A27" s="70" t="s">
        <v>158</v>
      </c>
      <c r="B27" s="68">
        <f>if(H6&gt;0, I6*1000000/(H6*8760), 0)</f>
        <v>0</v>
      </c>
      <c r="C27" s="32"/>
      <c r="D27" s="32"/>
      <c r="E27" s="32"/>
      <c r="F27" s="32"/>
      <c r="G27" s="32"/>
      <c r="J27" s="32"/>
      <c r="K27" s="32"/>
      <c r="L27" s="32"/>
      <c r="M27" s="32"/>
      <c r="N27" s="32"/>
    </row>
    <row r="28" ht="15.75" customHeight="1">
      <c r="A28" s="67" t="s">
        <v>160</v>
      </c>
      <c r="B28" s="68">
        <f>if(H7 &gt; 0, (I7*1000000/(H7*8760)), 0)</f>
        <v>0.4978376663</v>
      </c>
      <c r="C28" s="32"/>
      <c r="D28" s="32"/>
      <c r="E28" s="32"/>
      <c r="F28" s="32"/>
      <c r="G28" s="32"/>
      <c r="J28" s="32"/>
      <c r="K28" s="32"/>
      <c r="L28" s="32"/>
      <c r="M28" s="32"/>
      <c r="N28" s="32"/>
    </row>
    <row r="29" ht="15.75" customHeight="1">
      <c r="A29" s="71" t="s">
        <v>161</v>
      </c>
      <c r="B29" s="68">
        <f>if(H8&gt;0, I8*1000000/(H8*8760), 0)</f>
        <v>0.1820017995</v>
      </c>
      <c r="C29" s="32"/>
      <c r="D29" s="32"/>
      <c r="E29" s="32"/>
      <c r="F29" s="32"/>
      <c r="G29" s="32"/>
      <c r="J29" s="32"/>
      <c r="K29" s="32"/>
      <c r="L29" s="32"/>
      <c r="M29" s="32"/>
      <c r="N29" s="32"/>
    </row>
    <row r="30" ht="15.75" customHeight="1">
      <c r="A30" s="67" t="s">
        <v>162</v>
      </c>
      <c r="B30" s="68">
        <f t="shared" ref="B30:B31" si="3">if(H9&gt;0,I9*1000000/(H9*8760),0)</f>
        <v>0.3100443162</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0.02750565133</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36790.8</v>
      </c>
      <c r="E2" s="82">
        <f>sum(Model!D8,Model!D426,,Model!D427,Model!D672,Model!D897,Model!D1122,Model!D1349,Model!D1574,Model!D1799*0,Model!D2024,Model!D2247,Model!D3534)</f>
        <v>37798.3</v>
      </c>
      <c r="F2" s="82">
        <f>sum(Model!E8,Model!E426,,Model!E427,Model!E672,Model!E897,Model!E1122,Model!E1349,Model!E1574,Model!E1799*0,Model!E2024,Model!E2247,Model!E3534)</f>
        <v>39360</v>
      </c>
      <c r="G2" s="82">
        <f>sum(Model!F8,Model!F426,,Model!F427,Model!F672,Model!F897,Model!F1122,Model!F1349,Model!F1574,Model!F1799*0,Model!F2024,Model!F2247,Model!F3534)</f>
        <v>40408</v>
      </c>
      <c r="H2" s="82">
        <f>sum(Model!G8,Model!G426,,Model!G427,Model!G672,Model!G897,Model!G1122,Model!G1349,Model!G1574,Model!G1799*0,Model!G2024,Model!G2247,Model!G3534)</f>
        <v>40622.3</v>
      </c>
      <c r="I2" s="82">
        <f>sum(Model!H8,Model!H426,,Model!H427,Model!H672,Model!H897,Model!H1122,Model!H1349,Model!H1574,Model!H1799*0,Model!H2024,Model!H2247,Model!H3534)</f>
        <v>40798.7</v>
      </c>
      <c r="J2" s="82">
        <f>sum(Model!I8,Model!I426,,Model!I427,Model!I672,Model!I897,Model!I1122,Model!I1349,Model!I1574,Model!I1799*0,Model!I2024,Model!I2247,Model!I3534)</f>
        <v>41347.3</v>
      </c>
      <c r="K2" s="82">
        <f>sum(Model!J8,Model!J426,,Model!J427,Model!J672,Model!J897,Model!J1122,Model!J1349,Model!J1574,Model!J1799*0,Model!J2024,Model!J2247,Model!J3534)</f>
        <v>42674.3</v>
      </c>
      <c r="L2" s="82">
        <f>sum(Model!K8,Model!K426,,Model!K427,Model!K672,Model!K897,Model!K1122,Model!K1349,Model!K1574,Model!K1799*0,Model!K2024,Model!K2247,Model!K3534)</f>
        <v>44021.2</v>
      </c>
      <c r="M2" s="82">
        <f>sum(Model!L8,Model!L426,,Model!L427,Model!L672,Model!L897,Model!L1122,Model!L1349,Model!L1574,Model!L1799*0,Model!L2024,Model!L2247,Model!L3534)</f>
        <v>45356.7</v>
      </c>
      <c r="N2" s="82">
        <f>sum(Model!M8,Model!M426,,Model!M427,Model!M672,Model!M897,Model!M1122,Model!M1349,Model!M1574,Model!M1799*0,Model!M2024,Model!M2247,Model!M3534)</f>
        <v>45831.2</v>
      </c>
      <c r="O2" s="82">
        <f>sum(Model!N8,Model!N426,,Model!N427,Model!N672,Model!N897,Model!N1122,Model!N1349,Model!N1574,Model!N1799*0,Model!N2024,Model!N2247,Model!N3534)</f>
        <v>46229.1</v>
      </c>
      <c r="P2" s="82">
        <f>sum(Model!O8,Model!O426,,Model!O427,Model!O672,Model!O897,Model!O1122,Model!O1349,Model!O1574,Model!O1799*0,Model!O2024,Model!O2247,Model!O3534)</f>
        <v>47625.4</v>
      </c>
      <c r="Q2" s="82">
        <f>sum(Model!P8,Model!P426,,Model!P427,Model!P672,Model!P897,Model!P1122,Model!P1349,Model!P1574,Model!P1799*0,Model!P2024,Model!P2247,Model!P3534)</f>
        <v>47402.3</v>
      </c>
      <c r="R2" s="82">
        <f>sum(Model!Q8,Model!Q426,,Model!Q427,Model!Q672,Model!Q897,Model!Q1122,Model!Q1349,Model!Q1574,Model!Q1799*0,Model!Q2024,Model!Q2247,Model!Q3534)</f>
        <v>47911.2</v>
      </c>
      <c r="S2" s="82">
        <f>sum(Model!R8,Model!R426,,Model!R427,Model!R672,Model!R897,Model!R1122,Model!R1349,Model!R1574,Model!R1799*0,Model!R2024,Model!R2247,Model!R3534)</f>
        <v>47934.1</v>
      </c>
      <c r="T2" s="82">
        <f>sum(Model!S8,Model!S426,,Model!S427,Model!S672,Model!S897,Model!S1122,Model!S1349,Model!S1574,Model!S1799*0,Model!S2024,Model!S2247,Model!S3534)</f>
        <v>48540.3</v>
      </c>
      <c r="U2" s="82">
        <f>sum(Model!T8,Model!T426,,Model!T427,Model!T672,Model!T897,Model!T1122,Model!T1349,Model!T1574,Model!T1799*0,Model!T2024,Model!T2247,Model!T3534)</f>
        <v>48733.1</v>
      </c>
      <c r="V2" s="82">
        <f>sum(Model!U8,Model!U426,,Model!U427,Model!U672,Model!U897,Model!U1122,Model!U1349,Model!U1574,Model!U1799*0,Model!U2024,Model!U2247,Model!U3534)</f>
        <v>48904.3</v>
      </c>
      <c r="W2" s="82">
        <f>sum(Model!V8,Model!V426,,Model!V427,Model!V672,Model!V897,Model!V1122,Model!V1349,Model!V1574,Model!V1799*0,Model!V2024,Model!V2247,Model!V3534)</f>
        <v>49011.8</v>
      </c>
      <c r="X2" s="82">
        <f>sum(Model!W8,Model!W426,,Model!W427,Model!W672,Model!W897,Model!W1122,Model!W1349,Model!W1574,Model!W1799*0,Model!W2024,Model!W2247,Model!W3534)</f>
        <v>49011.8</v>
      </c>
      <c r="Y2" s="82">
        <f>sum(Model!X8,Model!X426,,Model!X427,Model!X672,Model!X897,Model!X1122,Model!X1349,Model!X1574,Model!X1799*0,Model!X2024,Model!X2247,Model!X3534)</f>
        <v>49508.6898</v>
      </c>
      <c r="Z2" s="82">
        <f>sum(Model!Y8,Model!Y426,,Model!Y427,Model!Y672,Model!Y897,Model!Y1122,Model!Y1349,Model!Y1574,Model!Y1799*0,Model!Y2024,Model!Y2247,Model!Y3534)</f>
        <v>50005.57961</v>
      </c>
      <c r="AA2" s="82">
        <f>sum(Model!Z8,Model!Z426,,Model!Z427,Model!Z672,Model!Z897,Model!Z1122,Model!Z1349,Model!Z1574,Model!Z1799*0,Model!Z2024,Model!Z2247,Model!Z3534)</f>
        <v>50502.46941</v>
      </c>
      <c r="AB2" s="82">
        <f>sum(Model!AA8,Model!AA426,,Model!AA427,Model!AA672,Model!AA897,Model!AA1122,Model!AA1349,Model!AA1574,Model!AA1799*0,Model!AA2024,Model!AA2247,Model!AA3534)</f>
        <v>50999.35921</v>
      </c>
      <c r="AC2" s="82">
        <f>sum(Model!AB8,Model!AB426,,Model!AB427,Model!AB672,Model!AB897,Model!AB1122,Model!AB1349,Model!AB1574,Model!AB1799*0,Model!AB2024,Model!AB2247,Model!AB3534)</f>
        <v>51496.24901</v>
      </c>
      <c r="AD2" s="82">
        <f>sum(Model!AC8,Model!AC426,,Model!AC427,Model!AC672,Model!AC897,Model!AC1122,Model!AC1349,Model!AC1574,Model!AC1799*0,Model!AC2024,Model!AC2247,Model!AC3534)</f>
        <v>51993.13882</v>
      </c>
      <c r="AE2" s="82">
        <f>sum(Model!AD8,Model!AD426,,Model!AD427,Model!AD672,Model!AD897,Model!AD1122,Model!AD1349,Model!AD1574,Model!AD1799*0,Model!AD2024,Model!AD2247,Model!AD3534)</f>
        <v>52490.02862</v>
      </c>
      <c r="AF2" s="82">
        <f>sum(Model!AE8,Model!AE426,,Model!AE427,Model!AE672,Model!AE897,Model!AE1122,Model!AE1349,Model!AE1574,Model!AE1799*0,Model!AE2024,Model!AE2247,Model!AE3534)</f>
        <v>52986.91842</v>
      </c>
      <c r="AG2" s="82">
        <f>sum(Model!AF8,Model!AF426,,Model!AF427,Model!AF672,Model!AF897,Model!AF1122,Model!AF1349,Model!AF1574,Model!AF1799*0,Model!AF2024,Model!AF2247,Model!AF3534)</f>
        <v>53483.80823</v>
      </c>
      <c r="AH2" s="82">
        <f>sum(Model!AG8,Model!AG426,,Model!AG427,Model!AG672,Model!AG897,Model!AG1122,Model!AG1349,Model!AG1574,Model!AG1799*0,Model!AG2024,Model!AG2247,Model!AG3534)</f>
        <v>53980.69803</v>
      </c>
      <c r="AI2" s="82">
        <f>sum(Model!AH8,Model!AH426,,Model!AH427,Model!AH672,Model!AH897,Model!AH1122,Model!AH1349,Model!AH1574,Model!AH1799*0,Model!AH2024,Model!AH2247,Model!AH3534)</f>
        <v>54477.58783</v>
      </c>
      <c r="AJ2" s="82">
        <f>sum(Model!AI8,Model!AI426,,Model!AI427,Model!AI672,Model!AI897,Model!AI1122,Model!AI1349,Model!AI1574,Model!AI1799*0,Model!AI2024,Model!AI2247,Model!AI3534)</f>
        <v>54974.47763</v>
      </c>
      <c r="AK2" s="82">
        <f>sum(Model!AJ8,Model!AJ426,,Model!AJ427,Model!AJ672,Model!AJ897,Model!AJ1122,Model!AJ1349,Model!AJ1574,Model!AJ1799*0,Model!AJ2024,Model!AJ2247,Model!AJ3534)</f>
        <v>55471.36744</v>
      </c>
      <c r="AL2" s="82">
        <f>sum(Model!AK8,Model!AK426,,Model!AK427,Model!AK672,Model!AK897,Model!AK1122,Model!AK1349,Model!AK1574,Model!AK1799*0,Model!AK2024,Model!AK2247,Model!AK3534)</f>
        <v>55968.25724</v>
      </c>
      <c r="AM2" s="82">
        <f>sum(Model!AL8,Model!AL426,,Model!AL427,Model!AL672,Model!AL897,Model!AL1122,Model!AL1349,Model!AL1574,Model!AL1799*0,Model!AL2024,Model!AL2247,Model!AL3534)</f>
        <v>56465.14704</v>
      </c>
      <c r="AN2" s="82">
        <f>sum(Model!AM8,Model!AM426,,Model!AM427,Model!AM672,Model!AM897,Model!AM1122,Model!AM1349,Model!AM1574,Model!AM1799*0,Model!AM2024,Model!AM2247,Model!AM3534)</f>
        <v>56962.03684</v>
      </c>
      <c r="AO2" s="82">
        <f>sum(Model!AN8,Model!AN426,,Model!AN427,Model!AN672,Model!AN897,Model!AN1122,Model!AN1349,Model!AN1574,Model!AN1799*0,Model!AN2024,Model!AN2247,Model!AN3534)</f>
        <v>57458.92665</v>
      </c>
      <c r="AP2" s="82">
        <f>sum(Model!AO8,Model!AO426,,Model!AO427,Model!AO672,Model!AO897,Model!AO1122,Model!AO1349,Model!AO1574,Model!AO1799*0,Model!AO2024,Model!AO2247,Model!AO3534)</f>
        <v>57955.81645</v>
      </c>
      <c r="AQ2" s="82">
        <f>sum(Model!AP8,Model!AP426,,Model!AP427,Model!AP672,Model!AP897,Model!AP1122,Model!AP1349,Model!AP1574,Model!AP1799*0,Model!AP2024,Model!AP2247,Model!AP3534)</f>
        <v>58452.70625</v>
      </c>
      <c r="AR2" s="82">
        <f>sum(Model!AQ8,Model!AQ426,,Model!AQ427,Model!AQ672,Model!AQ897,Model!AQ1122,Model!AQ1349,Model!AQ1574,Model!AQ1799*0,Model!AQ2024,Model!AQ2247,Model!AQ3534)</f>
        <v>58949.59606</v>
      </c>
      <c r="AS2" s="82">
        <f>sum(Model!AR8,Model!AR426,,Model!AR427,Model!AR672,Model!AR897,Model!AR1122,Model!AR1349,Model!AR1574,Model!AR1799*0,Model!AR2024,Model!AR2247,Model!AR3534)</f>
        <v>59446.48586</v>
      </c>
      <c r="AT2" s="82">
        <f>sum(Model!AS8,Model!AS426,,Model!AS427,Model!AS672,Model!AS897,Model!AS1122,Model!AS1349,Model!AS1574,Model!AS1799*0,Model!AS2024,Model!AS2247,Model!AS3534)</f>
        <v>59943.37566</v>
      </c>
      <c r="AU2" s="82">
        <f>sum(Model!AT8,Model!AT426,,Model!AT427,Model!AT672,Model!AT897,Model!AT1122,Model!AT1349,Model!AT1574,Model!AT1799*0,Model!AT2024,Model!AT2247,Model!AT3534)</f>
        <v>60440.26546</v>
      </c>
      <c r="AV2" s="82">
        <f>sum(Model!AU8,Model!AU426,,Model!AU427,Model!AU672,Model!AU897,Model!AU1122,Model!AU1349,Model!AU1574,Model!AU1799*0,Model!AU2024,Model!AU2247,Model!AU3534)</f>
        <v>60937.15527</v>
      </c>
      <c r="AW2" s="82">
        <f>sum(Model!AV8,Model!AV426,,Model!AV427,Model!AV672,Model!AV897,Model!AV1122,Model!AV1349,Model!AV1574,Model!AV1799*0,Model!AV2024,Model!AV2247,Model!AV3534)</f>
        <v>61434.04507</v>
      </c>
      <c r="AX2" s="82">
        <f>sum(Model!AW8,Model!AW426,,Model!AW427,Model!AW672,Model!AW897,Model!AW1122,Model!AW1349,Model!AW1574,Model!AW1799*0,Model!AW2024,Model!AW2247,Model!AW3534)</f>
        <v>61930.93487</v>
      </c>
      <c r="AY2" s="82">
        <f>sum(Model!AX8,Model!AX426,,Model!AX427,Model!AX672,Model!AX897,Model!AX1122,Model!AX1349,Model!AX1574,Model!AX1799*0,Model!AX2024,Model!AX2247,Model!AX3534)</f>
        <v>62427.82468</v>
      </c>
      <c r="AZ2" s="82">
        <f>sum(Model!AY8,Model!AY426,,Model!AY427,Model!AY672,Model!AY897,Model!AY1122,Model!AY1349,Model!AY1574,Model!AY1799*0,Model!AY2024,Model!AY2247,Model!AY3534)</f>
        <v>62924.71448</v>
      </c>
      <c r="BA2" s="82">
        <f>sum(Model!AZ8,Model!AZ426,,Model!AZ427,Model!AZ672,Model!AZ897,Model!AZ1122,Model!AZ1349,Model!AZ1574,Model!AZ1799*0,Model!AZ2024,Model!AZ2247,Model!AZ3534)</f>
        <v>63421.60428</v>
      </c>
      <c r="BB2" s="82">
        <f>sum(Model!BA8,Model!BA426,,Model!BA427,Model!BA672,Model!BA897,Model!BA1122,Model!BA1349,Model!BA1574,Model!BA1799*0,Model!BA2024,Model!BA2247,Model!BA3534)</f>
        <v>63918.49408</v>
      </c>
      <c r="BC2" s="83"/>
      <c r="BD2" s="83"/>
      <c r="BE2" s="83"/>
      <c r="BF2" s="83"/>
      <c r="BG2" s="83"/>
      <c r="BH2" s="83"/>
      <c r="BI2" s="83"/>
      <c r="BJ2" s="83"/>
      <c r="BK2" s="83"/>
      <c r="BL2" s="83"/>
      <c r="BM2" s="83"/>
      <c r="BN2" s="83"/>
      <c r="BO2" s="83"/>
      <c r="BP2" s="83"/>
    </row>
    <row r="3">
      <c r="A3" s="79" t="s">
        <v>194</v>
      </c>
      <c r="B3" s="80" t="s">
        <v>192</v>
      </c>
      <c r="C3" s="81" t="s">
        <v>195</v>
      </c>
      <c r="D3" s="82">
        <f>Model!C8</f>
        <v>2104</v>
      </c>
      <c r="E3" s="82">
        <f>Model!D8</f>
        <v>2104</v>
      </c>
      <c r="F3" s="82">
        <f>Model!E8</f>
        <v>2104</v>
      </c>
      <c r="G3" s="82">
        <f>Model!F8</f>
        <v>2104</v>
      </c>
      <c r="H3" s="82">
        <f>Model!G8</f>
        <v>2104</v>
      </c>
      <c r="I3" s="82">
        <f>Model!H8</f>
        <v>2102</v>
      </c>
      <c r="J3" s="82">
        <f>Model!I8</f>
        <v>2102</v>
      </c>
      <c r="K3" s="82">
        <f>Model!J8</f>
        <v>2102</v>
      </c>
      <c r="L3" s="82">
        <f>Model!K8</f>
        <v>2102</v>
      </c>
      <c r="M3" s="82">
        <f>Model!L8</f>
        <v>2102</v>
      </c>
      <c r="N3" s="82">
        <f>Model!M8</f>
        <v>2102</v>
      </c>
      <c r="O3" s="82">
        <f>Model!N8</f>
        <v>2102</v>
      </c>
      <c r="P3" s="82">
        <f>Model!O8</f>
        <v>2102</v>
      </c>
      <c r="Q3" s="82">
        <f>Model!P8</f>
        <v>2102</v>
      </c>
      <c r="R3" s="82">
        <f>Model!Q8</f>
        <v>2102</v>
      </c>
      <c r="S3" s="82">
        <f>Model!R8</f>
        <v>2102</v>
      </c>
      <c r="T3" s="82">
        <f>Model!S8</f>
        <v>2102</v>
      </c>
      <c r="U3" s="82">
        <f>Model!T8</f>
        <v>2102</v>
      </c>
      <c r="V3" s="82">
        <f>Model!U8</f>
        <v>2102</v>
      </c>
      <c r="W3" s="82">
        <f>Model!V8</f>
        <v>2102</v>
      </c>
      <c r="X3" s="82">
        <f>Model!W8</f>
        <v>2102</v>
      </c>
      <c r="Y3" s="82">
        <f>Model!X8</f>
        <v>2031.933333</v>
      </c>
      <c r="Z3" s="82">
        <f>Model!Y8</f>
        <v>1961.866667</v>
      </c>
      <c r="AA3" s="82">
        <f>Model!Z8</f>
        <v>1891.8</v>
      </c>
      <c r="AB3" s="82">
        <f>Model!AA8</f>
        <v>1821.733333</v>
      </c>
      <c r="AC3" s="82">
        <f>Model!AB8</f>
        <v>1751.666667</v>
      </c>
      <c r="AD3" s="82">
        <f>Model!AC8</f>
        <v>1681.6</v>
      </c>
      <c r="AE3" s="82">
        <f>Model!AD8</f>
        <v>1611.533333</v>
      </c>
      <c r="AF3" s="82">
        <f>Model!AE8</f>
        <v>1541.466667</v>
      </c>
      <c r="AG3" s="82">
        <f>Model!AF8</f>
        <v>1471.4</v>
      </c>
      <c r="AH3" s="82">
        <f>Model!AG8</f>
        <v>1401.333333</v>
      </c>
      <c r="AI3" s="82">
        <f>Model!AH8</f>
        <v>1331.266667</v>
      </c>
      <c r="AJ3" s="82">
        <f>Model!AI8</f>
        <v>1261.2</v>
      </c>
      <c r="AK3" s="82">
        <f>Model!AJ8</f>
        <v>1191.133333</v>
      </c>
      <c r="AL3" s="82">
        <f>Model!AK8</f>
        <v>1121.066667</v>
      </c>
      <c r="AM3" s="82">
        <f>Model!AL8</f>
        <v>1051</v>
      </c>
      <c r="AN3" s="82">
        <f>Model!AM8</f>
        <v>980.9333333</v>
      </c>
      <c r="AO3" s="82">
        <f>Model!AN8</f>
        <v>910.8666667</v>
      </c>
      <c r="AP3" s="82">
        <f>Model!AO8</f>
        <v>840.8</v>
      </c>
      <c r="AQ3" s="82">
        <f>Model!AP8</f>
        <v>770.7333333</v>
      </c>
      <c r="AR3" s="82">
        <f>Model!AQ8</f>
        <v>700.6666667</v>
      </c>
      <c r="AS3" s="82">
        <f>Model!AR8</f>
        <v>630.6</v>
      </c>
      <c r="AT3" s="82">
        <f>Model!AS8</f>
        <v>560.5333333</v>
      </c>
      <c r="AU3" s="82">
        <f>Model!AT8</f>
        <v>490.4666667</v>
      </c>
      <c r="AV3" s="82">
        <f>Model!AU8</f>
        <v>420.4</v>
      </c>
      <c r="AW3" s="82">
        <f>Model!AV8</f>
        <v>350.3333333</v>
      </c>
      <c r="AX3" s="82">
        <f>Model!AW8</f>
        <v>280.2666667</v>
      </c>
      <c r="AY3" s="82">
        <f>Model!AX8</f>
        <v>210.2</v>
      </c>
      <c r="AZ3" s="82">
        <f>Model!AY8</f>
        <v>140.1333333</v>
      </c>
      <c r="BA3" s="82">
        <f>Model!AZ8</f>
        <v>70.06666667</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2336.1</v>
      </c>
      <c r="E4" s="82">
        <f>Model!D426</f>
        <v>2837.6</v>
      </c>
      <c r="F4" s="82">
        <f>Model!E426</f>
        <v>4167.3</v>
      </c>
      <c r="G4" s="82">
        <f>Model!F426</f>
        <v>5152.3</v>
      </c>
      <c r="H4" s="82">
        <f>Model!G426</f>
        <v>5436.6</v>
      </c>
      <c r="I4" s="82">
        <f>Model!H426</f>
        <v>5436.6</v>
      </c>
      <c r="J4" s="82">
        <f>Model!I426</f>
        <v>5436.6</v>
      </c>
      <c r="K4" s="82">
        <f>Model!J426</f>
        <v>5919.6</v>
      </c>
      <c r="L4" s="82">
        <f>Model!K426</f>
        <v>6936.4</v>
      </c>
      <c r="M4" s="82">
        <f>Model!L426</f>
        <v>6936.4</v>
      </c>
      <c r="N4" s="82">
        <f>Model!M426</f>
        <v>6942.9</v>
      </c>
      <c r="O4" s="82">
        <f>Model!N426</f>
        <v>6942.9</v>
      </c>
      <c r="P4" s="82">
        <f>Model!O426</f>
        <v>6953.9</v>
      </c>
      <c r="Q4" s="82">
        <f>Model!P426</f>
        <v>6631.9</v>
      </c>
      <c r="R4" s="82">
        <f>Model!Q426</f>
        <v>6631.9</v>
      </c>
      <c r="S4" s="82">
        <f>Model!R426</f>
        <v>6604.9</v>
      </c>
      <c r="T4" s="82">
        <f>Model!S426</f>
        <v>7104.9</v>
      </c>
      <c r="U4" s="82">
        <f>Model!T426</f>
        <v>7104.9</v>
      </c>
      <c r="V4" s="82">
        <f>Model!U426</f>
        <v>7104.9</v>
      </c>
      <c r="W4" s="82">
        <f>Model!V426</f>
        <v>7104.9</v>
      </c>
      <c r="X4" s="82">
        <f>Model!W426</f>
        <v>7104.9</v>
      </c>
      <c r="Y4" s="82">
        <f>Model!X426</f>
        <v>7031.617535</v>
      </c>
      <c r="Z4" s="82">
        <f>Model!Y426</f>
        <v>6958.335069</v>
      </c>
      <c r="AA4" s="82">
        <f>Model!Z426</f>
        <v>6885.052604</v>
      </c>
      <c r="AB4" s="82">
        <f>Model!AA426</f>
        <v>6811.770139</v>
      </c>
      <c r="AC4" s="82">
        <f>Model!AB426</f>
        <v>6738.487674</v>
      </c>
      <c r="AD4" s="82">
        <f>Model!AC426</f>
        <v>6665.205208</v>
      </c>
      <c r="AE4" s="82">
        <f>Model!AD426</f>
        <v>6591.922743</v>
      </c>
      <c r="AF4" s="82">
        <f>Model!AE426</f>
        <v>6518.640278</v>
      </c>
      <c r="AG4" s="82">
        <f>Model!AF426</f>
        <v>6445.357813</v>
      </c>
      <c r="AH4" s="82">
        <f>Model!AG426</f>
        <v>6372.075347</v>
      </c>
      <c r="AI4" s="82">
        <f>Model!AH426</f>
        <v>6298.792882</v>
      </c>
      <c r="AJ4" s="82">
        <f>Model!AI426</f>
        <v>6225.510417</v>
      </c>
      <c r="AK4" s="82">
        <f>Model!AJ426</f>
        <v>6152.227952</v>
      </c>
      <c r="AL4" s="82">
        <f>Model!AK426</f>
        <v>6078.945486</v>
      </c>
      <c r="AM4" s="82">
        <f>Model!AL426</f>
        <v>6005.663021</v>
      </c>
      <c r="AN4" s="82">
        <f>Model!AM426</f>
        <v>5932.380556</v>
      </c>
      <c r="AO4" s="82">
        <f>Model!AN426</f>
        <v>5859.098091</v>
      </c>
      <c r="AP4" s="82">
        <f>Model!AO426</f>
        <v>5785.815625</v>
      </c>
      <c r="AQ4" s="82">
        <f>Model!AP426</f>
        <v>5712.53316</v>
      </c>
      <c r="AR4" s="82">
        <f>Model!AQ426</f>
        <v>5639.250695</v>
      </c>
      <c r="AS4" s="82">
        <f>Model!AR426</f>
        <v>5565.96823</v>
      </c>
      <c r="AT4" s="82">
        <f>Model!AS426</f>
        <v>5492.685764</v>
      </c>
      <c r="AU4" s="82">
        <f>Model!AT426</f>
        <v>5419.403299</v>
      </c>
      <c r="AV4" s="82">
        <f>Model!AU426</f>
        <v>5346.120834</v>
      </c>
      <c r="AW4" s="82">
        <f>Model!AV426</f>
        <v>5272.838369</v>
      </c>
      <c r="AX4" s="82">
        <f>Model!AW426</f>
        <v>5199.555903</v>
      </c>
      <c r="AY4" s="82">
        <f>Model!AX426</f>
        <v>5126.273438</v>
      </c>
      <c r="AZ4" s="82">
        <f>Model!AY426</f>
        <v>5052.990973</v>
      </c>
      <c r="BA4" s="82">
        <f>Model!AZ426</f>
        <v>4979.708508</v>
      </c>
      <c r="BB4" s="82">
        <f>Model!BA426</f>
        <v>4906.426042</v>
      </c>
      <c r="BC4" s="83"/>
      <c r="BD4" s="83"/>
      <c r="BE4" s="83"/>
      <c r="BF4" s="83"/>
      <c r="BG4" s="83"/>
      <c r="BH4" s="83"/>
      <c r="BI4" s="83"/>
      <c r="BJ4" s="83"/>
      <c r="BK4" s="83"/>
      <c r="BL4" s="83"/>
      <c r="BM4" s="83"/>
      <c r="BN4" s="83"/>
      <c r="BO4" s="83"/>
      <c r="BP4" s="83"/>
    </row>
    <row r="5">
      <c r="A5" s="79" t="s">
        <v>198</v>
      </c>
      <c r="B5" s="80" t="s">
        <v>192</v>
      </c>
      <c r="C5" s="81" t="s">
        <v>199</v>
      </c>
      <c r="D5" s="82">
        <f>Model!C427</f>
        <v>941.3</v>
      </c>
      <c r="E5" s="82">
        <f>Model!D427</f>
        <v>1094.5</v>
      </c>
      <c r="F5" s="82">
        <f>Model!E427</f>
        <v>1175.9</v>
      </c>
      <c r="G5" s="82">
        <f>Model!F427</f>
        <v>1175.9</v>
      </c>
      <c r="H5" s="82">
        <f>Model!G427</f>
        <v>1175.9</v>
      </c>
      <c r="I5" s="82">
        <f>Model!H427</f>
        <v>1178.1</v>
      </c>
      <c r="J5" s="82">
        <f>Model!I427</f>
        <v>1178.1</v>
      </c>
      <c r="K5" s="82">
        <f>Model!J427</f>
        <v>1178.1</v>
      </c>
      <c r="L5" s="82">
        <f>Model!K427</f>
        <v>1178.1</v>
      </c>
      <c r="M5" s="82">
        <f>Model!L427</f>
        <v>1178.1</v>
      </c>
      <c r="N5" s="82">
        <f>Model!M427</f>
        <v>1178.1</v>
      </c>
      <c r="O5" s="82">
        <f>Model!N427</f>
        <v>1178.1</v>
      </c>
      <c r="P5" s="82">
        <f>Model!O427</f>
        <v>1178.1</v>
      </c>
      <c r="Q5" s="82">
        <f>Model!P427</f>
        <v>1178.1</v>
      </c>
      <c r="R5" s="82">
        <f>Model!Q427</f>
        <v>1384.9</v>
      </c>
      <c r="S5" s="82">
        <f>Model!R427</f>
        <v>1403.7</v>
      </c>
      <c r="T5" s="82">
        <f>Model!S427</f>
        <v>1403.7</v>
      </c>
      <c r="U5" s="82">
        <f>Model!T427</f>
        <v>1403.7</v>
      </c>
      <c r="V5" s="82">
        <f>Model!U427</f>
        <v>1342.2</v>
      </c>
      <c r="W5" s="82">
        <f>Model!V427</f>
        <v>1342.2</v>
      </c>
      <c r="X5" s="82">
        <f>Model!W427</f>
        <v>1342.2</v>
      </c>
      <c r="Y5" s="82">
        <f>Model!X427</f>
        <v>1297.46</v>
      </c>
      <c r="Z5" s="82">
        <f>Model!Y427</f>
        <v>1252.72</v>
      </c>
      <c r="AA5" s="82">
        <f>Model!Z427</f>
        <v>1207.98</v>
      </c>
      <c r="AB5" s="82">
        <f>Model!AA427</f>
        <v>1163.24</v>
      </c>
      <c r="AC5" s="82">
        <f>Model!AB427</f>
        <v>1118.5</v>
      </c>
      <c r="AD5" s="82">
        <f>Model!AC427</f>
        <v>1073.76</v>
      </c>
      <c r="AE5" s="82">
        <f>Model!AD427</f>
        <v>1029.02</v>
      </c>
      <c r="AF5" s="82">
        <f>Model!AE427</f>
        <v>984.28</v>
      </c>
      <c r="AG5" s="82">
        <f>Model!AF427</f>
        <v>939.54</v>
      </c>
      <c r="AH5" s="82">
        <f>Model!AG427</f>
        <v>894.8</v>
      </c>
      <c r="AI5" s="82">
        <f>Model!AH427</f>
        <v>850.06</v>
      </c>
      <c r="AJ5" s="82">
        <f>Model!AI427</f>
        <v>805.32</v>
      </c>
      <c r="AK5" s="82">
        <f>Model!AJ427</f>
        <v>760.58</v>
      </c>
      <c r="AL5" s="82">
        <f>Model!AK427</f>
        <v>715.84</v>
      </c>
      <c r="AM5" s="82">
        <f>Model!AL427</f>
        <v>671.1</v>
      </c>
      <c r="AN5" s="82">
        <f>Model!AM427</f>
        <v>626.36</v>
      </c>
      <c r="AO5" s="82">
        <f>Model!AN427</f>
        <v>581.62</v>
      </c>
      <c r="AP5" s="82">
        <f>Model!AO427</f>
        <v>536.88</v>
      </c>
      <c r="AQ5" s="82">
        <f>Model!AP427</f>
        <v>492.14</v>
      </c>
      <c r="AR5" s="82">
        <f>Model!AQ427</f>
        <v>447.4</v>
      </c>
      <c r="AS5" s="82">
        <f>Model!AR427</f>
        <v>402.66</v>
      </c>
      <c r="AT5" s="82">
        <f>Model!AS427</f>
        <v>357.92</v>
      </c>
      <c r="AU5" s="82">
        <f>Model!AT427</f>
        <v>313.18</v>
      </c>
      <c r="AV5" s="82">
        <f>Model!AU427</f>
        <v>268.44</v>
      </c>
      <c r="AW5" s="82">
        <f>Model!AV427</f>
        <v>223.7</v>
      </c>
      <c r="AX5" s="82">
        <f>Model!AW427</f>
        <v>178.96</v>
      </c>
      <c r="AY5" s="82">
        <f>Model!AX427</f>
        <v>134.22</v>
      </c>
      <c r="AZ5" s="82">
        <f>Model!AY427</f>
        <v>89.48</v>
      </c>
      <c r="BA5" s="82">
        <f>Model!AZ427</f>
        <v>44.74</v>
      </c>
      <c r="BB5" s="82">
        <f>Model!BA427</f>
        <v>0</v>
      </c>
      <c r="BC5" s="83"/>
      <c r="BD5" s="83"/>
      <c r="BE5" s="83"/>
      <c r="BF5" s="83"/>
      <c r="BG5" s="83"/>
      <c r="BH5" s="83"/>
      <c r="BI5" s="83"/>
      <c r="BJ5" s="83"/>
      <c r="BK5" s="83"/>
      <c r="BL5" s="83"/>
      <c r="BM5" s="83"/>
      <c r="BN5" s="83"/>
      <c r="BO5" s="83"/>
      <c r="BP5" s="83"/>
    </row>
    <row r="6">
      <c r="A6" s="79" t="s">
        <v>200</v>
      </c>
      <c r="B6" s="80" t="s">
        <v>192</v>
      </c>
      <c r="C6" s="81" t="s">
        <v>201</v>
      </c>
      <c r="D6" s="82">
        <f>Model!C672</f>
        <v>25</v>
      </c>
      <c r="E6" s="82">
        <f>Model!D672</f>
        <v>349.3</v>
      </c>
      <c r="F6" s="82">
        <f>Model!E672</f>
        <v>494.9</v>
      </c>
      <c r="G6" s="82">
        <f>Model!F672</f>
        <v>535.9</v>
      </c>
      <c r="H6" s="82">
        <f>Model!G672</f>
        <v>535.9</v>
      </c>
      <c r="I6" s="82">
        <f>Model!H672</f>
        <v>760.3</v>
      </c>
      <c r="J6" s="82">
        <f>Model!I672</f>
        <v>1288.4</v>
      </c>
      <c r="K6" s="82">
        <f>Model!J672</f>
        <v>2079.9</v>
      </c>
      <c r="L6" s="82">
        <f>Model!K672</f>
        <v>2430.8</v>
      </c>
      <c r="M6" s="82">
        <f>Model!L672</f>
        <v>3677.5</v>
      </c>
      <c r="N6" s="82">
        <f>Model!M672</f>
        <v>4255.9</v>
      </c>
      <c r="O6" s="82">
        <f>Model!N672</f>
        <v>4661.1</v>
      </c>
      <c r="P6" s="82">
        <f>Model!O672</f>
        <v>5958.4</v>
      </c>
      <c r="Q6" s="82">
        <f>Model!P672</f>
        <v>5958.4</v>
      </c>
      <c r="R6" s="82">
        <f>Model!Q672</f>
        <v>6225.2</v>
      </c>
      <c r="S6" s="82">
        <f>Model!R672</f>
        <v>6225.2</v>
      </c>
      <c r="T6" s="82">
        <f>Model!S672</f>
        <v>6235.2</v>
      </c>
      <c r="U6" s="82">
        <f>Model!T672</f>
        <v>6285.2</v>
      </c>
      <c r="V6" s="82">
        <f>Model!U672</f>
        <v>6285.2</v>
      </c>
      <c r="W6" s="82">
        <f>Model!V672</f>
        <v>6285.2</v>
      </c>
      <c r="X6" s="82">
        <f>Model!W672</f>
        <v>6285.2</v>
      </c>
      <c r="Y6" s="82">
        <f>Model!X672</f>
        <v>6964.183897</v>
      </c>
      <c r="Z6" s="82">
        <f>Model!Y672</f>
        <v>7643.167794</v>
      </c>
      <c r="AA6" s="82">
        <f>Model!Z672</f>
        <v>8322.15169</v>
      </c>
      <c r="AB6" s="82">
        <f>Model!AA672</f>
        <v>9001.135587</v>
      </c>
      <c r="AC6" s="82">
        <f>Model!AB672</f>
        <v>9680.119484</v>
      </c>
      <c r="AD6" s="82">
        <f>Model!AC672</f>
        <v>10359.10338</v>
      </c>
      <c r="AE6" s="82">
        <f>Model!AD672</f>
        <v>11038.08728</v>
      </c>
      <c r="AF6" s="82">
        <f>Model!AE672</f>
        <v>11717.07117</v>
      </c>
      <c r="AG6" s="82">
        <f>Model!AF672</f>
        <v>12396.05507</v>
      </c>
      <c r="AH6" s="82">
        <f>Model!AG672</f>
        <v>13075.03897</v>
      </c>
      <c r="AI6" s="82">
        <f>Model!AH672</f>
        <v>13754.02286</v>
      </c>
      <c r="AJ6" s="82">
        <f>Model!AI672</f>
        <v>14433.00676</v>
      </c>
      <c r="AK6" s="82">
        <f>Model!AJ672</f>
        <v>15111.99066</v>
      </c>
      <c r="AL6" s="82">
        <f>Model!AK672</f>
        <v>15790.97456</v>
      </c>
      <c r="AM6" s="82">
        <f>Model!AL672</f>
        <v>16469.95845</v>
      </c>
      <c r="AN6" s="82">
        <f>Model!AM672</f>
        <v>17148.94235</v>
      </c>
      <c r="AO6" s="82">
        <f>Model!AN672</f>
        <v>17827.92625</v>
      </c>
      <c r="AP6" s="82">
        <f>Model!AO672</f>
        <v>18506.91014</v>
      </c>
      <c r="AQ6" s="82">
        <f>Model!AP672</f>
        <v>19185.89404</v>
      </c>
      <c r="AR6" s="82">
        <f>Model!AQ672</f>
        <v>19864.87794</v>
      </c>
      <c r="AS6" s="82">
        <f>Model!AR672</f>
        <v>20543.86183</v>
      </c>
      <c r="AT6" s="82">
        <f>Model!AS672</f>
        <v>21222.84573</v>
      </c>
      <c r="AU6" s="82">
        <f>Model!AT672</f>
        <v>21901.82963</v>
      </c>
      <c r="AV6" s="82">
        <f>Model!AU672</f>
        <v>22580.81352</v>
      </c>
      <c r="AW6" s="82">
        <f>Model!AV672</f>
        <v>23259.79742</v>
      </c>
      <c r="AX6" s="82">
        <f>Model!AW672</f>
        <v>23938.78132</v>
      </c>
      <c r="AY6" s="82">
        <f>Model!AX672</f>
        <v>24617.76521</v>
      </c>
      <c r="AZ6" s="82">
        <f>Model!AY672</f>
        <v>25296.74911</v>
      </c>
      <c r="BA6" s="82">
        <f>Model!AZ672</f>
        <v>25975.73301</v>
      </c>
      <c r="BB6" s="82">
        <f>Model!BA672</f>
        <v>26654.7169</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0.5</v>
      </c>
      <c r="L7" s="82">
        <f>Model!K897</f>
        <v>0.5</v>
      </c>
      <c r="M7" s="82">
        <f>Model!L897</f>
        <v>0.5</v>
      </c>
      <c r="N7" s="82">
        <f>Model!M897</f>
        <v>0.5</v>
      </c>
      <c r="O7" s="82">
        <f>Model!N897</f>
        <v>3.1</v>
      </c>
      <c r="P7" s="82">
        <f>Model!O897</f>
        <v>11.2</v>
      </c>
      <c r="Q7" s="82">
        <f>Model!P897</f>
        <v>11.2</v>
      </c>
      <c r="R7" s="82">
        <f>Model!Q897</f>
        <v>14.4</v>
      </c>
      <c r="S7" s="82">
        <f>Model!R897</f>
        <v>19.4</v>
      </c>
      <c r="T7" s="82">
        <f>Model!S897</f>
        <v>100.4</v>
      </c>
      <c r="U7" s="82">
        <f>Model!T897</f>
        <v>225</v>
      </c>
      <c r="V7" s="82">
        <f>Model!U897</f>
        <v>332.5</v>
      </c>
      <c r="W7" s="82">
        <f>Model!V897</f>
        <v>440</v>
      </c>
      <c r="X7" s="82">
        <f>Model!W897</f>
        <v>440</v>
      </c>
      <c r="Y7" s="82">
        <f>Model!X897</f>
        <v>728.0465615</v>
      </c>
      <c r="Z7" s="82">
        <f>Model!Y897</f>
        <v>1016.093123</v>
      </c>
      <c r="AA7" s="82">
        <f>Model!Z897</f>
        <v>1304.139685</v>
      </c>
      <c r="AB7" s="82">
        <f>Model!AA897</f>
        <v>1592.186246</v>
      </c>
      <c r="AC7" s="82">
        <f>Model!AB897</f>
        <v>1880.232808</v>
      </c>
      <c r="AD7" s="82">
        <f>Model!AC897</f>
        <v>2168.279369</v>
      </c>
      <c r="AE7" s="82">
        <f>Model!AD897</f>
        <v>2456.325931</v>
      </c>
      <c r="AF7" s="82">
        <f>Model!AE897</f>
        <v>2744.372492</v>
      </c>
      <c r="AG7" s="82">
        <f>Model!AF897</f>
        <v>3032.419054</v>
      </c>
      <c r="AH7" s="82">
        <f>Model!AG897</f>
        <v>3320.465615</v>
      </c>
      <c r="AI7" s="82">
        <f>Model!AH897</f>
        <v>3608.512177</v>
      </c>
      <c r="AJ7" s="82">
        <f>Model!AI897</f>
        <v>3896.558738</v>
      </c>
      <c r="AK7" s="82">
        <f>Model!AJ897</f>
        <v>4184.6053</v>
      </c>
      <c r="AL7" s="82">
        <f>Model!AK897</f>
        <v>4472.651861</v>
      </c>
      <c r="AM7" s="82">
        <f>Model!AL897</f>
        <v>4760.698423</v>
      </c>
      <c r="AN7" s="82">
        <f>Model!AM897</f>
        <v>5048.744984</v>
      </c>
      <c r="AO7" s="82">
        <f>Model!AN897</f>
        <v>5336.791546</v>
      </c>
      <c r="AP7" s="82">
        <f>Model!AO897</f>
        <v>5624.838107</v>
      </c>
      <c r="AQ7" s="82">
        <f>Model!AP897</f>
        <v>5912.884669</v>
      </c>
      <c r="AR7" s="82">
        <f>Model!AQ897</f>
        <v>6200.93123</v>
      </c>
      <c r="AS7" s="82">
        <f>Model!AR897</f>
        <v>6488.977792</v>
      </c>
      <c r="AT7" s="82">
        <f>Model!AS897</f>
        <v>6777.024353</v>
      </c>
      <c r="AU7" s="82">
        <f>Model!AT897</f>
        <v>7065.070915</v>
      </c>
      <c r="AV7" s="82">
        <f>Model!AU897</f>
        <v>7353.117476</v>
      </c>
      <c r="AW7" s="82">
        <f>Model!AV897</f>
        <v>7641.164038</v>
      </c>
      <c r="AX7" s="82">
        <f>Model!AW897</f>
        <v>7929.210599</v>
      </c>
      <c r="AY7" s="82">
        <f>Model!AX897</f>
        <v>8217.257161</v>
      </c>
      <c r="AZ7" s="82">
        <f>Model!AY897</f>
        <v>8505.303723</v>
      </c>
      <c r="BA7" s="82">
        <f>Model!AZ897</f>
        <v>8793.350284</v>
      </c>
      <c r="BB7" s="82">
        <f>Model!BA897</f>
        <v>9081.396846</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1200</v>
      </c>
      <c r="E9" s="82">
        <f>Model!D1122</f>
        <v>1200</v>
      </c>
      <c r="F9" s="82">
        <f>Model!E1122</f>
        <v>1200</v>
      </c>
      <c r="G9" s="82">
        <f>Model!F1122</f>
        <v>1200</v>
      </c>
      <c r="H9" s="82">
        <f>Model!G1122</f>
        <v>1200</v>
      </c>
      <c r="I9" s="82">
        <f>Model!H1122</f>
        <v>1200</v>
      </c>
      <c r="J9" s="82">
        <f>Model!I1122</f>
        <v>1200</v>
      </c>
      <c r="K9" s="82">
        <f>Model!J1122</f>
        <v>1200</v>
      </c>
      <c r="L9" s="82">
        <f>Model!K1122</f>
        <v>1200</v>
      </c>
      <c r="M9" s="82">
        <f>Model!L1122</f>
        <v>1200</v>
      </c>
      <c r="N9" s="82">
        <f>Model!M1122</f>
        <v>1200</v>
      </c>
      <c r="O9" s="82">
        <f>Model!N1122</f>
        <v>1200</v>
      </c>
      <c r="P9" s="82">
        <f>Model!O1122</f>
        <v>1200</v>
      </c>
      <c r="Q9" s="82">
        <f>Model!P1122</f>
        <v>1200</v>
      </c>
      <c r="R9" s="82">
        <f>Model!Q1122</f>
        <v>1200</v>
      </c>
      <c r="S9" s="82">
        <f>Model!R1122</f>
        <v>1200</v>
      </c>
      <c r="T9" s="82">
        <f>Model!S1122</f>
        <v>1200</v>
      </c>
      <c r="U9" s="82">
        <f>Model!T1122</f>
        <v>1200</v>
      </c>
      <c r="V9" s="82">
        <f>Model!U1122</f>
        <v>1200</v>
      </c>
      <c r="W9" s="82">
        <f>Model!V1122</f>
        <v>1200</v>
      </c>
      <c r="X9" s="82">
        <f>Model!W1122</f>
        <v>1200</v>
      </c>
      <c r="Y9" s="82">
        <f>Model!X1122</f>
        <v>1160</v>
      </c>
      <c r="Z9" s="82">
        <f>Model!Y1122</f>
        <v>1120</v>
      </c>
      <c r="AA9" s="82">
        <f>Model!Z1122</f>
        <v>1080</v>
      </c>
      <c r="AB9" s="82">
        <f>Model!AA1122</f>
        <v>1040</v>
      </c>
      <c r="AC9" s="82">
        <f>Model!AB1122</f>
        <v>1000</v>
      </c>
      <c r="AD9" s="82">
        <f>Model!AC1122</f>
        <v>960</v>
      </c>
      <c r="AE9" s="82">
        <f>Model!AD1122</f>
        <v>920</v>
      </c>
      <c r="AF9" s="82">
        <f>Model!AE1122</f>
        <v>880</v>
      </c>
      <c r="AG9" s="82">
        <f>Model!AF1122</f>
        <v>840</v>
      </c>
      <c r="AH9" s="82">
        <f>Model!AG1122</f>
        <v>800</v>
      </c>
      <c r="AI9" s="82">
        <f>Model!AH1122</f>
        <v>760</v>
      </c>
      <c r="AJ9" s="82">
        <f>Model!AI1122</f>
        <v>720</v>
      </c>
      <c r="AK9" s="82">
        <f>Model!AJ1122</f>
        <v>680</v>
      </c>
      <c r="AL9" s="82">
        <f>Model!AK1122</f>
        <v>640</v>
      </c>
      <c r="AM9" s="82">
        <f>Model!AL1122</f>
        <v>600</v>
      </c>
      <c r="AN9" s="82">
        <f>Model!AM1122</f>
        <v>560</v>
      </c>
      <c r="AO9" s="82">
        <f>Model!AN1122</f>
        <v>520</v>
      </c>
      <c r="AP9" s="82">
        <f>Model!AO1122</f>
        <v>480</v>
      </c>
      <c r="AQ9" s="82">
        <f>Model!AP1122</f>
        <v>440</v>
      </c>
      <c r="AR9" s="82">
        <f>Model!AQ1122</f>
        <v>400</v>
      </c>
      <c r="AS9" s="82">
        <f>Model!AR1122</f>
        <v>360</v>
      </c>
      <c r="AT9" s="82">
        <f>Model!AS1122</f>
        <v>320</v>
      </c>
      <c r="AU9" s="82">
        <f>Model!AT1122</f>
        <v>280</v>
      </c>
      <c r="AV9" s="82">
        <f>Model!AU1122</f>
        <v>240</v>
      </c>
      <c r="AW9" s="82">
        <f>Model!AV1122</f>
        <v>200</v>
      </c>
      <c r="AX9" s="82">
        <f>Model!AW1122</f>
        <v>160</v>
      </c>
      <c r="AY9" s="82">
        <f>Model!AX1122</f>
        <v>120</v>
      </c>
      <c r="AZ9" s="82">
        <f>Model!AY1122</f>
        <v>80</v>
      </c>
      <c r="BA9" s="82">
        <f>Model!AZ1122</f>
        <v>40</v>
      </c>
      <c r="BB9" s="82">
        <f>Model!BA1122</f>
        <v>0</v>
      </c>
      <c r="BC9" s="83"/>
      <c r="BD9" s="83"/>
      <c r="BE9" s="83"/>
      <c r="BF9" s="83"/>
      <c r="BG9" s="83"/>
      <c r="BH9" s="83"/>
      <c r="BI9" s="83"/>
      <c r="BJ9" s="83"/>
      <c r="BK9" s="83"/>
      <c r="BL9" s="83"/>
      <c r="BM9" s="83"/>
      <c r="BN9" s="83"/>
      <c r="BO9" s="83"/>
      <c r="BP9" s="83"/>
    </row>
    <row r="10">
      <c r="A10" s="79" t="s">
        <v>208</v>
      </c>
      <c r="B10" s="80" t="s">
        <v>192</v>
      </c>
      <c r="C10" s="81" t="s">
        <v>209</v>
      </c>
      <c r="D10" s="82">
        <f>Model!C1349</f>
        <v>29610.4</v>
      </c>
      <c r="E10" s="82">
        <f>Model!D1349</f>
        <v>29610.4</v>
      </c>
      <c r="F10" s="82">
        <f>Model!E1349</f>
        <v>29610.4</v>
      </c>
      <c r="G10" s="82">
        <f>Model!F1349</f>
        <v>29610.4</v>
      </c>
      <c r="H10" s="82">
        <f>Model!G1349</f>
        <v>29540.4</v>
      </c>
      <c r="I10" s="82">
        <f>Model!H1349</f>
        <v>29540.4</v>
      </c>
      <c r="J10" s="82">
        <f>Model!I1349</f>
        <v>29554.6</v>
      </c>
      <c r="K10" s="82">
        <f>Model!J1349</f>
        <v>29548.6</v>
      </c>
      <c r="L10" s="82">
        <f>Model!K1349</f>
        <v>29527.8</v>
      </c>
      <c r="M10" s="82">
        <f>Model!L1349</f>
        <v>29527.8</v>
      </c>
      <c r="N10" s="82">
        <f>Model!M1349</f>
        <v>29412.6</v>
      </c>
      <c r="O10" s="82">
        <f>Model!N1349</f>
        <v>29395.7</v>
      </c>
      <c r="P10" s="82">
        <f>Model!O1349</f>
        <v>29433.2</v>
      </c>
      <c r="Q10" s="82">
        <f>Model!P1349</f>
        <v>29506.6</v>
      </c>
      <c r="R10" s="82">
        <f>Model!Q1349</f>
        <v>29532.3</v>
      </c>
      <c r="S10" s="82">
        <f>Model!R1349</f>
        <v>29553.1</v>
      </c>
      <c r="T10" s="82">
        <f>Model!S1349</f>
        <v>29571.3</v>
      </c>
      <c r="U10" s="82">
        <f>Model!T1349</f>
        <v>29589.5</v>
      </c>
      <c r="V10" s="82">
        <f>Model!U1349</f>
        <v>29724.7</v>
      </c>
      <c r="W10" s="82">
        <f>Model!V1349</f>
        <v>29724.7</v>
      </c>
      <c r="X10" s="82">
        <f>Model!W1349</f>
        <v>29724.7</v>
      </c>
      <c r="Y10" s="82">
        <f>Model!X1349</f>
        <v>29509.74181</v>
      </c>
      <c r="Z10" s="82">
        <f>Model!Y1349</f>
        <v>29294.78362</v>
      </c>
      <c r="AA10" s="82">
        <f>Model!Z1349</f>
        <v>29079.82543</v>
      </c>
      <c r="AB10" s="82">
        <f>Model!AA1349</f>
        <v>28864.86724</v>
      </c>
      <c r="AC10" s="82">
        <f>Model!AB1349</f>
        <v>28649.90905</v>
      </c>
      <c r="AD10" s="82">
        <f>Model!AC1349</f>
        <v>28434.95086</v>
      </c>
      <c r="AE10" s="82">
        <f>Model!AD1349</f>
        <v>28219.99267</v>
      </c>
      <c r="AF10" s="82">
        <f>Model!AE1349</f>
        <v>28005.03448</v>
      </c>
      <c r="AG10" s="82">
        <f>Model!AF1349</f>
        <v>27790.07629</v>
      </c>
      <c r="AH10" s="82">
        <f>Model!AG1349</f>
        <v>27575.1181</v>
      </c>
      <c r="AI10" s="82">
        <f>Model!AH1349</f>
        <v>27360.15991</v>
      </c>
      <c r="AJ10" s="82">
        <f>Model!AI1349</f>
        <v>27145.20172</v>
      </c>
      <c r="AK10" s="82">
        <f>Model!AJ1349</f>
        <v>26930.24353</v>
      </c>
      <c r="AL10" s="82">
        <f>Model!AK1349</f>
        <v>26715.28534</v>
      </c>
      <c r="AM10" s="82">
        <f>Model!AL1349</f>
        <v>26500.32715</v>
      </c>
      <c r="AN10" s="82">
        <f>Model!AM1349</f>
        <v>26285.36896</v>
      </c>
      <c r="AO10" s="82">
        <f>Model!AN1349</f>
        <v>26070.41077</v>
      </c>
      <c r="AP10" s="82">
        <f>Model!AO1349</f>
        <v>25855.45258</v>
      </c>
      <c r="AQ10" s="82">
        <f>Model!AP1349</f>
        <v>25640.49439</v>
      </c>
      <c r="AR10" s="82">
        <f>Model!AQ1349</f>
        <v>25425.53619</v>
      </c>
      <c r="AS10" s="82">
        <f>Model!AR1349</f>
        <v>25210.578</v>
      </c>
      <c r="AT10" s="82">
        <f>Model!AS1349</f>
        <v>24995.61981</v>
      </c>
      <c r="AU10" s="82">
        <f>Model!AT1349</f>
        <v>24780.66162</v>
      </c>
      <c r="AV10" s="82">
        <f>Model!AU1349</f>
        <v>24565.70343</v>
      </c>
      <c r="AW10" s="82">
        <f>Model!AV1349</f>
        <v>24350.74524</v>
      </c>
      <c r="AX10" s="82">
        <f>Model!AW1349</f>
        <v>24135.78705</v>
      </c>
      <c r="AY10" s="82">
        <f>Model!AX1349</f>
        <v>23920.82886</v>
      </c>
      <c r="AZ10" s="82">
        <f>Model!AY1349</f>
        <v>23705.87067</v>
      </c>
      <c r="BA10" s="82">
        <f>Model!AZ1349</f>
        <v>23490.91248</v>
      </c>
      <c r="BB10" s="82">
        <f>Model!BA1349</f>
        <v>23275.95429</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33</v>
      </c>
      <c r="Q11" s="82">
        <f>Model!P1574</f>
        <v>33</v>
      </c>
      <c r="R11" s="82">
        <f>Model!Q1574</f>
        <v>33</v>
      </c>
      <c r="S11" s="82">
        <f>Model!R1574</f>
        <v>36.7</v>
      </c>
      <c r="T11" s="82">
        <f>Model!S1574</f>
        <v>36.7</v>
      </c>
      <c r="U11" s="82">
        <f>Model!T1574</f>
        <v>36.7</v>
      </c>
      <c r="V11" s="82">
        <f>Model!U1574</f>
        <v>36.7</v>
      </c>
      <c r="W11" s="82">
        <f>Model!V1574</f>
        <v>36.7</v>
      </c>
      <c r="X11" s="82">
        <f>Model!W1574</f>
        <v>36.7</v>
      </c>
      <c r="Y11" s="82">
        <f>Model!X1574</f>
        <v>35.47666667</v>
      </c>
      <c r="Z11" s="82">
        <f>Model!Y1574</f>
        <v>34.25333333</v>
      </c>
      <c r="AA11" s="82">
        <f>Model!Z1574</f>
        <v>33.03</v>
      </c>
      <c r="AB11" s="82">
        <f>Model!AA1574</f>
        <v>31.80666667</v>
      </c>
      <c r="AC11" s="82">
        <f>Model!AB1574</f>
        <v>30.58333333</v>
      </c>
      <c r="AD11" s="82">
        <f>Model!AC1574</f>
        <v>29.36</v>
      </c>
      <c r="AE11" s="82">
        <f>Model!AD1574</f>
        <v>28.13666667</v>
      </c>
      <c r="AF11" s="82">
        <f>Model!AE1574</f>
        <v>26.91333333</v>
      </c>
      <c r="AG11" s="82">
        <f>Model!AF1574</f>
        <v>25.69</v>
      </c>
      <c r="AH11" s="82">
        <f>Model!AG1574</f>
        <v>24.46666667</v>
      </c>
      <c r="AI11" s="82">
        <f>Model!AH1574</f>
        <v>23.24333333</v>
      </c>
      <c r="AJ11" s="82">
        <f>Model!AI1574</f>
        <v>22.02</v>
      </c>
      <c r="AK11" s="82">
        <f>Model!AJ1574</f>
        <v>20.79666667</v>
      </c>
      <c r="AL11" s="82">
        <f>Model!AK1574</f>
        <v>19.57333333</v>
      </c>
      <c r="AM11" s="82">
        <f>Model!AL1574</f>
        <v>18.35</v>
      </c>
      <c r="AN11" s="82">
        <f>Model!AM1574</f>
        <v>17.12666667</v>
      </c>
      <c r="AO11" s="82">
        <f>Model!AN1574</f>
        <v>15.90333333</v>
      </c>
      <c r="AP11" s="82">
        <f>Model!AO1574</f>
        <v>14.68</v>
      </c>
      <c r="AQ11" s="82">
        <f>Model!AP1574</f>
        <v>13.45666667</v>
      </c>
      <c r="AR11" s="82">
        <f>Model!AQ1574</f>
        <v>12.23333333</v>
      </c>
      <c r="AS11" s="82">
        <f>Model!AR1574</f>
        <v>11.01</v>
      </c>
      <c r="AT11" s="82">
        <f>Model!AS1574</f>
        <v>9.786666667</v>
      </c>
      <c r="AU11" s="82">
        <f>Model!AT1574</f>
        <v>8.563333333</v>
      </c>
      <c r="AV11" s="82">
        <f>Model!AU1574</f>
        <v>7.34</v>
      </c>
      <c r="AW11" s="82">
        <f>Model!AV1574</f>
        <v>6.116666667</v>
      </c>
      <c r="AX11" s="82">
        <f>Model!AW1574</f>
        <v>4.893333333</v>
      </c>
      <c r="AY11" s="82">
        <f>Model!AX1574</f>
        <v>3.67</v>
      </c>
      <c r="AZ11" s="82">
        <f>Model!AY1574</f>
        <v>2.446666667</v>
      </c>
      <c r="BA11" s="82">
        <f>Model!AZ1574</f>
        <v>1.223333333</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565.3</v>
      </c>
      <c r="E12" s="82">
        <f>Model!D1799*0+Model!D2024</f>
        <v>561.8</v>
      </c>
      <c r="F12" s="82">
        <f>Model!E1799*0+Model!E2024</f>
        <v>566.8</v>
      </c>
      <c r="G12" s="82">
        <f>Model!F1799*0+Model!F2024</f>
        <v>584.8</v>
      </c>
      <c r="H12" s="82">
        <f>Model!G1799*0+Model!G2024</f>
        <v>584.8</v>
      </c>
      <c r="I12" s="82">
        <f>Model!H1799*0+Model!H2024</f>
        <v>534.8</v>
      </c>
      <c r="J12" s="82">
        <f>Model!I1799*0+Model!I2024</f>
        <v>541.1</v>
      </c>
      <c r="K12" s="82">
        <f>Model!J1799*0+Model!J2024</f>
        <v>631.1</v>
      </c>
      <c r="L12" s="82">
        <f>Model!K1799*0+Model!K2024</f>
        <v>631.1</v>
      </c>
      <c r="M12" s="82">
        <f>Model!L1799*0+Model!L2024</f>
        <v>718.9</v>
      </c>
      <c r="N12" s="82">
        <f>Model!M1799*0+Model!M2024</f>
        <v>723.7</v>
      </c>
      <c r="O12" s="82">
        <f>Model!N1799*0+Model!N2024</f>
        <v>730.7</v>
      </c>
      <c r="P12" s="82">
        <f>Model!O1799*0+Model!O2024</f>
        <v>740.1</v>
      </c>
      <c r="Q12" s="82">
        <f>Model!P1799*0+Model!P2024</f>
        <v>765.6</v>
      </c>
      <c r="R12" s="82">
        <f>Model!Q1799*0+Model!Q2024</f>
        <v>772</v>
      </c>
      <c r="S12" s="82">
        <f>Model!R1799*0+Model!R2024</f>
        <v>773.6</v>
      </c>
      <c r="T12" s="82">
        <f>Model!S1799*0+Model!S2024</f>
        <v>770.6</v>
      </c>
      <c r="U12" s="82">
        <f>Model!T1799*0+Model!T2024</f>
        <v>770.6</v>
      </c>
      <c r="V12" s="82">
        <f>Model!U1799*0+Model!U2024</f>
        <v>760.6</v>
      </c>
      <c r="W12" s="82">
        <f>Model!V1799*0+Model!V2024</f>
        <v>760.6</v>
      </c>
      <c r="X12" s="82">
        <f>Model!W1799*0+Model!W2024</f>
        <v>760.6</v>
      </c>
      <c r="Y12" s="82">
        <f>Model!X1799*0+Model!X2024</f>
        <v>735.2466667</v>
      </c>
      <c r="Z12" s="82">
        <f>Model!Y1799*0+Model!Y2024</f>
        <v>709.8933333</v>
      </c>
      <c r="AA12" s="82">
        <f>Model!Z1799*0+Model!Z2024</f>
        <v>684.54</v>
      </c>
      <c r="AB12" s="82">
        <f>Model!AA1799*0+Model!AA2024</f>
        <v>659.1866667</v>
      </c>
      <c r="AC12" s="82">
        <f>Model!AB1799*0+Model!AB2024</f>
        <v>633.8333333</v>
      </c>
      <c r="AD12" s="82">
        <f>Model!AC1799*0+Model!AC2024</f>
        <v>608.48</v>
      </c>
      <c r="AE12" s="82">
        <f>Model!AD1799*0+Model!AD2024</f>
        <v>583.1266667</v>
      </c>
      <c r="AF12" s="82">
        <f>Model!AE1799*0+Model!AE2024</f>
        <v>557.7733333</v>
      </c>
      <c r="AG12" s="82">
        <f>Model!AF1799*0+Model!AF2024</f>
        <v>532.42</v>
      </c>
      <c r="AH12" s="82">
        <f>Model!AG1799*0+Model!AG2024</f>
        <v>507.0666667</v>
      </c>
      <c r="AI12" s="82">
        <f>Model!AH1799*0+Model!AH2024</f>
        <v>481.7133333</v>
      </c>
      <c r="AJ12" s="82">
        <f>Model!AI1799*0+Model!AI2024</f>
        <v>456.36</v>
      </c>
      <c r="AK12" s="82">
        <f>Model!AJ1799*0+Model!AJ2024</f>
        <v>431.0066667</v>
      </c>
      <c r="AL12" s="82">
        <f>Model!AK1799*0+Model!AK2024</f>
        <v>405.6533333</v>
      </c>
      <c r="AM12" s="82">
        <f>Model!AL1799*0+Model!AL2024</f>
        <v>380.3</v>
      </c>
      <c r="AN12" s="82">
        <f>Model!AM1799*0+Model!AM2024</f>
        <v>354.9466667</v>
      </c>
      <c r="AO12" s="82">
        <f>Model!AN1799*0+Model!AN2024</f>
        <v>329.5933333</v>
      </c>
      <c r="AP12" s="82">
        <f>Model!AO1799*0+Model!AO2024</f>
        <v>304.24</v>
      </c>
      <c r="AQ12" s="82">
        <f>Model!AP1799*0+Model!AP2024</f>
        <v>278.8866667</v>
      </c>
      <c r="AR12" s="82">
        <f>Model!AQ1799*0+Model!AQ2024</f>
        <v>253.5333333</v>
      </c>
      <c r="AS12" s="82">
        <f>Model!AR1799*0+Model!AR2024</f>
        <v>228.18</v>
      </c>
      <c r="AT12" s="82">
        <f>Model!AS1799*0+Model!AS2024</f>
        <v>202.8266667</v>
      </c>
      <c r="AU12" s="82">
        <f>Model!AT1799*0+Model!AT2024</f>
        <v>177.4733333</v>
      </c>
      <c r="AV12" s="82">
        <f>Model!AU1799*0+Model!AU2024</f>
        <v>152.12</v>
      </c>
      <c r="AW12" s="82">
        <f>Model!AV1799*0+Model!AV2024</f>
        <v>126.7666667</v>
      </c>
      <c r="AX12" s="82">
        <f>Model!AW1799*0+Model!AW2024</f>
        <v>101.4133333</v>
      </c>
      <c r="AY12" s="82">
        <f>Model!AX1799*0+Model!AX2024</f>
        <v>76.06</v>
      </c>
      <c r="AZ12" s="82">
        <f>Model!AY1799*0+Model!AY2024</f>
        <v>50.70666667</v>
      </c>
      <c r="BA12" s="82">
        <f>Model!AZ1799*0+Model!AZ2024</f>
        <v>25.35333333</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8.7</v>
      </c>
      <c r="E13" s="82">
        <f>Model!D2247</f>
        <v>40.7</v>
      </c>
      <c r="F13" s="82">
        <f>Model!E2247</f>
        <v>40.7</v>
      </c>
      <c r="G13" s="82">
        <f>Model!F2247</f>
        <v>44.7</v>
      </c>
      <c r="H13" s="82">
        <f>Model!G2247</f>
        <v>44.7</v>
      </c>
      <c r="I13" s="82">
        <f>Model!H2247</f>
        <v>46.5</v>
      </c>
      <c r="J13" s="82">
        <f>Model!I2247</f>
        <v>46.5</v>
      </c>
      <c r="K13" s="82">
        <f>Model!J2247</f>
        <v>14.5</v>
      </c>
      <c r="L13" s="82">
        <f>Model!K2247</f>
        <v>14.5</v>
      </c>
      <c r="M13" s="82">
        <f>Model!L2247</f>
        <v>15.5</v>
      </c>
      <c r="N13" s="82">
        <f>Model!M2247</f>
        <v>15.5</v>
      </c>
      <c r="O13" s="82">
        <f>Model!N2247</f>
        <v>15.5</v>
      </c>
      <c r="P13" s="82">
        <f>Model!O2247</f>
        <v>15.5</v>
      </c>
      <c r="Q13" s="82">
        <f>Model!P2247</f>
        <v>15.5</v>
      </c>
      <c r="R13" s="82">
        <f>Model!Q2247</f>
        <v>15.5</v>
      </c>
      <c r="S13" s="82">
        <f>Model!R2247</f>
        <v>15.5</v>
      </c>
      <c r="T13" s="82">
        <f>Model!S2247</f>
        <v>15.5</v>
      </c>
      <c r="U13" s="82">
        <f>Model!T2247</f>
        <v>15.5</v>
      </c>
      <c r="V13" s="82">
        <f>Model!U2247</f>
        <v>15.5</v>
      </c>
      <c r="W13" s="82">
        <f>Model!V2247</f>
        <v>15.5</v>
      </c>
      <c r="X13" s="82">
        <f>Model!W2247</f>
        <v>15.5</v>
      </c>
      <c r="Y13" s="82">
        <f>Model!X2247</f>
        <v>14.98333333</v>
      </c>
      <c r="Z13" s="82">
        <f>Model!Y2247</f>
        <v>14.46666667</v>
      </c>
      <c r="AA13" s="82">
        <f>Model!Z2247</f>
        <v>13.95</v>
      </c>
      <c r="AB13" s="82">
        <f>Model!AA2247</f>
        <v>13.43333333</v>
      </c>
      <c r="AC13" s="82">
        <f>Model!AB2247</f>
        <v>12.91666667</v>
      </c>
      <c r="AD13" s="82">
        <f>Model!AC2247</f>
        <v>12.4</v>
      </c>
      <c r="AE13" s="82">
        <f>Model!AD2247</f>
        <v>11.88333333</v>
      </c>
      <c r="AF13" s="82">
        <f>Model!AE2247</f>
        <v>11.36666667</v>
      </c>
      <c r="AG13" s="82">
        <f>Model!AF2247</f>
        <v>10.85</v>
      </c>
      <c r="AH13" s="82">
        <f>Model!AG2247</f>
        <v>10.33333333</v>
      </c>
      <c r="AI13" s="82">
        <f>Model!AH2247</f>
        <v>9.816666667</v>
      </c>
      <c r="AJ13" s="82">
        <f>Model!AI2247</f>
        <v>9.3</v>
      </c>
      <c r="AK13" s="82">
        <f>Model!AJ2247</f>
        <v>8.783333333</v>
      </c>
      <c r="AL13" s="82">
        <f>Model!AK2247</f>
        <v>8.266666667</v>
      </c>
      <c r="AM13" s="82">
        <f>Model!AL2247</f>
        <v>7.75</v>
      </c>
      <c r="AN13" s="82">
        <f>Model!AM2247</f>
        <v>7.233333333</v>
      </c>
      <c r="AO13" s="82">
        <f>Model!AN2247</f>
        <v>6.716666667</v>
      </c>
      <c r="AP13" s="82">
        <f>Model!AO2247</f>
        <v>6.2</v>
      </c>
      <c r="AQ13" s="82">
        <f>Model!AP2247</f>
        <v>5.683333333</v>
      </c>
      <c r="AR13" s="82">
        <f>Model!AQ2247</f>
        <v>5.166666667</v>
      </c>
      <c r="AS13" s="82">
        <f>Model!AR2247</f>
        <v>4.65</v>
      </c>
      <c r="AT13" s="82">
        <f>Model!AS2247</f>
        <v>4.133333333</v>
      </c>
      <c r="AU13" s="82">
        <f>Model!AT2247</f>
        <v>3.616666667</v>
      </c>
      <c r="AV13" s="82">
        <f>Model!AU2247</f>
        <v>3.1</v>
      </c>
      <c r="AW13" s="82">
        <f>Model!AV2247</f>
        <v>2.583333333</v>
      </c>
      <c r="AX13" s="82">
        <f>Model!AW2247</f>
        <v>2.066666667</v>
      </c>
      <c r="AY13" s="82">
        <f>Model!AX2247</f>
        <v>1.55</v>
      </c>
      <c r="AZ13" s="82">
        <f>Model!AY2247</f>
        <v>1.033333333</v>
      </c>
      <c r="BA13" s="82">
        <f>Model!AZ2247</f>
        <v>0.5166666667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5</v>
      </c>
      <c r="R14" s="82">
        <f>Model!Q2473</f>
        <v>6.2</v>
      </c>
      <c r="S14" s="82">
        <f>Model!R2473</f>
        <v>7.2</v>
      </c>
      <c r="T14" s="82">
        <f>Model!S2473</f>
        <v>10.2</v>
      </c>
      <c r="U14" s="82">
        <f>Model!T2473</f>
        <v>12.6</v>
      </c>
      <c r="V14" s="82">
        <f>Model!U2473</f>
        <v>11.4</v>
      </c>
      <c r="W14" s="82">
        <f>Model!V2473</f>
        <v>11.4</v>
      </c>
      <c r="X14" s="82">
        <f>Model!W2473</f>
        <v>11.4</v>
      </c>
      <c r="Y14" s="82">
        <f>Model!X2473</f>
        <v>390.9920451</v>
      </c>
      <c r="Z14" s="82">
        <f>Model!Y2473</f>
        <v>770.5840902</v>
      </c>
      <c r="AA14" s="82">
        <f>Model!Z2473</f>
        <v>1150.176135</v>
      </c>
      <c r="AB14" s="82">
        <f>Model!AA2473</f>
        <v>1529.76818</v>
      </c>
      <c r="AC14" s="82">
        <f>Model!AB2473</f>
        <v>1909.360226</v>
      </c>
      <c r="AD14" s="82">
        <f>Model!AC2473</f>
        <v>2288.952271</v>
      </c>
      <c r="AE14" s="82">
        <f>Model!AD2473</f>
        <v>2668.544316</v>
      </c>
      <c r="AF14" s="82">
        <f>Model!AE2473</f>
        <v>3048.136361</v>
      </c>
      <c r="AG14" s="82">
        <f>Model!AF2473</f>
        <v>3427.728406</v>
      </c>
      <c r="AH14" s="82">
        <f>Model!AG2473</f>
        <v>3807.320451</v>
      </c>
      <c r="AI14" s="82">
        <f>Model!AH2473</f>
        <v>4186.912496</v>
      </c>
      <c r="AJ14" s="82">
        <f>Model!AI2473</f>
        <v>4566.504541</v>
      </c>
      <c r="AK14" s="82">
        <f>Model!AJ2473</f>
        <v>4946.096586</v>
      </c>
      <c r="AL14" s="82">
        <f>Model!AK2473</f>
        <v>5325.688632</v>
      </c>
      <c r="AM14" s="82">
        <f>Model!AL2473</f>
        <v>5705.280677</v>
      </c>
      <c r="AN14" s="82">
        <f>Model!AM2473</f>
        <v>6084.872722</v>
      </c>
      <c r="AO14" s="82">
        <f>Model!AN2473</f>
        <v>6464.464767</v>
      </c>
      <c r="AP14" s="82">
        <f>Model!AO2473</f>
        <v>6844.056812</v>
      </c>
      <c r="AQ14" s="82">
        <f>Model!AP2473</f>
        <v>7223.648857</v>
      </c>
      <c r="AR14" s="82">
        <f>Model!AQ2473</f>
        <v>7603.240902</v>
      </c>
      <c r="AS14" s="82">
        <f>Model!AR2473</f>
        <v>7982.832947</v>
      </c>
      <c r="AT14" s="82">
        <f>Model!AS2473</f>
        <v>8362.424992</v>
      </c>
      <c r="AU14" s="82">
        <f>Model!AT2473</f>
        <v>8742.017037</v>
      </c>
      <c r="AV14" s="82">
        <f>Model!AU2473</f>
        <v>9121.609083</v>
      </c>
      <c r="AW14" s="82">
        <f>Model!AV2473</f>
        <v>9501.201128</v>
      </c>
      <c r="AX14" s="82">
        <f>Model!AW2473</f>
        <v>9880.793173</v>
      </c>
      <c r="AY14" s="82">
        <f>Model!AX2473</f>
        <v>10260.38522</v>
      </c>
      <c r="AZ14" s="82">
        <f>Model!AY2473</f>
        <v>10639.97726</v>
      </c>
      <c r="BA14" s="82">
        <f>Model!AZ2473</f>
        <v>11019.56931</v>
      </c>
      <c r="BB14" s="82">
        <f>Model!BA2473</f>
        <v>11399.16135</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159.432996</v>
      </c>
      <c r="E15" s="89">
        <f>sum(Model!D9,Model!D428,Model!D673,Model!D898,Model!D1123,Model!D1350,Model!D1575,0*Model!D1800,Model!D2025,Model!D2248,Model!D3535)</f>
        <v>127.790879</v>
      </c>
      <c r="F15" s="89">
        <f>sum(Model!E9,Model!E428,Model!E673,Model!E898,Model!E1123,Model!E1350,Model!E1575,0*Model!E1800,Model!E2025,Model!E2248,Model!E3535)</f>
        <v>149.223977</v>
      </c>
      <c r="G15" s="89">
        <f>sum(Model!F9,Model!F428,Model!F673,Model!F898,Model!F1123,Model!F1350,Model!F1575,0*Model!F1800,Model!F2025,Model!F2248,Model!F3535)</f>
        <v>148.397393</v>
      </c>
      <c r="H15" s="89">
        <f>sum(Model!G9,Model!G428,Model!G673,Model!G898,Model!G1123,Model!G1350,Model!G1575,0*Model!G1800,Model!G2025,Model!G2248,Model!G3535)</f>
        <v>152.900836</v>
      </c>
      <c r="I15" s="89">
        <f>sum(Model!H9,Model!H428,Model!H673,Model!H898,Model!H1123,Model!H1350,Model!H1575,0*Model!H1800,Model!H2025,Model!H2248,Model!H3535)</f>
        <v>150.566925</v>
      </c>
      <c r="J15" s="89">
        <f>sum(Model!I9,Model!I428,Model!I673,Model!I898,Model!I1123,Model!I1350,Model!I1575,0*Model!I1800,Model!I2025,Model!I2248,Model!I3535)</f>
        <v>160.762608</v>
      </c>
      <c r="K15" s="89">
        <f>sum(Model!J9,Model!J428,Model!J673,Model!J898,Model!J1123,Model!J1350,Model!J1575,0*Model!J1800,Model!J2025,Model!J2248,Model!J3535)</f>
        <v>161.273787</v>
      </c>
      <c r="L15" s="89">
        <f>sum(Model!K9,Model!K428,Model!K673,Model!K898,Model!K1123,Model!K1350,Model!K1575,0*Model!K1800,Model!K2025,Model!K2248,Model!K3535)</f>
        <v>168.82679</v>
      </c>
      <c r="M15" s="89">
        <f>sum(Model!L9,Model!L428,Model!L673,Model!L898,Model!L1123,Model!L1350,Model!L1575,0*Model!L1800,Model!L2025,Model!L2248,Model!L3535)</f>
        <v>160.4628</v>
      </c>
      <c r="N15" s="89">
        <f>sum(Model!M9,Model!M428,Model!M673,Model!M898,Model!M1123,Model!M1350,Model!M1575,0*Model!M1800,Model!M2025,Model!M2248,Model!M3535)</f>
        <v>157.743993</v>
      </c>
      <c r="O15" s="89">
        <f>sum(Model!N9,Model!N428,Model!N673,Model!N898,Model!N1123,Model!N1350,Model!N1575,0*Model!N1800,Model!N2025,Model!N2248,Model!N3535)</f>
        <v>174.006273</v>
      </c>
      <c r="P15" s="89">
        <f>sum(Model!O9,Model!O428,Model!O673,Model!O898,Model!O1123,Model!O1350,Model!O1575,0*Model!O1800,Model!O2025,Model!O2248,Model!O3535)</f>
        <v>176.651473</v>
      </c>
      <c r="Q15" s="89">
        <f>sum(Model!P9,Model!P428,Model!P673,Model!P898,Model!P1123,Model!P1350,Model!P1575,0*Model!P1800,Model!P2025,Model!P2248,Model!P3535)</f>
        <v>172.909816</v>
      </c>
      <c r="R15" s="89">
        <f>sum(Model!Q9,Model!Q428,Model!Q673,Model!Q898,Model!Q1123,Model!Q1350,Model!Q1575,0*Model!Q1800,Model!Q2025,Model!Q2248,Model!Q3535)</f>
        <v>175.286644</v>
      </c>
      <c r="S15" s="89">
        <f>sum(Model!R9,Model!R428,Model!R673,Model!R898,Model!R1123,Model!R1350,Model!R1575,0*Model!R1800,Model!R2025,Model!R2248,Model!R3535)</f>
        <v>165.909943</v>
      </c>
      <c r="T15" s="89">
        <f>sum(Model!S9,Model!S428,Model!S673,Model!S898,Model!S1123,Model!S1350,Model!S1575,0*Model!S1800,Model!S2025,Model!S2248,Model!S3535)</f>
        <v>173.110474</v>
      </c>
      <c r="U15" s="89">
        <f>sum(Model!T9,Model!T428,Model!T673,Model!T898,Model!T1123,Model!T1350,Model!T1575,0*Model!T1800,Model!T2025,Model!T2248,Model!T3535)</f>
        <v>177.482417</v>
      </c>
      <c r="V15" s="89">
        <f>sum(Model!U9,Model!U428,Model!U673,Model!U898,Model!U1123,Model!U1350,Model!U1575,0*Model!U1800,Model!U2025,Model!U2248,Model!U3535)</f>
        <v>179.729072</v>
      </c>
      <c r="W15" s="89">
        <f>sum(Model!V9,Model!V428,Model!V673,Model!V898,Model!V1123,Model!V1350,Model!V1575,0*Model!V1800,Model!V2025,Model!V2248,Model!V3535)</f>
        <v>182.1102421</v>
      </c>
      <c r="X15" s="89">
        <f>sum(Model!W9,Model!W428,Model!W673,Model!W898,Model!W1123,Model!W1350,Model!W1575,0*Model!W1800,Model!W2025,Model!W2248,Model!W3535)</f>
        <v>182.1102421</v>
      </c>
      <c r="Y15" s="89">
        <f>sum(Model!X9,Model!X428,Model!X673,Model!X898,Model!X1123,Model!X1350,Model!X1575,0*Model!X1800,Model!X2025,Model!X2248,Model!X3535)</f>
        <v>182.9345745</v>
      </c>
      <c r="Z15" s="89">
        <f>sum(Model!Y9,Model!Y428,Model!Y673,Model!Y898,Model!Y1123,Model!Y1350,Model!Y1575,0*Model!Y1800,Model!Y2025,Model!Y2248,Model!Y3535)</f>
        <v>183.7589069</v>
      </c>
      <c r="AA15" s="89">
        <f>sum(Model!Z9,Model!Z428,Model!Z673,Model!Z898,Model!Z1123,Model!Z1350,Model!Z1575,0*Model!Z1800,Model!Z2025,Model!Z2248,Model!Z3535)</f>
        <v>184.5832394</v>
      </c>
      <c r="AB15" s="89">
        <f>sum(Model!AA9,Model!AA428,Model!AA673,Model!AA898,Model!AA1123,Model!AA1350,Model!AA1575,0*Model!AA1800,Model!AA2025,Model!AA2248,Model!AA3535)</f>
        <v>185.4075718</v>
      </c>
      <c r="AC15" s="89">
        <f>sum(Model!AB9,Model!AB428,Model!AB673,Model!AB898,Model!AB1123,Model!AB1350,Model!AB1575,0*Model!AB1800,Model!AB2025,Model!AB2248,Model!AB3535)</f>
        <v>186.2319043</v>
      </c>
      <c r="AD15" s="89">
        <f>sum(Model!AC9,Model!AC428,Model!AC673,Model!AC898,Model!AC1123,Model!AC1350,Model!AC1575,0*Model!AC1800,Model!AC2025,Model!AC2248,Model!AC3535)</f>
        <v>187.0562367</v>
      </c>
      <c r="AE15" s="89">
        <f>sum(Model!AD9,Model!AD428,Model!AD673,Model!AD898,Model!AD1123,Model!AD1350,Model!AD1575,0*Model!AD1800,Model!AD2025,Model!AD2248,Model!AD3535)</f>
        <v>187.8805692</v>
      </c>
      <c r="AF15" s="89">
        <f>sum(Model!AE9,Model!AE428,Model!AE673,Model!AE898,Model!AE1123,Model!AE1350,Model!AE1575,0*Model!AE1800,Model!AE2025,Model!AE2248,Model!AE3535)</f>
        <v>188.7049016</v>
      </c>
      <c r="AG15" s="89">
        <f>sum(Model!AF9,Model!AF428,Model!AF673,Model!AF898,Model!AF1123,Model!AF1350,Model!AF1575,0*Model!AF1800,Model!AF2025,Model!AF2248,Model!AF3535)</f>
        <v>189.5292341</v>
      </c>
      <c r="AH15" s="89">
        <f>sum(Model!AG9,Model!AG428,Model!AG673,Model!AG898,Model!AG1123,Model!AG1350,Model!AG1575,0*Model!AG1800,Model!AG2025,Model!AG2248,Model!AG3535)</f>
        <v>190.3535665</v>
      </c>
      <c r="AI15" s="89">
        <f>sum(Model!AH9,Model!AH428,Model!AH673,Model!AH898,Model!AH1123,Model!AH1350,Model!AH1575,0*Model!AH1800,Model!AH2025,Model!AH2248,Model!AH3535)</f>
        <v>191.177899</v>
      </c>
      <c r="AJ15" s="89">
        <f>sum(Model!AI9,Model!AI428,Model!AI673,Model!AI898,Model!AI1123,Model!AI1350,Model!AI1575,0*Model!AI1800,Model!AI2025,Model!AI2248,Model!AI3535)</f>
        <v>192.0022314</v>
      </c>
      <c r="AK15" s="89">
        <f>sum(Model!AJ9,Model!AJ428,Model!AJ673,Model!AJ898,Model!AJ1123,Model!AJ1350,Model!AJ1575,0*Model!AJ1800,Model!AJ2025,Model!AJ2248,Model!AJ3535)</f>
        <v>192.8265638</v>
      </c>
      <c r="AL15" s="89">
        <f>sum(Model!AK9,Model!AK428,Model!AK673,Model!AK898,Model!AK1123,Model!AK1350,Model!AK1575,0*Model!AK1800,Model!AK2025,Model!AK2248,Model!AK3535)</f>
        <v>193.6508963</v>
      </c>
      <c r="AM15" s="89">
        <f>sum(Model!AL9,Model!AL428,Model!AL673,Model!AL898,Model!AL1123,Model!AL1350,Model!AL1575,0*Model!AL1800,Model!AL2025,Model!AL2248,Model!AL3535)</f>
        <v>194.4752287</v>
      </c>
      <c r="AN15" s="89">
        <f>sum(Model!AM9,Model!AM428,Model!AM673,Model!AM898,Model!AM1123,Model!AM1350,Model!AM1575,0*Model!AM1800,Model!AM2025,Model!AM2248,Model!AM3535)</f>
        <v>195.2995612</v>
      </c>
      <c r="AO15" s="89">
        <f>sum(Model!AN9,Model!AN428,Model!AN673,Model!AN898,Model!AN1123,Model!AN1350,Model!AN1575,0*Model!AN1800,Model!AN2025,Model!AN2248,Model!AN3535)</f>
        <v>196.1238936</v>
      </c>
      <c r="AP15" s="89">
        <f>sum(Model!AO9,Model!AO428,Model!AO673,Model!AO898,Model!AO1123,Model!AO1350,Model!AO1575,0*Model!AO1800,Model!AO2025,Model!AO2248,Model!AO3535)</f>
        <v>196.9482261</v>
      </c>
      <c r="AQ15" s="89">
        <f>sum(Model!AP9,Model!AP428,Model!AP673,Model!AP898,Model!AP1123,Model!AP1350,Model!AP1575,0*Model!AP1800,Model!AP2025,Model!AP2248,Model!AP3535)</f>
        <v>197.7725585</v>
      </c>
      <c r="AR15" s="89">
        <f>sum(Model!AQ9,Model!AQ428,Model!AQ673,Model!AQ898,Model!AQ1123,Model!AQ1350,Model!AQ1575,0*Model!AQ1800,Model!AQ2025,Model!AQ2248,Model!AQ3535)</f>
        <v>198.596891</v>
      </c>
      <c r="AS15" s="89">
        <f>sum(Model!AR9,Model!AR428,Model!AR673,Model!AR898,Model!AR1123,Model!AR1350,Model!AR1575,0*Model!AR1800,Model!AR2025,Model!AR2248,Model!AR3535)</f>
        <v>199.4212234</v>
      </c>
      <c r="AT15" s="89">
        <f>sum(Model!AS9,Model!AS428,Model!AS673,Model!AS898,Model!AS1123,Model!AS1350,Model!AS1575,0*Model!AS1800,Model!AS2025,Model!AS2248,Model!AS3535)</f>
        <v>200.2455559</v>
      </c>
      <c r="AU15" s="89">
        <f>sum(Model!AT9,Model!AT428,Model!AT673,Model!AT898,Model!AT1123,Model!AT1350,Model!AT1575,0*Model!AT1800,Model!AT2025,Model!AT2248,Model!AT3535)</f>
        <v>201.0698883</v>
      </c>
      <c r="AV15" s="89">
        <f>sum(Model!AU9,Model!AU428,Model!AU673,Model!AU898,Model!AU1123,Model!AU1350,Model!AU1575,0*Model!AU1800,Model!AU2025,Model!AU2248,Model!AU3535)</f>
        <v>201.8942207</v>
      </c>
      <c r="AW15" s="89">
        <f>sum(Model!AV9,Model!AV428,Model!AV673,Model!AV898,Model!AV1123,Model!AV1350,Model!AV1575,0*Model!AV1800,Model!AV2025,Model!AV2248,Model!AV3535)</f>
        <v>202.7185532</v>
      </c>
      <c r="AX15" s="89">
        <f>sum(Model!AW9,Model!AW428,Model!AW673,Model!AW898,Model!AW1123,Model!AW1350,Model!AW1575,0*Model!AW1800,Model!AW2025,Model!AW2248,Model!AW3535)</f>
        <v>203.5428856</v>
      </c>
      <c r="AY15" s="89">
        <f>sum(Model!AX9,Model!AX428,Model!AX673,Model!AX898,Model!AX1123,Model!AX1350,Model!AX1575,0*Model!AX1800,Model!AX2025,Model!AX2248,Model!AX3535)</f>
        <v>204.3672181</v>
      </c>
      <c r="AZ15" s="89">
        <f>sum(Model!AY9,Model!AY428,Model!AY673,Model!AY898,Model!AY1123,Model!AY1350,Model!AY1575,0*Model!AY1800,Model!AY2025,Model!AY2248,Model!AY3535)</f>
        <v>205.1915505</v>
      </c>
      <c r="BA15" s="89">
        <f>sum(Model!AZ9,Model!AZ428,Model!AZ673,Model!AZ898,Model!AZ1123,Model!AZ1350,Model!AZ1575,0*Model!AZ1800,Model!AZ2025,Model!AZ2248,Model!AZ3535)</f>
        <v>206.015883</v>
      </c>
      <c r="BB15" s="89">
        <f>sum(Model!BA9,Model!BA428,Model!BA673,Model!BA898,Model!BA1123,Model!BA1350,Model!BA1575,0*Model!BA1800,Model!BA2025,Model!BA2248,Model!BA3535)</f>
        <v>206.8402154</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0.00002</v>
      </c>
      <c r="R16" s="89">
        <f>Model!Q2474</f>
        <v>0.0000248</v>
      </c>
      <c r="S16" s="89">
        <f>Model!R2474</f>
        <v>0.0000288</v>
      </c>
      <c r="T16" s="89">
        <f>Model!S2474</f>
        <v>0.0000408</v>
      </c>
      <c r="U16" s="89">
        <f>Model!T2474</f>
        <v>0.0000504</v>
      </c>
      <c r="V16" s="89">
        <f>Model!U2474</f>
        <v>0.0000456</v>
      </c>
      <c r="W16" s="89">
        <f>Model!V2474</f>
        <v>0.0000456</v>
      </c>
      <c r="X16" s="89">
        <f>Model!W2474</f>
        <v>0.0000456</v>
      </c>
      <c r="Y16" s="89">
        <f>Model!X2474</f>
        <v>0.09159815644</v>
      </c>
      <c r="Z16" s="89">
        <f>Model!Y2474</f>
        <v>0.1831507129</v>
      </c>
      <c r="AA16" s="89">
        <f>Model!Z2474</f>
        <v>0.2747032693</v>
      </c>
      <c r="AB16" s="89">
        <f>Model!AA2474</f>
        <v>0.3662558257</v>
      </c>
      <c r="AC16" s="89">
        <f>Model!AB2474</f>
        <v>0.4578083822</v>
      </c>
      <c r="AD16" s="89">
        <f>Model!AC2474</f>
        <v>0.5493609386</v>
      </c>
      <c r="AE16" s="89">
        <f>Model!AD2474</f>
        <v>0.6409134951</v>
      </c>
      <c r="AF16" s="89">
        <f>Model!AE2474</f>
        <v>0.7324660515</v>
      </c>
      <c r="AG16" s="89">
        <f>Model!AF2474</f>
        <v>0.8240186079</v>
      </c>
      <c r="AH16" s="89">
        <f>Model!AG2474</f>
        <v>0.9155711644</v>
      </c>
      <c r="AI16" s="89">
        <f>Model!AH2474</f>
        <v>1.007123721</v>
      </c>
      <c r="AJ16" s="89">
        <f>Model!AI2474</f>
        <v>1.098676277</v>
      </c>
      <c r="AK16" s="89">
        <f>Model!AJ2474</f>
        <v>1.190228834</v>
      </c>
      <c r="AL16" s="89">
        <f>Model!AK2474</f>
        <v>1.28178139</v>
      </c>
      <c r="AM16" s="89">
        <f>Model!AL2474</f>
        <v>1.373333947</v>
      </c>
      <c r="AN16" s="89">
        <f>Model!AM2474</f>
        <v>1.464886503</v>
      </c>
      <c r="AO16" s="89">
        <f>Model!AN2474</f>
        <v>1.556439059</v>
      </c>
      <c r="AP16" s="89">
        <f>Model!AO2474</f>
        <v>1.647991616</v>
      </c>
      <c r="AQ16" s="89">
        <f>Model!AP2474</f>
        <v>1.739544172</v>
      </c>
      <c r="AR16" s="89">
        <f>Model!AQ2474</f>
        <v>1.831096729</v>
      </c>
      <c r="AS16" s="89">
        <f>Model!AR2474</f>
        <v>1.922649285</v>
      </c>
      <c r="AT16" s="89">
        <f>Model!AS2474</f>
        <v>2.014201842</v>
      </c>
      <c r="AU16" s="89">
        <f>Model!AT2474</f>
        <v>2.105754398</v>
      </c>
      <c r="AV16" s="89">
        <f>Model!AU2474</f>
        <v>2.197306954</v>
      </c>
      <c r="AW16" s="89">
        <f>Model!AV2474</f>
        <v>2.288859511</v>
      </c>
      <c r="AX16" s="89">
        <f>Model!AW2474</f>
        <v>2.380412067</v>
      </c>
      <c r="AY16" s="89">
        <f>Model!AX2474</f>
        <v>2.471964624</v>
      </c>
      <c r="AZ16" s="89">
        <f>Model!AY2474</f>
        <v>2.56351718</v>
      </c>
      <c r="BA16" s="89">
        <f>Model!AZ2474</f>
        <v>2.655069737</v>
      </c>
      <c r="BB16" s="89">
        <f>Model!BA2474</f>
        <v>2.746622293</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1.995538663</v>
      </c>
      <c r="E17" s="82">
        <f>sum(Model!D10,Model!D432,Model!D674,Model!D899,Model!D1124,Model!D1351,Model!D1576,0*Model!D1801,Model!D2026,Model!D2250,Model!D2475,Model!D3536)*'Inflation GDP Population'!$S$11/'Inflation GDP Population'!C$11</f>
        <v>1.987466525</v>
      </c>
      <c r="F17" s="82">
        <f>sum(Model!E10,Model!E432,Model!E674,Model!E899,Model!E1124,Model!E1351,Model!E1576,0*Model!E1801,Model!E2026,Model!E2250,Model!E2475,Model!E3536)*'Inflation GDP Population'!$S$11/'Inflation GDP Population'!D$11</f>
        <v>1.945790821</v>
      </c>
      <c r="G17" s="82">
        <f>sum(Model!F10,Model!F432,Model!F674,Model!F899,Model!F1124,Model!F1351,Model!F1576,0*Model!F1801,Model!F2026,Model!F2250,Model!F2475,Model!F3536)*'Inflation GDP Population'!$S$11/'Inflation GDP Population'!E$11</f>
        <v>1.947758119</v>
      </c>
      <c r="H17" s="82">
        <f>sum(Model!G10,Model!G432,Model!G674,Model!G899,Model!G1124,Model!G1351,Model!G1576,0*Model!G1801,Model!G2026,Model!G2250,Model!G2475,Model!G3536)*'Inflation GDP Population'!$S$11/'Inflation GDP Population'!F$11</f>
        <v>1.970170782</v>
      </c>
      <c r="I17" s="82">
        <f>sum(Model!H10,Model!H432,Model!H674,Model!H899,Model!H1124,Model!H1351,Model!H1576,0*Model!H1801,Model!H2026,Model!H2250,Model!H2475,Model!H3536)*'Inflation GDP Population'!$S$11/'Inflation GDP Population'!G$11</f>
        <v>1.90361007</v>
      </c>
      <c r="J17" s="82">
        <f>sum(Model!I10,Model!I432,Model!I674,Model!I899,Model!I1124,Model!I1351,Model!I1576,0*Model!I1801,Model!I2026,Model!I2250,Model!I2475,Model!I3536)*'Inflation GDP Population'!$S$11/'Inflation GDP Population'!H$11</f>
        <v>1.83280498</v>
      </c>
      <c r="K17" s="82">
        <f>sum(Model!J10,Model!J432,Model!J674,Model!J899,Model!J1124,Model!J1351,Model!J1576,0*Model!J1801,Model!J2026,Model!J2250,Model!J2475,Model!J3536)*'Inflation GDP Population'!$S$11/'Inflation GDP Population'!I$11</f>
        <v>1.906537267</v>
      </c>
      <c r="L17" s="82">
        <f>sum(Model!K10,Model!K432,Model!K674,Model!K899,Model!K1124,Model!K1351,Model!K1576,0*Model!K1801,Model!K2026,Model!K2250,Model!K2475,Model!K3536)*'Inflation GDP Population'!$S$11/'Inflation GDP Population'!J$11</f>
        <v>1.923833219</v>
      </c>
      <c r="M17" s="82">
        <f>sum(Model!L10,Model!L432,Model!L674,Model!L899,Model!L1124,Model!L1351,Model!L1576,0*Model!L1801,Model!L2026,Model!L2250,Model!L2475,Model!L3536)*'Inflation GDP Population'!$S$11/'Inflation GDP Population'!K$11</f>
        <v>1.943006677</v>
      </c>
      <c r="N17" s="82">
        <f>sum(Model!M10,Model!M432,Model!M674,Model!M899,Model!M1124,Model!M1351,Model!M1576,0*Model!M1801,Model!M2026,Model!M2250,Model!M2475,Model!M3536)*'Inflation GDP Population'!$S$11/'Inflation GDP Population'!L$11</f>
        <v>2.001139555</v>
      </c>
      <c r="O17" s="82">
        <f>sum(Model!N10,Model!N432,Model!N674,Model!N899,Model!N1124,Model!N1351,Model!N1576,0*Model!N1801,Model!N2026,Model!N2250,Model!N2475,Model!N3536)*'Inflation GDP Population'!$S$11/'Inflation GDP Population'!M$11</f>
        <v>1.894740601</v>
      </c>
      <c r="P17" s="82">
        <f>sum(Model!O10,Model!O432,Model!O674,Model!O899,Model!O1124,Model!O1351,Model!O1576,0*Model!O1801,Model!O2026,Model!O2250,Model!O2475,Model!O3536)*'Inflation GDP Population'!$S$11/'Inflation GDP Population'!N$11</f>
        <v>2.06623429</v>
      </c>
      <c r="Q17" s="82">
        <f>sum(Model!P10,Model!P432,Model!P674,Model!P899,Model!P1124,Model!P1351,Model!P1576,0*Model!P1801,Model!P2026,Model!P2250,Model!P2475,Model!P3536)*'Inflation GDP Population'!$S$11/'Inflation GDP Population'!O$11</f>
        <v>2.067709406</v>
      </c>
      <c r="R17" s="82">
        <f>sum(Model!Q10,Model!Q432,Model!Q674,Model!Q899,Model!Q1124,Model!Q1351,Model!Q1576,0*Model!Q1801,Model!Q2026,Model!Q2250,Model!Q2475,Model!Q3536)*'Inflation GDP Population'!$S$11/'Inflation GDP Population'!P$11</f>
        <v>2.052420705</v>
      </c>
      <c r="S17" s="82">
        <f>sum(Model!R10,Model!R432,Model!R674,Model!R899,Model!R1124,Model!R1351,Model!R1576,0*Model!R1801,Model!R2026,Model!R2250,Model!R2475,Model!R3536)*'Inflation GDP Population'!$S$11/'Inflation GDP Population'!Q$11</f>
        <v>2.040164149</v>
      </c>
      <c r="T17" s="82">
        <f>sum(Model!S10,Model!S432,Model!S674,Model!S899,Model!S1124,Model!S1351,Model!S1576,0*Model!S1801,Model!S2026,Model!S2250,Model!S2475,Model!S3536)*'Inflation GDP Population'!$S$11/'Inflation GDP Population'!R$11</f>
        <v>2.126882779</v>
      </c>
      <c r="U17" s="82">
        <f>sum(Model!T10,Model!T432,Model!T674,Model!T899,Model!T1124,Model!T1351,Model!T1576,0*Model!T1801,Model!T2026,Model!T2250,Model!T2475,Model!T3536)*'Inflation GDP Population'!$S$11/'Inflation GDP Population'!S$11</f>
        <v>2.02055304</v>
      </c>
      <c r="V17" s="82">
        <f>sum(Model!U10,Model!U432,Model!U674,Model!U899,Model!U1124,Model!U1351,Model!U1576,0*Model!U1801,Model!U2026,Model!U2250,Model!U2475,Model!U3536)*'Inflation GDP Population'!$S$11/'Inflation GDP Population'!T$11</f>
        <v>2.102711211</v>
      </c>
      <c r="W17" s="94">
        <f>sum(Model!V10,Model!V432,Model!V674,Model!V899,Model!V1124,Model!V1351,Model!V1576,0*Model!V1801,Model!V2026,Model!V2250,Model!V2475,Model!V3536)*'Inflation GDP Population'!$S$18/'Inflation GDP Population'!U$18</f>
        <v>2.067093891</v>
      </c>
      <c r="X17" s="94">
        <f>sum(Model!W10,Model!W432,Model!W674,Model!W899,Model!W1124,Model!W1351,Model!W1576,0*Model!W1801,Model!W2026,Model!W2250,Model!W2475,Model!W3536)*'Inflation GDP Population'!$S$18/'Inflation GDP Population'!V$18</f>
        <v>2.059548206</v>
      </c>
      <c r="Y17" s="94">
        <f>sum(Model!X10,Model!X432,Model!X674,Model!X899,Model!X1124,Model!X1351,Model!X1576,0*Model!X1801,Model!X2026,Model!X2250,Model!X2475,Model!X3536)*'Inflation GDP Population'!$S$18/'Inflation GDP Population'!W$18</f>
        <v>2.693802936</v>
      </c>
      <c r="Z17" s="94">
        <f>sum(Model!Y10,Model!Y432,Model!Y674,Model!Y899,Model!Y1124,Model!Y1351,Model!Y1576,0*Model!Y1801,Model!Y2026,Model!Y2250,Model!Y2475,Model!Y3536)*'Inflation GDP Population'!$S$18/'Inflation GDP Population'!X$18</f>
        <v>3.247804626</v>
      </c>
      <c r="AA17" s="94">
        <f>sum(Model!Z10,Model!Z432,Model!Z674,Model!Z899,Model!Z1124,Model!Z1351,Model!Z1576,0*Model!Z1801,Model!Z2026,Model!Z2250,Model!Z2475,Model!Z3536)*'Inflation GDP Population'!$S$18/'Inflation GDP Population'!Y$18</f>
        <v>3.70599749</v>
      </c>
      <c r="AB17" s="94">
        <f>sum(Model!AA10,Model!AA432,Model!AA674,Model!AA899,Model!AA1124,Model!AA1351,Model!AA1576,0*Model!AA1801,Model!AA2026,Model!AA2250,Model!AA2475,Model!AA3536)*'Inflation GDP Population'!$S$18/'Inflation GDP Population'!Z$18</f>
        <v>4.095141312</v>
      </c>
      <c r="AC17" s="94">
        <f>sum(Model!AB10,Model!AB432,Model!AB674,Model!AB899,Model!AB1124,Model!AB1351,Model!AB1576,0*Model!AB1801,Model!AB2026,Model!AB2250,Model!AB2475,Model!AB3536)*'Inflation GDP Population'!$S$18/'Inflation GDP Population'!AA$18</f>
        <v>4.413278833</v>
      </c>
      <c r="AD17" s="94">
        <f>sum(Model!AC10,Model!AC432,Model!AC674,Model!AC899,Model!AC1124,Model!AC1351,Model!AC1576,0*Model!AC1801,Model!AC2026,Model!AC2250,Model!AC2475,Model!AC3536)*'Inflation GDP Population'!$S$18/'Inflation GDP Population'!AB$18</f>
        <v>4.77252519</v>
      </c>
      <c r="AE17" s="94">
        <f>sum(Model!AD10,Model!AD432,Model!AD674,Model!AD899,Model!AD1124,Model!AD1351,Model!AD1576,0*Model!AD1801,Model!AD2026,Model!AD2250,Model!AD2475,Model!AD3536)*'Inflation GDP Population'!$S$18/'Inflation GDP Population'!AC$18</f>
        <v>5.07991875</v>
      </c>
      <c r="AF17" s="94">
        <f>sum(Model!AE10,Model!AE432,Model!AE674,Model!AE899,Model!AE1124,Model!AE1351,Model!AE1576,0*Model!AE1801,Model!AE2026,Model!AE2250,Model!AE2475,Model!AE3536)*'Inflation GDP Population'!$S$18/'Inflation GDP Population'!AD$18</f>
        <v>5.368760008</v>
      </c>
      <c r="AG17" s="94">
        <f>sum(Model!AF10,Model!AF432,Model!AF674,Model!AF899,Model!AF1124,Model!AF1351,Model!AF1576,0*Model!AF1801,Model!AF2026,Model!AF2250,Model!AF2475,Model!AF3536)*'Inflation GDP Population'!$S$18/'Inflation GDP Population'!AE$18</f>
        <v>5.609451758</v>
      </c>
      <c r="AH17" s="94">
        <f>sum(Model!AG10,Model!AG432,Model!AG674,Model!AG899,Model!AG1124,Model!AG1351,Model!AG1576,0*Model!AG1801,Model!AG2026,Model!AG2250,Model!AG2475,Model!AG3536)*'Inflation GDP Population'!$S$18/'Inflation GDP Population'!AF$18</f>
        <v>5.847722323</v>
      </c>
      <c r="AI17" s="94">
        <f>sum(Model!AH10,Model!AH432,Model!AH674,Model!AH899,Model!AH1124,Model!AH1351,Model!AH1576,0*Model!AH1801,Model!AH2026,Model!AH2250,Model!AH2475,Model!AH3536)*'Inflation GDP Population'!$S$18/'Inflation GDP Population'!AG$18</f>
        <v>6.179566718</v>
      </c>
      <c r="AJ17" s="94">
        <f>sum(Model!AI10,Model!AI432,Model!AI674,Model!AI899,Model!AI1124,Model!AI1351,Model!AI1576,0*Model!AI1801,Model!AI2026,Model!AI2250,Model!AI2475,Model!AI3536)*'Inflation GDP Population'!$S$18/'Inflation GDP Population'!AH$18</f>
        <v>6.488386877</v>
      </c>
      <c r="AK17" s="94">
        <f>sum(Model!AJ10,Model!AJ432,Model!AJ674,Model!AJ899,Model!AJ1124,Model!AJ1351,Model!AJ1576,0*Model!AJ1801,Model!AJ2026,Model!AJ2250,Model!AJ2475,Model!AJ3536)*'Inflation GDP Population'!$S$18/'Inflation GDP Population'!AI$18</f>
        <v>6.77970692</v>
      </c>
      <c r="AL17" s="94">
        <f>sum(Model!AK10,Model!AK432,Model!AK674,Model!AK899,Model!AK1124,Model!AK1351,Model!AK1576,0*Model!AK1801,Model!AK2026,Model!AK2250,Model!AK2475,Model!AK3536)*'Inflation GDP Population'!$S$18/'Inflation GDP Population'!AJ$18</f>
        <v>7.074922446</v>
      </c>
      <c r="AM17" s="94">
        <f>sum(Model!AL10,Model!AL432,Model!AL674,Model!AL899,Model!AL1124,Model!AL1351,Model!AL1576,0*Model!AL1801,Model!AL2026,Model!AL2250,Model!AL2475,Model!AL3536)*'Inflation GDP Population'!$S$18/'Inflation GDP Population'!AK$18</f>
        <v>7.352058651</v>
      </c>
      <c r="AN17" s="94">
        <f>sum(Model!AM10,Model!AM432,Model!AM674,Model!AM899,Model!AM1124,Model!AM1351,Model!AM1576,0*Model!AM1801,Model!AM2026,Model!AM2250,Model!AM2475,Model!AM3536)*'Inflation GDP Population'!$S$18/'Inflation GDP Population'!AL$18</f>
        <v>7.635673127</v>
      </c>
      <c r="AO17" s="94">
        <f>sum(Model!AN10,Model!AN432,Model!AN674,Model!AN899,Model!AN1124,Model!AN1351,Model!AN1576,0*Model!AN1801,Model!AN2026,Model!AN2250,Model!AN2475,Model!AN3536)*'Inflation GDP Population'!$S$18/'Inflation GDP Population'!AM$18</f>
        <v>7.910349743</v>
      </c>
      <c r="AP17" s="94">
        <f>sum(Model!AO10,Model!AO432,Model!AO674,Model!AO899,Model!AO1124,Model!AO1351,Model!AO1576,0*Model!AO1801,Model!AO2026,Model!AO2250,Model!AO2475,Model!AO3536)*'Inflation GDP Population'!$S$18/'Inflation GDP Population'!AN$18</f>
        <v>8.176087829</v>
      </c>
      <c r="AQ17" s="94">
        <f>sum(Model!AP10,Model!AP432,Model!AP674,Model!AP899,Model!AP1124,Model!AP1351,Model!AP1576,0*Model!AP1801,Model!AP2026,Model!AP2250,Model!AP2475,Model!AP3536)*'Inflation GDP Population'!$S$18/'Inflation GDP Population'!AO$18</f>
        <v>8.414333372</v>
      </c>
      <c r="AR17" s="94">
        <f>sum(Model!AQ10,Model!AQ432,Model!AQ674,Model!AQ899,Model!AQ1124,Model!AQ1351,Model!AQ1576,0*Model!AQ1801,Model!AQ2026,Model!AQ2250,Model!AQ2475,Model!AQ3536)*'Inflation GDP Population'!$S$18/'Inflation GDP Population'!AP$18</f>
        <v>8.661538844</v>
      </c>
      <c r="AS17" s="94">
        <f>sum(Model!AR10,Model!AR432,Model!AR674,Model!AR899,Model!AR1124,Model!AR1351,Model!AR1576,0*Model!AR1801,Model!AR2026,Model!AR2250,Model!AR2475,Model!AR3536)*'Inflation GDP Population'!$S$18/'Inflation GDP Population'!AQ$18</f>
        <v>8.899803815</v>
      </c>
      <c r="AT17" s="94">
        <f>sum(Model!AS10,Model!AS432,Model!AS674,Model!AS899,Model!AS1124,Model!AS1351,Model!AS1576,0*Model!AS1801,Model!AS2026,Model!AS2250,Model!AS2475,Model!AS3536)*'Inflation GDP Population'!$S$18/'Inflation GDP Population'!AR$18</f>
        <v>9.108409473</v>
      </c>
      <c r="AU17" s="94">
        <f>sum(Model!AT10,Model!AT432,Model!AT674,Model!AT899,Model!AT1124,Model!AT1351,Model!AT1576,0*Model!AT1801,Model!AT2026,Model!AT2250,Model!AT2475,Model!AT3536)*'Inflation GDP Population'!$S$18/'Inflation GDP Population'!AS$18</f>
        <v>9.328128661</v>
      </c>
      <c r="AV17" s="94">
        <f>sum(Model!AU10,Model!AU432,Model!AU674,Model!AU899,Model!AU1124,Model!AU1351,Model!AU1576,0*Model!AU1801,Model!AU2026,Model!AU2250,Model!AU2475,Model!AU3536)*'Inflation GDP Population'!$S$18/'Inflation GDP Population'!AT$18</f>
        <v>9.485501672</v>
      </c>
      <c r="AW17" s="94">
        <f>sum(Model!AV10,Model!AV432,Model!AV674,Model!AV899,Model!AV1124,Model!AV1351,Model!AV1576,0*Model!AV1801,Model!AV2026,Model!AV2250,Model!AV2475,Model!AV3536)*'Inflation GDP Population'!$S$18/'Inflation GDP Population'!AU$18</f>
        <v>9.68511024</v>
      </c>
      <c r="AX17" s="94">
        <f>sum(Model!AW10,Model!AW432,Model!AW674,Model!AW899,Model!AW1124,Model!AW1351,Model!AW1576,0*Model!AW1801,Model!AW2026,Model!AW2250,Model!AW2475,Model!AW3536)*'Inflation GDP Population'!$S$18/'Inflation GDP Population'!AV$18</f>
        <v>9.852405599</v>
      </c>
      <c r="AY17" s="94">
        <f>sum(Model!AX10,Model!AX432,Model!AX674,Model!AX899,Model!AX1124,Model!AX1351,Model!AX1576,0*Model!AX1801,Model!AX2026,Model!AX2250,Model!AX2475,Model!AX3536)*'Inflation GDP Population'!$S$18/'Inflation GDP Population'!AW$18</f>
        <v>10.03346331</v>
      </c>
      <c r="AZ17" s="94">
        <f>sum(Model!AY10,Model!AY432,Model!AY674,Model!AY899,Model!AY1124,Model!AY1351,Model!AY1576,0*Model!AY1801,Model!AY2026,Model!AY2250,Model!AY2475,Model!AY3536)*'Inflation GDP Population'!$S$18/'Inflation GDP Population'!AX$18</f>
        <v>10.20557608</v>
      </c>
      <c r="BA17" s="94">
        <f>sum(Model!AZ10,Model!AZ432,Model!AZ674,Model!AZ899,Model!AZ1124,Model!AZ1351,Model!AZ1576,0*Model!AZ1801,Model!AZ2026,Model!AZ2250,Model!AZ2475,Model!AZ3536)*'Inflation GDP Population'!$S$18/'Inflation GDP Population'!AY$18</f>
        <v>10.34338527</v>
      </c>
      <c r="BB17" s="94">
        <f>sum(Model!BA10,Model!BA432,Model!BA674,Model!BA899,Model!BA1124,Model!BA1351,Model!BA1576,0*Model!BA1801,Model!BA2026,Model!BA2250,Model!BA2475,Model!BA3536)*'Inflation GDP Population'!$S$18/'Inflation GDP Population'!AZ$18</f>
        <v>10.49722168</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1.636889334</v>
      </c>
      <c r="E18" s="82">
        <f>sum(Model!D11,Model!D435,0*Model!D675,0*Model!D900,Model!D1126,0*Model!D1352,0*Model!D1802,Model!D2027,Model!D2249,Model!D3537)*'Inflation GDP Population'!$S$11/'Inflation GDP Population'!C$11</f>
        <v>1.926410254</v>
      </c>
      <c r="F18" s="82">
        <f>sum(Model!E11,Model!E435,0*Model!E675,0*Model!E900,Model!E1126,0*Model!E1352,0*Model!E1802,Model!E2027,Model!E2249,Model!E3537)*'Inflation GDP Population'!$S$11/'Inflation GDP Population'!D$11</f>
        <v>1.031308928</v>
      </c>
      <c r="G18" s="82">
        <f>sum(Model!F11,Model!F435,0*Model!F675,0*Model!F900,Model!F1126,0*Model!F1352,0*Model!F1802,Model!F2027,Model!F2249,Model!F3537)*'Inflation GDP Population'!$S$11/'Inflation GDP Population'!E$11</f>
        <v>1.707705698</v>
      </c>
      <c r="H18" s="82">
        <f>sum(Model!G11,Model!G435,0*Model!G675,0*Model!G900,Model!G1126,0*Model!G1352,0*Model!G1802,Model!G2027,Model!G2249,Model!G3537)*'Inflation GDP Population'!$S$11/'Inflation GDP Population'!F$11</f>
        <v>2.200070756</v>
      </c>
      <c r="I18" s="82">
        <f>sum(Model!H11,Model!H435,0*Model!H675,0*Model!H900,Model!H1126,0*Model!H1352,0*Model!H1802,Model!H2027,Model!H2249,Model!H3537)*'Inflation GDP Population'!$S$11/'Inflation GDP Population'!G$11</f>
        <v>2.711296822</v>
      </c>
      <c r="J18" s="82">
        <f>sum(Model!I11,Model!I435,0*Model!I675,0*Model!I900,Model!I1126,0*Model!I1352,0*Model!I1802,Model!I2027,Model!I2249,Model!I3537)*'Inflation GDP Population'!$S$11/'Inflation GDP Population'!H$11</f>
        <v>1.729837733</v>
      </c>
      <c r="K18" s="82">
        <f>sum(Model!J11,Model!J435,0*Model!J675,0*Model!J900,Model!J1126,0*Model!J1352,0*Model!J1802,Model!J2027,Model!J2249,Model!J3537)*'Inflation GDP Population'!$S$11/'Inflation GDP Population'!I$11</f>
        <v>2.047246279</v>
      </c>
      <c r="L18" s="82">
        <f>sum(Model!K11,Model!K435,0*Model!K675,0*Model!K900,Model!K1126,0*Model!K1352,0*Model!K1802,Model!K2027,Model!K2249,Model!K3537)*'Inflation GDP Population'!$S$11/'Inflation GDP Population'!J$11</f>
        <v>2.883941489</v>
      </c>
      <c r="M18" s="82">
        <f>sum(Model!L11,Model!L435,0*Model!L675,0*Model!L900,Model!L1126,0*Model!L1352,0*Model!L1802,Model!L2027,Model!L2249,Model!L3537)*'Inflation GDP Population'!$S$11/'Inflation GDP Population'!K$11</f>
        <v>1.71361508</v>
      </c>
      <c r="N18" s="82">
        <f>sum(Model!M11,Model!M435,0*Model!M675,0*Model!M900,Model!M1126,0*Model!M1352,0*Model!M1802,Model!M2027,Model!M2249,Model!M3537)*'Inflation GDP Population'!$S$11/'Inflation GDP Population'!L$11</f>
        <v>1.727745666</v>
      </c>
      <c r="O18" s="82">
        <f>sum(Model!N11,Model!N435,0*Model!N675,0*Model!N900,Model!N1126,0*Model!N1352,0*Model!N1802,Model!N2027,Model!N2249,Model!N3537)*'Inflation GDP Population'!$S$11/'Inflation GDP Population'!M$11</f>
        <v>0.9192699863</v>
      </c>
      <c r="P18" s="82">
        <f>sum(Model!O11,Model!O435,0*Model!O675,0*Model!O900,Model!O1126,0*Model!O1352,0*Model!O1802,Model!O2027,Model!O2249,Model!O3537)*'Inflation GDP Population'!$S$11/'Inflation GDP Population'!N$11</f>
        <v>0.8344783812</v>
      </c>
      <c r="Q18" s="82">
        <f>sum(Model!P11,Model!P435,0*Model!P675,0*Model!P900,Model!P1126,0*Model!P1352,0*Model!P1802,Model!P2027,Model!P2249,Model!P3537)*'Inflation GDP Population'!$S$11/'Inflation GDP Population'!O$11</f>
        <v>1.411446498</v>
      </c>
      <c r="R18" s="82">
        <f>sum(Model!Q11,Model!Q435,0*Model!Q675,0*Model!Q900,Model!Q1126,0*Model!Q1352,0*Model!Q1802,Model!Q2027,Model!Q2249,Model!Q3537)*'Inflation GDP Population'!$S$11/'Inflation GDP Population'!P$11</f>
        <v>1.420798574</v>
      </c>
      <c r="S18" s="82">
        <f>sum(Model!R11,Model!R435,0*Model!R675,0*Model!R900,Model!R1126,0*Model!R1352,0*Model!R1802,Model!R2027,Model!R2249,Model!R3537)*'Inflation GDP Population'!$S$11/'Inflation GDP Population'!Q$11</f>
        <v>1.112299828</v>
      </c>
      <c r="T18" s="82">
        <f>sum(Model!S11,Model!S435,0*Model!S675,0*Model!S900,Model!S1126,0*Model!S1352,0*Model!S1802,Model!S2027,Model!S2249,Model!S3537)*'Inflation GDP Population'!$S$11/'Inflation GDP Population'!R$11</f>
        <v>0.9314034945</v>
      </c>
      <c r="U18" s="82">
        <f>sum(Model!T11,Model!T435,0*Model!T675,0*Model!T900,Model!T1126,0*Model!T1352,0*Model!T1802,Model!T2027,Model!T2249,Model!T3537)*'Inflation GDP Population'!$S$11/'Inflation GDP Population'!S$11</f>
        <v>0.9945111208</v>
      </c>
      <c r="V18" s="82">
        <f>sum(Model!U11,Model!U435,0*Model!U675,0*Model!U900,Model!U1126,0*Model!U1352,0*Model!U1802,Model!U2027,Model!U2249,Model!U3537)*'Inflation GDP Population'!$S$11/'Inflation GDP Population'!T$11</f>
        <v>1.079351039</v>
      </c>
      <c r="W18" s="94">
        <f>sum(Model!V11,Model!V435,0*Model!V675,0*Model!V900,Model!V1126,0*Model!V1352,0*Model!V1802,Model!V2027,Model!V2249,Model!V3537)*'Inflation GDP Population'!$S$18/'Inflation GDP Population'!U$18</f>
        <v>0.9739108166</v>
      </c>
      <c r="X18" s="94">
        <f>sum(Model!W11,Model!W435,0*Model!W675,0*Model!W900,Model!W1126,0*Model!W1352,0*Model!W1802,Model!W2027,Model!W2249,Model!W3537)*'Inflation GDP Population'!$S$18/'Inflation GDP Population'!V$18</f>
        <v>0.9913508322</v>
      </c>
      <c r="Y18" s="94">
        <f>sum(Model!X11,Model!X435,0*Model!X675,0*Model!X900,Model!X1126,0*Model!X1352,0*Model!X1802,Model!X2027,Model!X2249,Model!X3537)*'Inflation GDP Population'!$S$18/'Inflation GDP Population'!W$18</f>
        <v>0.9341821786</v>
      </c>
      <c r="Z18" s="94">
        <f>sum(Model!Y11,Model!Y435,0*Model!Y675,0*Model!Y900,Model!Y1126,0*Model!Y1352,0*Model!Y1802,Model!Y2027,Model!Y2249,Model!Y3537)*'Inflation GDP Population'!$S$18/'Inflation GDP Population'!X$18</f>
        <v>0.8260699483</v>
      </c>
      <c r="AA18" s="94">
        <f>sum(Model!Z11,Model!Z435,0*Model!Z675,0*Model!Z900,Model!Z1126,0*Model!Z1352,0*Model!Z1802,Model!Z2027,Model!Z2249,Model!Z3537)*'Inflation GDP Population'!$S$18/'Inflation GDP Population'!Y$18</f>
        <v>0.8157664336</v>
      </c>
      <c r="AB18" s="94">
        <f>sum(Model!AA11,Model!AA435,0*Model!AA675,0*Model!AA900,Model!AA1126,0*Model!AA1352,0*Model!AA1802,Model!AA2027,Model!AA2249,Model!AA3537)*'Inflation GDP Population'!$S$18/'Inflation GDP Population'!Z$18</f>
        <v>0.8113647854</v>
      </c>
      <c r="AC18" s="94">
        <f>sum(Model!AB11,Model!AB435,0*Model!AB675,0*Model!AB900,Model!AB1126,0*Model!AB1352,0*Model!AB1802,Model!AB2027,Model!AB2249,Model!AB3537)*'Inflation GDP Population'!$S$18/'Inflation GDP Population'!AA$18</f>
        <v>0.8030656009</v>
      </c>
      <c r="AD18" s="94">
        <f>sum(Model!AC11,Model!AC435,0*Model!AC675,0*Model!AC900,Model!AC1126,0*Model!AC1352,0*Model!AC1802,Model!AC2027,Model!AC2249,Model!AC3537)*'Inflation GDP Population'!$S$18/'Inflation GDP Population'!AB$18</f>
        <v>0.7739935027</v>
      </c>
      <c r="AE18" s="94">
        <f>sum(Model!AD11,Model!AD435,0*Model!AD675,0*Model!AD900,Model!AD1126,0*Model!AD1352,0*Model!AD1802,Model!AD2027,Model!AD2249,Model!AD3537)*'Inflation GDP Population'!$S$18/'Inflation GDP Population'!AC$18</f>
        <v>0.7376157902</v>
      </c>
      <c r="AF18" s="94">
        <f>sum(Model!AE11,Model!AE435,0*Model!AE675,0*Model!AE900,Model!AE1126,0*Model!AE1352,0*Model!AE1802,Model!AE2027,Model!AE2249,Model!AE3537)*'Inflation GDP Population'!$S$18/'Inflation GDP Population'!AD$18</f>
        <v>0.7227576183</v>
      </c>
      <c r="AG18" s="94">
        <f>sum(Model!AF11,Model!AF435,0*Model!AF675,0*Model!AF900,Model!AF1126,0*Model!AF1352,0*Model!AF1802,Model!AF2027,Model!AF2249,Model!AF3537)*'Inflation GDP Population'!$S$18/'Inflation GDP Population'!AE$18</f>
        <v>0.6982248902</v>
      </c>
      <c r="AH18" s="94">
        <f>sum(Model!AG11,Model!AG435,0*Model!AG675,0*Model!AG900,Model!AG1126,0*Model!AG1352,0*Model!AG1802,Model!AG2027,Model!AG2249,Model!AG3537)*'Inflation GDP Population'!$S$18/'Inflation GDP Population'!AF$18</f>
        <v>0.6789106095</v>
      </c>
      <c r="AI18" s="94">
        <f>sum(Model!AH11,Model!AH435,0*Model!AH675,0*Model!AH900,Model!AH1126,0*Model!AH1352,0*Model!AH1802,Model!AH2027,Model!AH2249,Model!AH3537)*'Inflation GDP Population'!$S$18/'Inflation GDP Population'!AG$18</f>
        <v>0.65408969</v>
      </c>
      <c r="AJ18" s="94">
        <f>sum(Model!AI11,Model!AI435,0*Model!AI675,0*Model!AI900,Model!AI1126,0*Model!AI1352,0*Model!AI1802,Model!AI2027,Model!AI2249,Model!AI3537)*'Inflation GDP Population'!$S$18/'Inflation GDP Population'!AH$18</f>
        <v>0.6450045649</v>
      </c>
      <c r="AK18" s="94">
        <f>sum(Model!AJ11,Model!AJ435,0*Model!AJ675,0*Model!AJ900,Model!AJ1126,0*Model!AJ1352,0*Model!AJ1802,Model!AJ2027,Model!AJ2249,Model!AJ3537)*'Inflation GDP Population'!$S$18/'Inflation GDP Population'!AI$18</f>
        <v>0.6279811816</v>
      </c>
      <c r="AL18" s="94">
        <f>sum(Model!AK11,Model!AK435,0*Model!AK675,0*Model!AK900,Model!AK1126,0*Model!AK1352,0*Model!AK1802,Model!AK2027,Model!AK2249,Model!AK3537)*'Inflation GDP Population'!$S$18/'Inflation GDP Population'!AJ$18</f>
        <v>0.6092387422</v>
      </c>
      <c r="AM18" s="94">
        <f>sum(Model!AL11,Model!AL435,0*Model!AL675,0*Model!AL900,Model!AL1126,0*Model!AL1352,0*Model!AL1802,Model!AL2027,Model!AL2249,Model!AL3537)*'Inflation GDP Population'!$S$18/'Inflation GDP Population'!AK$18</f>
        <v>0.5903493763</v>
      </c>
      <c r="AN18" s="94">
        <f>sum(Model!AM11,Model!AM435,0*Model!AM675,0*Model!AM900,Model!AM1126,0*Model!AM1352,0*Model!AM1802,Model!AM2027,Model!AM2249,Model!AM3537)*'Inflation GDP Population'!$S$18/'Inflation GDP Population'!AL$18</f>
        <v>0.5753252763</v>
      </c>
      <c r="AO18" s="94">
        <f>sum(Model!AN11,Model!AN435,0*Model!AN675,0*Model!AN900,Model!AN1126,0*Model!AN1352,0*Model!AN1802,Model!AN2027,Model!AN2249,Model!AN3537)*'Inflation GDP Population'!$S$18/'Inflation GDP Population'!AM$18</f>
        <v>0.5538072366</v>
      </c>
      <c r="AP18" s="94">
        <f>sum(Model!AO11,Model!AO435,0*Model!AO675,0*Model!AO900,Model!AO1126,0*Model!AO1352,0*Model!AO1802,Model!AO2027,Model!AO2249,Model!AO3537)*'Inflation GDP Population'!$S$18/'Inflation GDP Population'!AN$18</f>
        <v>0.5315246356</v>
      </c>
      <c r="AQ18" s="94">
        <f>sum(Model!AP11,Model!AP435,0*Model!AP675,0*Model!AP900,Model!AP1126,0*Model!AP1352,0*Model!AP1802,Model!AP2027,Model!AP2249,Model!AP3537)*'Inflation GDP Population'!$S$18/'Inflation GDP Population'!AO$18</f>
        <v>0.5113944753</v>
      </c>
      <c r="AR18" s="94">
        <f>sum(Model!AQ11,Model!AQ435,0*Model!AQ675,0*Model!AQ900,Model!AQ1126,0*Model!AQ1352,0*Model!AQ1802,Model!AQ2027,Model!AQ2249,Model!AQ3537)*'Inflation GDP Population'!$S$18/'Inflation GDP Population'!AP$18</f>
        <v>0.4956391102</v>
      </c>
      <c r="AS18" s="94">
        <f>sum(Model!AR11,Model!AR435,0*Model!AR675,0*Model!AR900,Model!AR1126,0*Model!AR1352,0*Model!AR1802,Model!AR2027,Model!AR2249,Model!AR3537)*'Inflation GDP Population'!$S$18/'Inflation GDP Population'!AQ$18</f>
        <v>0.472310643</v>
      </c>
      <c r="AT18" s="94">
        <f>sum(Model!AS11,Model!AS435,0*Model!AS675,0*Model!AS900,Model!AS1126,0*Model!AS1352,0*Model!AS1802,Model!AS2027,Model!AS2249,Model!AS3537)*'Inflation GDP Population'!$S$18/'Inflation GDP Population'!AR$18</f>
        <v>0.4544782052</v>
      </c>
      <c r="AU18" s="94">
        <f>sum(Model!AT11,Model!AT435,0*Model!AT675,0*Model!AT900,Model!AT1126,0*Model!AT1352,0*Model!AT1802,Model!AT2027,Model!AT2249,Model!AT3537)*'Inflation GDP Population'!$S$18/'Inflation GDP Population'!AS$18</f>
        <v>0.4381357934</v>
      </c>
      <c r="AV18" s="94">
        <f>sum(Model!AU11,Model!AU435,0*Model!AU675,0*Model!AU900,Model!AU1126,0*Model!AU1352,0*Model!AU1802,Model!AU2027,Model!AU2249,Model!AU3537)*'Inflation GDP Population'!$S$18/'Inflation GDP Population'!AT$18</f>
        <v>0.4238780373</v>
      </c>
      <c r="AW18" s="94">
        <f>sum(Model!AV11,Model!AV435,0*Model!AV675,0*Model!AV900,Model!AV1126,0*Model!AV1352,0*Model!AV1802,Model!AV2027,Model!AV2249,Model!AV3537)*'Inflation GDP Population'!$S$18/'Inflation GDP Population'!AU$18</f>
        <v>0.40809004</v>
      </c>
      <c r="AX18" s="94">
        <f>sum(Model!AW11,Model!AW435,0*Model!AW675,0*Model!AW900,Model!AW1126,0*Model!AW1352,0*Model!AW1802,Model!AW2027,Model!AW2249,Model!AW3537)*'Inflation GDP Population'!$S$18/'Inflation GDP Population'!AV$18</f>
        <v>0.3909538696</v>
      </c>
      <c r="AY18" s="94">
        <f>sum(Model!AX11,Model!AX435,0*Model!AX675,0*Model!AX900,Model!AX1126,0*Model!AX1352,0*Model!AX1802,Model!AX2027,Model!AX2249,Model!AX3537)*'Inflation GDP Population'!$S$18/'Inflation GDP Population'!AW$18</f>
        <v>0.3752195053</v>
      </c>
      <c r="AZ18" s="94">
        <f>sum(Model!AY11,Model!AY435,0*Model!AY675,0*Model!AY900,Model!AY1126,0*Model!AY1352,0*Model!AY1802,Model!AY2027,Model!AY2249,Model!AY3537)*'Inflation GDP Population'!$S$18/'Inflation GDP Population'!AX$18</f>
        <v>0.3639570365</v>
      </c>
      <c r="BA18" s="94">
        <f>sum(Model!AZ11,Model!AZ435,0*Model!AZ675,0*Model!AZ900,Model!AZ1126,0*Model!AZ1352,0*Model!AZ1802,Model!AZ2027,Model!AZ2249,Model!AZ3537)*'Inflation GDP Population'!$S$18/'Inflation GDP Population'!AY$18</f>
        <v>0.3489605397</v>
      </c>
      <c r="BB18" s="94">
        <f>sum(Model!BA11,Model!BA435,0*Model!BA675,0*Model!BA900,Model!BA1126,0*Model!BA1352,0*Model!BA1802,Model!BA2027,Model!BA2249,Model!BA3537)*'Inflation GDP Population'!$S$18/'Inflation GDP Population'!AZ$18</f>
        <v>0.3334984584</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0.06403696253</v>
      </c>
      <c r="E19" s="96">
        <f>(Model!D1125)*'Inflation GDP Population'!$S$11/'Inflation GDP Population'!C$11</f>
        <v>0.06139664947</v>
      </c>
      <c r="F19" s="96">
        <f>(Model!E1125)*'Inflation GDP Population'!$S$11/'Inflation GDP Population'!D$11</f>
        <v>0.06733541344</v>
      </c>
      <c r="G19" s="96">
        <f>(Model!F1125)*'Inflation GDP Population'!$S$11/'Inflation GDP Population'!E$11</f>
        <v>0.05666584827</v>
      </c>
      <c r="H19" s="96">
        <f>(Model!G1125)*'Inflation GDP Population'!$S$11/'Inflation GDP Population'!F$11</f>
        <v>0.06518624303</v>
      </c>
      <c r="I19" s="96">
        <f>(Model!H1125)*'Inflation GDP Population'!$S$11/'Inflation GDP Population'!G$11</f>
        <v>0.0582428614</v>
      </c>
      <c r="J19" s="96">
        <f>(Model!I1125)*'Inflation GDP Population'!$S$11/'Inflation GDP Population'!H$11</f>
        <v>0.06320943002</v>
      </c>
      <c r="K19" s="96">
        <f>(Model!J1125)*'Inflation GDP Population'!$S$11/'Inflation GDP Population'!I$11</f>
        <v>0.05606507851</v>
      </c>
      <c r="L19" s="96">
        <f>(Model!K1125)*'Inflation GDP Population'!$S$11/'Inflation GDP Population'!J$11</f>
        <v>0.06257221187</v>
      </c>
      <c r="M19" s="96">
        <f>(Model!L1125)*'Inflation GDP Population'!$S$11/'Inflation GDP Population'!K$11</f>
        <v>0.04551625663</v>
      </c>
      <c r="N19" s="96">
        <f>(Model!M1125)*'Inflation GDP Population'!$S$11/'Inflation GDP Population'!L$11</f>
        <v>0.06321055723</v>
      </c>
      <c r="O19" s="96">
        <f>(Model!N1125)*'Inflation GDP Population'!$S$11/'Inflation GDP Population'!M$11</f>
        <v>0.0326734189</v>
      </c>
      <c r="P19" s="96">
        <f>(Model!O1125)*'Inflation GDP Population'!$S$11/'Inflation GDP Population'!N$11</f>
        <v>0.0641982445</v>
      </c>
      <c r="Q19" s="96">
        <f>(Model!P1125)*'Inflation GDP Population'!$S$11/'Inflation GDP Population'!O$11</f>
        <v>0.05793835076</v>
      </c>
      <c r="R19" s="96">
        <f>(Model!Q1125)*'Inflation GDP Population'!$S$11/'Inflation GDP Population'!P$11</f>
        <v>0.06345633502</v>
      </c>
      <c r="S19" s="96">
        <f>(Model!R1125)*'Inflation GDP Population'!$S$11/'Inflation GDP Population'!Q$11</f>
        <v>0.055484245</v>
      </c>
      <c r="T19" s="96">
        <f>(Model!S1125)*'Inflation GDP Population'!$S$11/'Inflation GDP Population'!R$11</f>
        <v>0.0672382572</v>
      </c>
      <c r="U19" s="96">
        <f>(Model!T1125)*'Inflation GDP Population'!$S$11/'Inflation GDP Population'!S$11</f>
        <v>0.05397163976</v>
      </c>
      <c r="V19" s="96">
        <f>(Model!U1125)*'Inflation GDP Population'!$S$11/'Inflation GDP Population'!T$11</f>
        <v>0.06615766161</v>
      </c>
      <c r="W19" s="97">
        <f>(Model!V1125)*'Inflation GDP Population'!$S$18/'Inflation GDP Population'!U$18</f>
        <v>0.06221344817</v>
      </c>
      <c r="X19" s="97">
        <f>(Model!W1125)*'Inflation GDP Population'!$S$18/'Inflation GDP Population'!V$18</f>
        <v>0.05962517565</v>
      </c>
      <c r="Y19" s="97">
        <f>(Model!X1125)*'Inflation GDP Population'!$S$18/'Inflation GDP Population'!W$18</f>
        <v>0.05523976385</v>
      </c>
      <c r="Z19" s="97">
        <f>(Model!Y1125)*'Inflation GDP Population'!$S$18/'Inflation GDP Population'!X$18</f>
        <v>0.0511160452</v>
      </c>
      <c r="AA19" s="97">
        <f>(Model!Z1125)*'Inflation GDP Population'!$S$18/'Inflation GDP Population'!Y$18</f>
        <v>0.04723983555</v>
      </c>
      <c r="AB19" s="97">
        <f>(Model!AA1125)*'Inflation GDP Population'!$S$18/'Inflation GDP Population'!Z$18</f>
        <v>0.04359767801</v>
      </c>
      <c r="AC19" s="97">
        <f>(Model!AB1125)*'Inflation GDP Population'!$S$18/'Inflation GDP Population'!AA$18</f>
        <v>0.04017680702</v>
      </c>
      <c r="AD19" s="97">
        <f>(Model!AC1125)*'Inflation GDP Population'!$S$18/'Inflation GDP Population'!AB$18</f>
        <v>0.03696511408</v>
      </c>
      <c r="AE19" s="97">
        <f>(Model!AD1125)*'Inflation GDP Population'!$S$18/'Inflation GDP Population'!AC$18</f>
        <v>0.03467385323</v>
      </c>
      <c r="AF19" s="97">
        <f>(Model!AE1125)*'Inflation GDP Population'!$S$18/'Inflation GDP Population'!AD$18</f>
        <v>0.03246313164</v>
      </c>
      <c r="AG19" s="97">
        <f>(Model!AF1125)*'Inflation GDP Population'!$S$18/'Inflation GDP Population'!AE$18</f>
        <v>0.03033056414</v>
      </c>
      <c r="AH19" s="97">
        <f>(Model!AG1125)*'Inflation GDP Population'!$S$18/'Inflation GDP Population'!AF$18</f>
        <v>0.02827383053</v>
      </c>
      <c r="AI19" s="97">
        <f>(Model!AH1125)*'Inflation GDP Population'!$S$18/'Inflation GDP Population'!AG$18</f>
        <v>0.02629067384</v>
      </c>
      <c r="AJ19" s="97">
        <f>(Model!AI1125)*'Inflation GDP Population'!$S$18/'Inflation GDP Population'!AH$18</f>
        <v>0.02437889871</v>
      </c>
      <c r="AK19" s="97">
        <f>(Model!AJ1125)*'Inflation GDP Population'!$S$18/'Inflation GDP Population'!AI$18</f>
        <v>0.02253636981</v>
      </c>
      <c r="AL19" s="97">
        <f>(Model!AK1125)*'Inflation GDP Population'!$S$18/'Inflation GDP Population'!AJ$18</f>
        <v>0.02076101028</v>
      </c>
      <c r="AM19" s="97">
        <f>(Model!AL1125)*'Inflation GDP Population'!$S$18/'Inflation GDP Population'!AK$18</f>
        <v>0.01905080015</v>
      </c>
      <c r="AN19" s="97">
        <f>(Model!AM1125)*'Inflation GDP Population'!$S$18/'Inflation GDP Population'!AL$18</f>
        <v>0.01740377497</v>
      </c>
      <c r="AO19" s="97">
        <f>(Model!AN1125)*'Inflation GDP Population'!$S$18/'Inflation GDP Population'!AM$18</f>
        <v>0.01581802426</v>
      </c>
      <c r="AP19" s="97">
        <f>(Model!AO1125)*'Inflation GDP Population'!$S$18/'Inflation GDP Population'!AN$18</f>
        <v>0.01429169017</v>
      </c>
      <c r="AQ19" s="97">
        <f>(Model!AP1125)*'Inflation GDP Population'!$S$18/'Inflation GDP Population'!AO$18</f>
        <v>0.01282296607</v>
      </c>
      <c r="AR19" s="97">
        <f>(Model!AQ1125)*'Inflation GDP Population'!$S$18/'Inflation GDP Population'!AP$18</f>
        <v>0.01141009524</v>
      </c>
      <c r="AS19" s="97">
        <f>(Model!AR1125)*'Inflation GDP Population'!$S$18/'Inflation GDP Population'!AQ$18</f>
        <v>0.01005136954</v>
      </c>
      <c r="AT19" s="97">
        <f>(Model!AS1125)*'Inflation GDP Population'!$S$18/'Inflation GDP Population'!AR$18</f>
        <v>0.008745128179</v>
      </c>
      <c r="AU19" s="97">
        <f>(Model!AT1125)*'Inflation GDP Population'!$S$18/'Inflation GDP Population'!AS$18</f>
        <v>0.007489756419</v>
      </c>
      <c r="AV19" s="97">
        <f>(Model!AU1125)*'Inflation GDP Population'!$S$18/'Inflation GDP Population'!AT$18</f>
        <v>0.00628368442</v>
      </c>
      <c r="AW19" s="97">
        <f>(Model!AV1125)*'Inflation GDP Population'!$S$18/'Inflation GDP Population'!AU$18</f>
        <v>0.005125386033</v>
      </c>
      <c r="AX19" s="97">
        <f>(Model!AW1125)*'Inflation GDP Population'!$S$18/'Inflation GDP Population'!AV$18</f>
        <v>0.004013377666</v>
      </c>
      <c r="AY19" s="97">
        <f>(Model!AX1125)*'Inflation GDP Population'!$S$18/'Inflation GDP Population'!AW$18</f>
        <v>0.002946217158</v>
      </c>
      <c r="AZ19" s="97">
        <f>(Model!AY1125)*'Inflation GDP Population'!$S$18/'Inflation GDP Population'!AX$18</f>
        <v>0.001922502693</v>
      </c>
      <c r="BA19" s="97">
        <f>(Model!AZ1125)*'Inflation GDP Population'!$S$18/'Inflation GDP Population'!AY$18</f>
        <v>0.0009408717364</v>
      </c>
      <c r="BB19" s="97">
        <f>(Model!BA1125)*'Inflation GDP Population'!$S$18/'Inflation GDP Population'!AZ$18</f>
        <v>0</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2.1</v>
      </c>
      <c r="E20" s="98">
        <f>sum(Model!D18,Model!D438,Model!D677,Model!D902,Model!D1129,Model!D1354,Model!D1579,0*Model!D1804,Model!D2030,Model!D2253,Model!D3539)</f>
        <v>825.8</v>
      </c>
      <c r="F20" s="98">
        <f>sum(Model!E18,Model!E438,Model!E677,Model!E902,Model!E1129,Model!E1354,Model!E1579,0*Model!E1804,Model!E2030,Model!E2253,Model!E3539)</f>
        <v>1158.3</v>
      </c>
      <c r="G20" s="98">
        <f>sum(Model!F18,Model!F438,Model!F677,Model!F902,Model!F1129,Model!F1354,Model!F1579,0*Model!F1804,Model!F2030,Model!F2253,Model!F3539)</f>
        <v>1048</v>
      </c>
      <c r="H20" s="98">
        <f>sum(Model!G18,Model!G438,Model!G677,Model!G902,Model!G1129,Model!G1354,Model!G1579,0*Model!G1804,Model!G2030,Model!G2253,Model!G3539)</f>
        <v>284.3</v>
      </c>
      <c r="I20" s="98">
        <f>sum(Model!H18,Model!H438,Model!H677,Model!H902,Model!H1129,Model!H1354,Model!H1579,0*Model!H1804,Model!H2030,Model!H2253,Model!H3539)</f>
        <v>226.2</v>
      </c>
      <c r="J20" s="98">
        <f>sum(Model!I18,Model!I438,Model!I677,Model!I902,Model!I1129,Model!I1354,Model!I1579,0*Model!I1804,Model!I2030,Model!I2253,Model!I3539)</f>
        <v>548.6</v>
      </c>
      <c r="K20" s="98">
        <f>sum(Model!J18,Model!J438,Model!J677,Model!J902,Model!J1129,Model!J1354,Model!J1579,0*Model!J1804,Model!J2030,Model!J2253,Model!J3539)</f>
        <v>1377</v>
      </c>
      <c r="L20" s="98">
        <f>sum(Model!K18,Model!K438,Model!K677,Model!K902,Model!K1129,Model!K1354,Model!K1579,0*Model!K1804,Model!K2030,Model!K2253,Model!K3539)</f>
        <v>1367.7</v>
      </c>
      <c r="M20" s="98">
        <f>sum(Model!L18,Model!L438,Model!L677,Model!L902,Model!L1129,Model!L1354,Model!L1579,0*Model!L1804,Model!L2030,Model!L2253,Model!L3539)</f>
        <v>1338.5</v>
      </c>
      <c r="N20" s="98">
        <f>sum(Model!M18,Model!M438,Model!M677,Model!M902,Model!M1129,Model!M1354,Model!M1579,0*Model!M1804,Model!M2030,Model!M2253,Model!M3539)</f>
        <v>594.7</v>
      </c>
      <c r="O20" s="98">
        <f>sum(Model!N18,Model!N438,Model!N677,Model!N902,Model!N1129,Model!N1354,Model!N1579,0*Model!N1804,Model!N2030,Model!N2253,Model!N3539)</f>
        <v>586.3</v>
      </c>
      <c r="P20" s="98">
        <f>sum(Model!O18,Model!O438,Model!O677,Model!O902,Model!O1129,Model!O1354,Model!O1579,0*Model!O1804,Model!O2030,Model!O2253,Model!O3539)</f>
        <v>1603.9</v>
      </c>
      <c r="Q20" s="98">
        <f>sum(Model!P18,Model!P438,Model!P677,Model!P902,Model!P1129,Model!P1354,Model!P1579,0*Model!P1804,Model!P2030,Model!P2253,Model!P3539)</f>
        <v>202.7</v>
      </c>
      <c r="R20" s="98">
        <f>sum(Model!Q18,Model!Q438,Model!Q677,Model!Q902,Model!Q1129,Model!Q1354,Model!Q1579,0*Model!Q1804,Model!Q2030,Model!Q2253,Model!Q3539)</f>
        <v>405.9</v>
      </c>
      <c r="S20" s="98">
        <f>sum(Model!R18,Model!R438,Model!R677,Model!R902,Model!R1129,Model!R1354,Model!R1579,0*Model!R1804,Model!R2030,Model!R2253,Model!R3539)</f>
        <v>137.9</v>
      </c>
      <c r="T20" s="98">
        <f>sum(Model!S18,Model!S438,Model!S677,Model!S902,Model!S1129,Model!S1354,Model!S1579,0*Model!S1804,Model!S2030,Model!S2253,Model!S3539)</f>
        <v>713</v>
      </c>
      <c r="U20" s="98">
        <f>sum(Model!T18,Model!T438,Model!T677,Model!T902,Model!T1129,Model!T1354,Model!T1579,0*Model!T1804,Model!T2030,Model!T2253,Model!T3539)</f>
        <v>296.6</v>
      </c>
      <c r="V20" s="98">
        <f>sum(Model!U18,Model!U438,Model!U677,Model!U902,Model!U1129,Model!U1354,Model!U1579,0*Model!U1804,Model!U2030,Model!U2253,Model!U3539)</f>
        <v>242.7</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1479.947993</v>
      </c>
      <c r="Z20" s="98">
        <f>sum(Model!Y18,Model!Y438,Model!Y677,Model!Y902,Model!Y1129,Model!Y1354,Model!Y1579,0*Model!Y1804,Model!Y2030,Model!Y2253,Model!Y3539)</f>
        <v>967.0304583</v>
      </c>
      <c r="AA20" s="98">
        <f>sum(Model!Z18,Model!Z438,Model!Z677,Model!Z902,Model!Z1129,Model!Z1354,Model!Z1579,0*Model!Z1804,Model!Z2030,Model!Z2253,Model!Z3539)</f>
        <v>967.0304583</v>
      </c>
      <c r="AB20" s="98">
        <f>sum(Model!AA18,Model!AA438,Model!AA677,Model!AA902,Model!AA1129,Model!AA1354,Model!AA1579,0*Model!AA1804,Model!AA2030,Model!AA2253,Model!AA3539)</f>
        <v>1416.663792</v>
      </c>
      <c r="AC20" s="98">
        <f>sum(Model!AB18,Model!AB438,Model!AB677,Model!AB902,Model!AB1129,Model!AB1354,Model!AB1579,0*Model!AB1804,Model!AB2030,Model!AB2253,Model!AB3539)</f>
        <v>1626.863792</v>
      </c>
      <c r="AD20" s="98">
        <f>sum(Model!AC18,Model!AC438,Model!AC677,Model!AC902,Model!AC1129,Model!AC1354,Model!AC1579,0*Model!AC1804,Model!AC2030,Model!AC2253,Model!AC3539)</f>
        <v>992.0304583</v>
      </c>
      <c r="AE20" s="98">
        <f>sum(Model!AD18,Model!AD438,Model!AD677,Model!AD902,Model!AD1129,Model!AD1354,Model!AD1579,0*Model!AD1804,Model!AD2030,Model!AD2253,Model!AD3539)</f>
        <v>967.0304583</v>
      </c>
      <c r="AF20" s="98">
        <f>sum(Model!AE18,Model!AE438,Model!AE677,Model!AE902,Model!AE1129,Model!AE1354,Model!AE1579,0*Model!AE1804,Model!AE2030,Model!AE2253,Model!AE3539)</f>
        <v>967.0304583</v>
      </c>
      <c r="AG20" s="98">
        <f>sum(Model!AF18,Model!AF438,Model!AF677,Model!AF902,Model!AF1129,Model!AF1354,Model!AF1579,0*Model!AF1804,Model!AF2030,Model!AF2253,Model!AF3539)</f>
        <v>1291.330458</v>
      </c>
      <c r="AH20" s="98">
        <f>sum(Model!AG18,Model!AG438,Model!AG677,Model!AG902,Model!AG1129,Model!AG1354,Model!AG1579,0*Model!AG1804,Model!AG2030,Model!AG2253,Model!AG3539)</f>
        <v>1112.630458</v>
      </c>
      <c r="AI20" s="98">
        <f>sum(Model!AH18,Model!AH438,Model!AH677,Model!AH902,Model!AH1129,Model!AH1354,Model!AH1579,0*Model!AH1804,Model!AH2030,Model!AH2253,Model!AH3539)</f>
        <v>1128.905806</v>
      </c>
      <c r="AJ20" s="98">
        <f>sum(Model!AI18,Model!AI438,Model!AI677,Model!AI902,Model!AI1129,Model!AI1354,Model!AI1579,0*Model!AI1804,Model!AI2030,Model!AI2253,Model!AI3539)</f>
        <v>1666.681326</v>
      </c>
      <c r="AK20" s="98">
        <f>sum(Model!AJ18,Model!AJ438,Model!AJ677,Model!AJ902,Model!AJ1129,Model!AJ1354,Model!AJ1579,0*Model!AJ1804,Model!AJ2030,Model!AJ2253,Model!AJ3539)</f>
        <v>1366.647993</v>
      </c>
      <c r="AL20" s="98">
        <f>sum(Model!AK18,Model!AK438,Model!AK677,Model!AK902,Model!AK1129,Model!AK1354,Model!AK1579,0*Model!AK1804,Model!AK2030,Model!AK2253,Model!AK3539)</f>
        <v>1495.130458</v>
      </c>
      <c r="AM20" s="98">
        <f>sum(Model!AL18,Model!AL438,Model!AL677,Model!AL902,Model!AL1129,Model!AL1354,Model!AL1579,0*Model!AL1804,Model!AL2030,Model!AL2253,Model!AL3539)</f>
        <v>1758.530458</v>
      </c>
      <c r="AN20" s="98">
        <f>sum(Model!AM18,Model!AM438,Model!AM677,Model!AM902,Model!AM1129,Model!AM1354,Model!AM1579,0*Model!AM1804,Model!AM2030,Model!AM2253,Model!AM3539)</f>
        <v>1317.930458</v>
      </c>
      <c r="AO20" s="98">
        <f>sum(Model!AN18,Model!AN438,Model!AN677,Model!AN902,Model!AN1129,Model!AN1354,Model!AN1579,0*Model!AN1804,Model!AN2030,Model!AN2253,Model!AN3539)</f>
        <v>2424.700597</v>
      </c>
      <c r="AP20" s="98">
        <f>sum(Model!AO18,Model!AO438,Model!AO677,Model!AO902,Model!AO1129,Model!AO1354,Model!AO1579,0*Model!AO1804,Model!AO2030,Model!AO2253,Model!AO3539)</f>
        <v>2487.947993</v>
      </c>
      <c r="AQ20" s="98">
        <f>sum(Model!AP18,Model!AP438,Model!AP677,Model!AP902,Model!AP1129,Model!AP1354,Model!AP1579,0*Model!AP1804,Model!AP2030,Model!AP2253,Model!AP3539)</f>
        <v>2283.947993</v>
      </c>
      <c r="AR20" s="98">
        <f>sum(Model!AQ18,Model!AQ438,Model!AQ677,Model!AQ902,Model!AQ1129,Model!AQ1354,Model!AQ1579,0*Model!AQ1804,Model!AQ2030,Model!AQ2253,Model!AQ3539)</f>
        <v>2478.547993</v>
      </c>
      <c r="AS20" s="98">
        <f>sum(Model!AR18,Model!AR438,Model!AR677,Model!AR902,Model!AR1129,Model!AR1354,Model!AR1579,0*Model!AR1804,Model!AR2030,Model!AR2253,Model!AR3539)</f>
        <v>972.0304583</v>
      </c>
      <c r="AT20" s="98">
        <f>sum(Model!AS18,Model!AS438,Model!AS677,Model!AS902,Model!AS1129,Model!AS1354,Model!AS1579,0*Model!AS1804,Model!AS2030,Model!AS2253,Model!AS3539)</f>
        <v>1314.830458</v>
      </c>
      <c r="AU20" s="98">
        <f>sum(Model!AT18,Model!AT438,Model!AT677,Model!AT902,Model!AT1129,Model!AT1354,Model!AT1579,0*Model!AT1804,Model!AT2030,Model!AT2253,Model!AT3539)</f>
        <v>1359.646396</v>
      </c>
      <c r="AV20" s="98">
        <f>sum(Model!AU18,Model!AU438,Model!AU677,Model!AU902,Model!AU1129,Model!AU1354,Model!AU1579,0*Model!AU1804,Model!AU2030,Model!AU2253,Model!AU3539)</f>
        <v>2028.047993</v>
      </c>
      <c r="AW20" s="98">
        <f>sum(Model!AV18,Model!AV438,Model!AV677,Model!AV902,Model!AV1129,Model!AV1354,Model!AV1579,0*Model!AV1804,Model!AV2030,Model!AV2253,Model!AV3539)</f>
        <v>1017.030458</v>
      </c>
      <c r="AX20" s="98">
        <f>sum(Model!AW18,Model!AW438,Model!AW677,Model!AW902,Model!AW1129,Model!AW1354,Model!AW1579,0*Model!AW1804,Model!AW2030,Model!AW2253,Model!AW3539)</f>
        <v>1127.060458</v>
      </c>
      <c r="AY20" s="98">
        <f>sum(Model!AX18,Model!AX438,Model!AX677,Model!AX902,Model!AX1129,Model!AX1354,Model!AX1579,0*Model!AX1804,Model!AX2030,Model!AX2253,Model!AX3539)</f>
        <v>1255.07702</v>
      </c>
      <c r="AZ20" s="98">
        <f>sum(Model!AY18,Model!AY438,Model!AY677,Model!AY902,Model!AY1129,Model!AY1354,Model!AY1579,0*Model!AY1804,Model!AY2030,Model!AY2253,Model!AY3539)</f>
        <v>1255.07702</v>
      </c>
      <c r="BA20" s="98">
        <f>sum(Model!AZ18,Model!AZ438,Model!AZ677,Model!AZ902,Model!AZ1129,Model!AZ1354,Model!AZ1579,0*Model!AZ1804,Model!AZ2030,Model!AZ2253,Model!AZ3539)</f>
        <v>1934.060917</v>
      </c>
      <c r="BB20" s="98">
        <f>sum(Model!BA18,Model!BA438,Model!BA677,Model!BA902,Model!BA1129,Model!BA1354,Model!BA1579,0*Model!BA1804,Model!BA2030,Model!BA2253,Model!BA3539)</f>
        <v>1934.060917</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5</v>
      </c>
      <c r="R21" s="98">
        <f>Model!Q2478</f>
        <v>0</v>
      </c>
      <c r="S21" s="98">
        <f>Model!R2478</f>
        <v>1</v>
      </c>
      <c r="T21" s="98">
        <f>Model!S2478</f>
        <v>3</v>
      </c>
      <c r="U21" s="98">
        <f>Model!T2478</f>
        <v>2.4</v>
      </c>
      <c r="V21" s="98">
        <f>Model!U2478</f>
        <v>0</v>
      </c>
      <c r="W21" s="98">
        <f>Model!V2478</f>
        <v>0</v>
      </c>
      <c r="X21" s="98">
        <f>Model!W2478</f>
        <v>0</v>
      </c>
      <c r="Y21" s="98">
        <f>Model!X2478</f>
        <v>379.5920451</v>
      </c>
      <c r="Z21" s="98">
        <f>Model!Y2478</f>
        <v>379.5920451</v>
      </c>
      <c r="AA21" s="98">
        <f>Model!Z2478</f>
        <v>379.5920451</v>
      </c>
      <c r="AB21" s="98">
        <f>Model!AA2478</f>
        <v>379.5920451</v>
      </c>
      <c r="AC21" s="98">
        <f>Model!AB2478</f>
        <v>379.5920451</v>
      </c>
      <c r="AD21" s="98">
        <f>Model!AC2478</f>
        <v>379.5920451</v>
      </c>
      <c r="AE21" s="98">
        <f>Model!AD2478</f>
        <v>379.5920451</v>
      </c>
      <c r="AF21" s="98">
        <f>Model!AE2478</f>
        <v>379.5920451</v>
      </c>
      <c r="AG21" s="98">
        <f>Model!AF2478</f>
        <v>379.5920451</v>
      </c>
      <c r="AH21" s="98">
        <f>Model!AG2478</f>
        <v>384.5920451</v>
      </c>
      <c r="AI21" s="98">
        <f>Model!AH2478</f>
        <v>379.5920451</v>
      </c>
      <c r="AJ21" s="98">
        <f>Model!AI2478</f>
        <v>380.5920451</v>
      </c>
      <c r="AK21" s="98">
        <f>Model!AJ2478</f>
        <v>382.5920451</v>
      </c>
      <c r="AL21" s="98">
        <f>Model!AK2478</f>
        <v>381.9920451</v>
      </c>
      <c r="AM21" s="98">
        <f>Model!AL2478</f>
        <v>379.5920451</v>
      </c>
      <c r="AN21" s="98">
        <f>Model!AM2478</f>
        <v>379.5920451</v>
      </c>
      <c r="AO21" s="98">
        <f>Model!AN2478</f>
        <v>379.5920451</v>
      </c>
      <c r="AP21" s="98">
        <f>Model!AO2478</f>
        <v>759.1840902</v>
      </c>
      <c r="AQ21" s="98">
        <f>Model!AP2478</f>
        <v>759.1840902</v>
      </c>
      <c r="AR21" s="98">
        <f>Model!AQ2478</f>
        <v>759.1840902</v>
      </c>
      <c r="AS21" s="98">
        <f>Model!AR2478</f>
        <v>759.1840902</v>
      </c>
      <c r="AT21" s="98">
        <f>Model!AS2478</f>
        <v>759.1840902</v>
      </c>
      <c r="AU21" s="98">
        <f>Model!AT2478</f>
        <v>759.1840902</v>
      </c>
      <c r="AV21" s="98">
        <f>Model!AU2478</f>
        <v>759.1840902</v>
      </c>
      <c r="AW21" s="98">
        <f>Model!AV2478</f>
        <v>759.1840902</v>
      </c>
      <c r="AX21" s="98">
        <f>Model!AW2478</f>
        <v>759.1840902</v>
      </c>
      <c r="AY21" s="98">
        <f>Model!AX2478</f>
        <v>764.1840902</v>
      </c>
      <c r="AZ21" s="98">
        <f>Model!AY2478</f>
        <v>759.1840902</v>
      </c>
      <c r="BA21" s="98">
        <f>Model!AZ2478</f>
        <v>760.1840902</v>
      </c>
      <c r="BB21" s="98">
        <f>Model!BA2478</f>
        <v>762.1840902</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1.847524125</v>
      </c>
      <c r="E22" s="96">
        <f>sum(Model!D20,Model!D441,Model!D679,Model!D904,Model!D1131,Model!D1356,Model!D1581,0*Model!D1806,Model!D2032,Model!D2255,Model!D2480,Model!D3541)*'Inflation GDP Population'!$S$11/'Inflation GDP Population'!C$11</f>
        <v>1.094197793</v>
      </c>
      <c r="F22" s="96">
        <f>sum(Model!E20,Model!E441,Model!E679,Model!E904,Model!E1131,Model!E1356,Model!E1581,0*Model!E1806,Model!E2032,Model!E2255,Model!E2480,Model!E3541)*'Inflation GDP Population'!$S$11/'Inflation GDP Population'!D$11</f>
        <v>0.557970391</v>
      </c>
      <c r="G22" s="96">
        <f>sum(Model!F20,Model!F441,Model!F679,Model!F904,Model!F1131,Model!F1356,Model!F1581,0*Model!F1806,Model!F2032,Model!F2255,Model!F2480,Model!F3541)*'Inflation GDP Population'!$S$11/'Inflation GDP Population'!E$11</f>
        <v>0.3249104603</v>
      </c>
      <c r="H22" s="96">
        <f>sum(Model!G20,Model!G441,Model!G679,Model!G904,Model!G1131,Model!G1356,Model!G1581,0*Model!G1806,Model!G2032,Model!G2255,Model!G2480,Model!G3541)*'Inflation GDP Population'!$S$11/'Inflation GDP Population'!F$11</f>
        <v>0.9588767879</v>
      </c>
      <c r="I22" s="96">
        <f>sum(Model!H20,Model!H441,Model!H679,Model!H904,Model!H1131,Model!H1356,Model!H1581,0*Model!H1806,Model!H2032,Model!H2255,Model!H2480,Model!H3541)*'Inflation GDP Population'!$S$11/'Inflation GDP Population'!G$11</f>
        <v>1.92921489</v>
      </c>
      <c r="J22" s="96">
        <f>sum(Model!I20,Model!I441,Model!I679,Model!I904,Model!I1131,Model!I1356,Model!I1581,0*Model!I1806,Model!I2032,Model!I2255,Model!I2480,Model!I3541)*'Inflation GDP Population'!$S$11/'Inflation GDP Population'!H$11</f>
        <v>1.93306143</v>
      </c>
      <c r="K22" s="96">
        <f>sum(Model!J20,Model!J441,Model!J679,Model!J904,Model!J1131,Model!J1356,Model!J1581,0*Model!J1806,Model!J2032,Model!J2255,Model!J2480,Model!J3541)*'Inflation GDP Population'!$S$11/'Inflation GDP Population'!I$11</f>
        <v>2.209986967</v>
      </c>
      <c r="L22" s="96">
        <f>sum(Model!K20,Model!K441,Model!K679,Model!K904,Model!K1131,Model!K1356,Model!K1581,0*Model!K1806,Model!K2032,Model!K2255,Model!K2480,Model!K3541)*'Inflation GDP Population'!$S$11/'Inflation GDP Population'!J$11</f>
        <v>2.438210607</v>
      </c>
      <c r="M22" s="96">
        <f>sum(Model!L20,Model!L441,Model!L679,Model!L904,Model!L1131,Model!L1356,Model!L1581,0*Model!L1806,Model!L2032,Model!L2255,Model!L2480,Model!L3541)*'Inflation GDP Population'!$S$11/'Inflation GDP Population'!K$11</f>
        <v>1.703257625</v>
      </c>
      <c r="N22" s="96">
        <f>sum(Model!M20,Model!M441,Model!M679,Model!M904,Model!M1131,Model!M1356,Model!M1581,0*Model!M1806,Model!M2032,Model!M2255,Model!M2480,Model!M3541)*'Inflation GDP Population'!$S$11/'Inflation GDP Population'!L$11</f>
        <v>2.770670542</v>
      </c>
      <c r="O22" s="96">
        <f>sum(Model!N20,Model!N441,Model!N679,Model!N904,Model!N1131,Model!N1356,Model!N1581,0*Model!N1806,Model!N2032,Model!N2255,Model!N2480,Model!N3541)*'Inflation GDP Population'!$S$11/'Inflation GDP Population'!M$11</f>
        <v>2.211436066</v>
      </c>
      <c r="P22" s="96">
        <f>sum(Model!O20,Model!O441,Model!O679,Model!O904,Model!O1131,Model!O1356,Model!O1581,0*Model!O1806,Model!O2032,Model!O2255,Model!O2480,Model!O3541)*'Inflation GDP Population'!$S$11/'Inflation GDP Population'!N$11</f>
        <v>0.8023754567</v>
      </c>
      <c r="Q22" s="96">
        <f>sum(Model!P20,Model!P441,Model!P679,Model!P904,Model!P1131,Model!P1356,Model!P1581,0*Model!P1806,Model!P2032,Model!P2255,Model!P2480,Model!P3541)*'Inflation GDP Population'!$S$11/'Inflation GDP Population'!O$11</f>
        <v>0.8764391408</v>
      </c>
      <c r="R22" s="96">
        <f>sum(Model!Q20,Model!Q441,Model!Q679,Model!Q904,Model!Q1131,Model!Q1356,Model!Q1581,0*Model!Q1806,Model!Q2032,Model!Q2255,Model!Q2480,Model!Q3541)*'Inflation GDP Population'!$S$11/'Inflation GDP Population'!P$11</f>
        <v>0.5518961271</v>
      </c>
      <c r="S22" s="96">
        <f>sum(Model!R20,Model!R441,Model!R679,Model!R904,Model!R1131,Model!R1356,Model!R1581,0*Model!R1806,Model!R2032,Model!R2255,Model!R2480,Model!R3541)*'Inflation GDP Population'!$S$11/'Inflation GDP Population'!Q$11</f>
        <v>0.8816394644</v>
      </c>
      <c r="T22" s="96">
        <f>sum(Model!S20,Model!S441,Model!S679,Model!S904,Model!S1131,Model!S1356,Model!S1581,0*Model!S1806,Model!S2032,Model!S2255,Model!S2480,Model!S3541)*'Inflation GDP Population'!$S$11/'Inflation GDP Population'!R$11</f>
        <v>0.6971738034</v>
      </c>
      <c r="U22" s="96">
        <f>sum(Model!T20,Model!T441,Model!T679,Model!T904,Model!T1131,Model!T1356,Model!T1581,0*Model!T1806,Model!T2032,Model!T2255,Model!T2480,Model!T3541)*'Inflation GDP Population'!$S$11/'Inflation GDP Population'!S$11</f>
        <v>0.4395945702</v>
      </c>
      <c r="V22" s="96">
        <f>sum(Model!U20,Model!U441,Model!U679,Model!U904,Model!U1131,Model!U1356,Model!U1581,0*Model!U1806,Model!U2032,Model!U2255,Model!U2480,Model!U3541)*'Inflation GDP Population'!$S$11/'Inflation GDP Population'!T$11</f>
        <v>0.4882545094</v>
      </c>
      <c r="W22" s="97">
        <f>sum(Model!V20,Model!V441,Model!V679,Model!V904,Model!V1131,Model!V1356,Model!V1581,0*Model!V1806,Model!V2032,Model!V2255,Model!V2480,Model!V3541)*'Inflation GDP Population'!$S$18/'Inflation GDP Population'!U$18</f>
        <v>1.495371334</v>
      </c>
      <c r="X22" s="97">
        <f>sum(Model!W20,Model!W441,Model!W679,Model!W904,Model!W1131,Model!W1356,Model!W1581,0*Model!W1806,Model!W2032,Model!W2255,Model!W2480,Model!W3541)*'Inflation GDP Population'!$S$18/'Inflation GDP Population'!V$18</f>
        <v>29.59404662</v>
      </c>
      <c r="Y22" s="97">
        <f>sum(Model!X20,Model!X441,Model!X679,Model!X904,Model!X1131,Model!X1356,Model!X1581,0*Model!X1806,Model!X2032,Model!X2255,Model!X2480,Model!X3541)*'Inflation GDP Population'!$S$18/'Inflation GDP Population'!W$18</f>
        <v>27.51592434</v>
      </c>
      <c r="Z22" s="97">
        <f>sum(Model!Y20,Model!Y441,Model!Y679,Model!Y904,Model!Y1131,Model!Y1356,Model!Y1581,0*Model!Y1806,Model!Y2032,Model!Y2255,Model!Y2480,Model!Y3541)*'Inflation GDP Population'!$S$18/'Inflation GDP Population'!X$18</f>
        <v>25.85848032</v>
      </c>
      <c r="AA22" s="97">
        <f>sum(Model!Z20,Model!Z441,Model!Z679,Model!Z904,Model!Z1131,Model!Z1356,Model!Z1581,0*Model!Z1806,Model!Z2032,Model!Z2255,Model!Z2480,Model!Z3541)*'Inflation GDP Population'!$S$18/'Inflation GDP Population'!Y$18</f>
        <v>24.11166089</v>
      </c>
      <c r="AB22" s="97">
        <f>sum(Model!AA20,Model!AA441,Model!AA679,Model!AA904,Model!AA1131,Model!AA1356,Model!AA1581,0*Model!AA1806,Model!AA2032,Model!AA2255,Model!AA2480,Model!AA3541)*'Inflation GDP Population'!$S$18/'Inflation GDP Population'!Z$18</f>
        <v>22.09355308</v>
      </c>
      <c r="AC22" s="97">
        <f>sum(Model!AB20,Model!AB441,Model!AB679,Model!AB904,Model!AB1131,Model!AB1356,Model!AB1581,0*Model!AB1806,Model!AB2032,Model!AB2255,Model!AB2480,Model!AB3541)*'Inflation GDP Population'!$S$18/'Inflation GDP Population'!AA$18</f>
        <v>19.79273726</v>
      </c>
      <c r="AD22" s="97">
        <f>sum(Model!AC20,Model!AC441,Model!AC679,Model!AC904,Model!AC1131,Model!AC1356,Model!AC1581,0*Model!AC1806,Model!AC2032,Model!AC2255,Model!AC2480,Model!AC3541)*'Inflation GDP Population'!$S$18/'Inflation GDP Population'!AB$18</f>
        <v>19.14401749</v>
      </c>
      <c r="AE22" s="97">
        <f>sum(Model!AD20,Model!AD441,Model!AD679,Model!AD904,Model!AD1131,Model!AD1356,Model!AD1581,0*Model!AD1806,Model!AD2032,Model!AD2255,Model!AD2480,Model!AD3541)*'Inflation GDP Population'!$S$18/'Inflation GDP Population'!AC$18</f>
        <v>18.69976925</v>
      </c>
      <c r="AF22" s="97">
        <f>sum(Model!AE20,Model!AE441,Model!AE679,Model!AE904,Model!AE1131,Model!AE1356,Model!AE1581,0*Model!AE1806,Model!AE2032,Model!AE2255,Model!AE2480,Model!AE3541)*'Inflation GDP Population'!$S$18/'Inflation GDP Population'!AD$18</f>
        <v>18.07487615</v>
      </c>
      <c r="AG22" s="97">
        <f>sum(Model!AF20,Model!AF441,Model!AF679,Model!AF904,Model!AF1131,Model!AF1356,Model!AF1581,0*Model!AF1806,Model!AF2032,Model!AF2255,Model!AF2480,Model!AF3541)*'Inflation GDP Population'!$S$18/'Inflation GDP Population'!AE$18</f>
        <v>17.31406732</v>
      </c>
      <c r="AH22" s="97">
        <f>sum(Model!AG20,Model!AG441,Model!AG679,Model!AG904,Model!AG1131,Model!AG1356,Model!AG1581,0*Model!AG1806,Model!AG2032,Model!AG2255,Model!AG2480,Model!AG3541)*'Inflation GDP Population'!$S$18/'Inflation GDP Population'!AF$18</f>
        <v>16.60825579</v>
      </c>
      <c r="AI22" s="97">
        <f>sum(Model!AH20,Model!AH441,Model!AH679,Model!AH904,Model!AH1131,Model!AH1356,Model!AH1581,0*Model!AH1806,Model!AH2032,Model!AH2255,Model!AH2480,Model!AH3541)*'Inflation GDP Population'!$S$18/'Inflation GDP Population'!AG$18</f>
        <v>16.50016349</v>
      </c>
      <c r="AJ22" s="97">
        <f>sum(Model!AI20,Model!AI441,Model!AI679,Model!AI904,Model!AI1131,Model!AI1356,Model!AI1581,0*Model!AI1806,Model!AI2032,Model!AI2255,Model!AI2480,Model!AI3541)*'Inflation GDP Population'!$S$18/'Inflation GDP Population'!AH$18</f>
        <v>16.32209989</v>
      </c>
      <c r="AK22" s="97">
        <f>sum(Model!AJ20,Model!AJ441,Model!AJ679,Model!AJ904,Model!AJ1131,Model!AJ1356,Model!AJ1581,0*Model!AJ1806,Model!AJ2032,Model!AJ2255,Model!AJ2480,Model!AJ3541)*'Inflation GDP Population'!$S$18/'Inflation GDP Population'!AI$18</f>
        <v>16.3248199</v>
      </c>
      <c r="AL22" s="97">
        <f>sum(Model!AK20,Model!AK441,Model!AK679,Model!AK904,Model!AK1131,Model!AK1356,Model!AK1581,0*Model!AK1806,Model!AK2032,Model!AK2255,Model!AK2480,Model!AK3541)*'Inflation GDP Population'!$S$18/'Inflation GDP Population'!AJ$18</f>
        <v>16.08003403</v>
      </c>
      <c r="AM22" s="97">
        <f>sum(Model!AL20,Model!AL441,Model!AL679,Model!AL904,Model!AL1131,Model!AL1356,Model!AL1581,0*Model!AL1806,Model!AL2032,Model!AL2255,Model!AL2480,Model!AL3541)*'Inflation GDP Population'!$S$18/'Inflation GDP Population'!AK$18</f>
        <v>16.48194348</v>
      </c>
      <c r="AN22" s="97">
        <f>sum(Model!AM20,Model!AM441,Model!AM679,Model!AM904,Model!AM1131,Model!AM1356,Model!AM1581,0*Model!AM1806,Model!AM2032,Model!AM2255,Model!AM2480,Model!AM3541)*'Inflation GDP Population'!$S$18/'Inflation GDP Population'!AL$18</f>
        <v>16.73576644</v>
      </c>
      <c r="AO22" s="97">
        <f>sum(Model!AN20,Model!AN441,Model!AN679,Model!AN904,Model!AN1131,Model!AN1356,Model!AN1581,0*Model!AN1806,Model!AN2032,Model!AN2255,Model!AN2480,Model!AN3541)*'Inflation GDP Population'!$S$18/'Inflation GDP Population'!AM$18</f>
        <v>29.76839874</v>
      </c>
      <c r="AP22" s="97">
        <f>sum(Model!AO20,Model!AO441,Model!AO679,Model!AO904,Model!AO1131,Model!AO1356,Model!AO1581,0*Model!AO1806,Model!AO2032,Model!AO2255,Model!AO2480,Model!AO3541)*'Inflation GDP Population'!$S$18/'Inflation GDP Population'!AN$18</f>
        <v>29.47674471</v>
      </c>
      <c r="AQ22" s="97">
        <f>sum(Model!AP20,Model!AP441,Model!AP679,Model!AP904,Model!AP1131,Model!AP1356,Model!AP1581,0*Model!AP1806,Model!AP2032,Model!AP2255,Model!AP2480,Model!AP3541)*'Inflation GDP Population'!$S$18/'Inflation GDP Population'!AO$18</f>
        <v>28.5483391</v>
      </c>
      <c r="AR22" s="97">
        <f>sum(Model!AQ20,Model!AQ441,Model!AQ679,Model!AQ904,Model!AQ1131,Model!AQ1356,Model!AQ1581,0*Model!AQ1806,Model!AQ2032,Model!AQ2255,Model!AQ2480,Model!AQ3541)*'Inflation GDP Population'!$S$18/'Inflation GDP Population'!AP$18</f>
        <v>27.77157719</v>
      </c>
      <c r="AS22" s="97">
        <f>sum(Model!AR20,Model!AR441,Model!AR679,Model!AR904,Model!AR1131,Model!AR1356,Model!AR1581,0*Model!AR1806,Model!AR2032,Model!AR2255,Model!AR2480,Model!AR3541)*'Inflation GDP Population'!$S$18/'Inflation GDP Population'!AQ$18</f>
        <v>27.78518787</v>
      </c>
      <c r="AT22" s="97">
        <f>sum(Model!AS20,Model!AS441,Model!AS679,Model!AS904,Model!AS1131,Model!AS1356,Model!AS1581,0*Model!AS1806,Model!AS2032,Model!AS2255,Model!AS2480,Model!AS3541)*'Inflation GDP Population'!$S$18/'Inflation GDP Population'!AR$18</f>
        <v>27.30052968</v>
      </c>
      <c r="AU22" s="97">
        <f>sum(Model!AT20,Model!AT441,Model!AT679,Model!AT904,Model!AT1131,Model!AT1356,Model!AT1581,0*Model!AT1806,Model!AT2032,Model!AT2255,Model!AT2480,Model!AT3541)*'Inflation GDP Population'!$S$18/'Inflation GDP Population'!AS$18</f>
        <v>26.84645349</v>
      </c>
      <c r="AV22" s="97">
        <f>sum(Model!AU20,Model!AU441,Model!AU679,Model!AU904,Model!AU1131,Model!AU1356,Model!AU1581,0*Model!AU1806,Model!AU2032,Model!AU2255,Model!AU2480,Model!AU3541)*'Inflation GDP Population'!$S$18/'Inflation GDP Population'!AT$18</f>
        <v>25.88382236</v>
      </c>
      <c r="AW22" s="97">
        <f>sum(Model!AV20,Model!AV441,Model!AV679,Model!AV904,Model!AV1131,Model!AV1356,Model!AV1581,0*Model!AV1806,Model!AV2032,Model!AV2255,Model!AV2480,Model!AV3541)*'Inflation GDP Population'!$S$18/'Inflation GDP Population'!AU$18</f>
        <v>25.48545731</v>
      </c>
      <c r="AX22" s="97">
        <f>sum(Model!AW20,Model!AW441,Model!AW679,Model!AW904,Model!AW1131,Model!AW1356,Model!AW1581,0*Model!AW1806,Model!AW2032,Model!AW2255,Model!AW2480,Model!AW3541)*'Inflation GDP Population'!$S$18/'Inflation GDP Population'!AV$18</f>
        <v>25.16088341</v>
      </c>
      <c r="AY22" s="97">
        <f>sum(Model!AX20,Model!AX441,Model!AX679,Model!AX904,Model!AX1131,Model!AX1356,Model!AX1581,0*Model!AX1806,Model!AX2032,Model!AX2255,Model!AX2480,Model!AX3541)*'Inflation GDP Population'!$S$18/'Inflation GDP Population'!AW$18</f>
        <v>25.14150475</v>
      </c>
      <c r="AZ22" s="97">
        <f>sum(Model!AY20,Model!AY441,Model!AY679,Model!AY904,Model!AY1131,Model!AY1356,Model!AY1581,0*Model!AY1806,Model!AY2032,Model!AY2255,Model!AY2480,Model!AY3541)*'Inflation GDP Population'!$S$18/'Inflation GDP Population'!AX$18</f>
        <v>25.11409016</v>
      </c>
      <c r="BA22" s="97">
        <f>sum(Model!AZ20,Model!AZ441,Model!AZ679,Model!AZ904,Model!AZ1131,Model!AZ1356,Model!AZ1581,0*Model!AZ1806,Model!AZ2032,Model!AZ2255,Model!AZ2480,Model!AZ3541)*'Inflation GDP Population'!$S$18/'Inflation GDP Population'!AY$18</f>
        <v>24.04291141</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3.632427998</v>
      </c>
      <c r="E24" s="82">
        <f t="shared" si="1"/>
        <v>3.91387678</v>
      </c>
      <c r="F24" s="82">
        <f t="shared" si="1"/>
        <v>2.977099748</v>
      </c>
      <c r="G24" s="82">
        <f t="shared" si="1"/>
        <v>3.655463817</v>
      </c>
      <c r="H24" s="82">
        <f t="shared" si="1"/>
        <v>4.170241538</v>
      </c>
      <c r="I24" s="82">
        <f t="shared" si="1"/>
        <v>4.614906892</v>
      </c>
      <c r="J24" s="82">
        <f t="shared" si="1"/>
        <v>3.562642713</v>
      </c>
      <c r="K24" s="82">
        <f t="shared" si="1"/>
        <v>3.953783547</v>
      </c>
      <c r="L24" s="82">
        <f t="shared" si="1"/>
        <v>4.807774708</v>
      </c>
      <c r="M24" s="82">
        <f t="shared" si="1"/>
        <v>3.656621757</v>
      </c>
      <c r="N24" s="82">
        <f t="shared" si="1"/>
        <v>3.728885221</v>
      </c>
      <c r="O24" s="82">
        <f t="shared" si="1"/>
        <v>2.814010587</v>
      </c>
      <c r="P24" s="82">
        <f t="shared" si="1"/>
        <v>2.900712671</v>
      </c>
      <c r="Q24" s="82">
        <f t="shared" si="1"/>
        <v>3.479155903</v>
      </c>
      <c r="R24" s="82">
        <f t="shared" si="1"/>
        <v>3.473219279</v>
      </c>
      <c r="S24" s="82">
        <f t="shared" si="1"/>
        <v>3.152463978</v>
      </c>
      <c r="T24" s="82">
        <f t="shared" si="1"/>
        <v>3.058286274</v>
      </c>
      <c r="U24" s="82">
        <f t="shared" si="1"/>
        <v>3.01506416</v>
      </c>
      <c r="V24" s="82">
        <f t="shared" si="1"/>
        <v>3.18206225</v>
      </c>
      <c r="W24" s="82">
        <f t="shared" si="1"/>
        <v>3.041004708</v>
      </c>
      <c r="X24" s="82">
        <f t="shared" si="1"/>
        <v>3.050899038</v>
      </c>
      <c r="Y24" s="82">
        <f t="shared" si="1"/>
        <v>3.627985114</v>
      </c>
      <c r="Z24" s="82">
        <f t="shared" si="1"/>
        <v>4.073874574</v>
      </c>
      <c r="AA24" s="82">
        <f t="shared" si="1"/>
        <v>4.521763923</v>
      </c>
      <c r="AB24" s="82">
        <f t="shared" si="1"/>
        <v>4.906506098</v>
      </c>
      <c r="AC24" s="82">
        <f t="shared" si="1"/>
        <v>5.216344434</v>
      </c>
      <c r="AD24" s="82">
        <f t="shared" si="1"/>
        <v>5.546518693</v>
      </c>
      <c r="AE24" s="82">
        <f t="shared" si="1"/>
        <v>5.81753454</v>
      </c>
      <c r="AF24" s="82">
        <f t="shared" si="1"/>
        <v>6.091517626</v>
      </c>
      <c r="AG24" s="82">
        <f t="shared" si="1"/>
        <v>6.307676649</v>
      </c>
      <c r="AH24" s="82">
        <f t="shared" si="1"/>
        <v>6.526632932</v>
      </c>
      <c r="AI24" s="82">
        <f t="shared" si="1"/>
        <v>6.833656408</v>
      </c>
      <c r="AJ24" s="82">
        <f t="shared" si="1"/>
        <v>7.133391442</v>
      </c>
      <c r="AK24" s="82">
        <f t="shared" si="1"/>
        <v>7.407688102</v>
      </c>
      <c r="AL24" s="82">
        <f t="shared" si="1"/>
        <v>7.684161189</v>
      </c>
      <c r="AM24" s="82">
        <f t="shared" si="1"/>
        <v>7.942408027</v>
      </c>
      <c r="AN24" s="82">
        <f t="shared" si="1"/>
        <v>8.210998404</v>
      </c>
      <c r="AO24" s="82">
        <f t="shared" si="1"/>
        <v>8.464156979</v>
      </c>
      <c r="AP24" s="82">
        <f t="shared" si="1"/>
        <v>8.707612465</v>
      </c>
      <c r="AQ24" s="82">
        <f t="shared" si="1"/>
        <v>8.925727847</v>
      </c>
      <c r="AR24" s="82">
        <f t="shared" si="1"/>
        <v>9.157177954</v>
      </c>
      <c r="AS24" s="82">
        <f t="shared" si="1"/>
        <v>9.372114458</v>
      </c>
      <c r="AT24" s="82">
        <f t="shared" si="1"/>
        <v>9.562887678</v>
      </c>
      <c r="AU24" s="82">
        <f t="shared" si="1"/>
        <v>9.766264455</v>
      </c>
      <c r="AV24" s="82">
        <f t="shared" si="1"/>
        <v>9.909379709</v>
      </c>
      <c r="AW24" s="82">
        <f t="shared" si="1"/>
        <v>10.09320028</v>
      </c>
      <c r="AX24" s="82">
        <f t="shared" si="1"/>
        <v>10.24335947</v>
      </c>
      <c r="AY24" s="82">
        <f t="shared" si="1"/>
        <v>10.40868282</v>
      </c>
      <c r="AZ24" s="82">
        <f t="shared" si="1"/>
        <v>10.56953312</v>
      </c>
      <c r="BA24" s="82">
        <f t="shared" si="1"/>
        <v>10.69234581</v>
      </c>
      <c r="BB24" s="82">
        <f t="shared" si="1"/>
        <v>10.83072014</v>
      </c>
      <c r="BC24" s="103"/>
    </row>
    <row r="25" ht="15.75" customHeight="1">
      <c r="A25" s="79" t="s">
        <v>238</v>
      </c>
      <c r="B25" s="93" t="s">
        <v>227</v>
      </c>
      <c r="C25" s="93" t="s">
        <v>223</v>
      </c>
      <c r="D25" s="82">
        <f t="shared" ref="D25:BB25" si="2">SUM(D19,D22)</f>
        <v>1.911561088</v>
      </c>
      <c r="E25" s="82">
        <f t="shared" si="2"/>
        <v>1.155594442</v>
      </c>
      <c r="F25" s="82">
        <f t="shared" si="2"/>
        <v>0.6253058044</v>
      </c>
      <c r="G25" s="82">
        <f t="shared" si="2"/>
        <v>0.3815763086</v>
      </c>
      <c r="H25" s="82">
        <f t="shared" si="2"/>
        <v>1.024063031</v>
      </c>
      <c r="I25" s="82">
        <f t="shared" si="2"/>
        <v>1.987457751</v>
      </c>
      <c r="J25" s="82">
        <f t="shared" si="2"/>
        <v>1.99627086</v>
      </c>
      <c r="K25" s="82">
        <f t="shared" si="2"/>
        <v>2.266052046</v>
      </c>
      <c r="L25" s="82">
        <f t="shared" si="2"/>
        <v>2.500782818</v>
      </c>
      <c r="M25" s="82">
        <f t="shared" si="2"/>
        <v>1.748773881</v>
      </c>
      <c r="N25" s="82">
        <f t="shared" si="2"/>
        <v>2.833881099</v>
      </c>
      <c r="O25" s="82">
        <f t="shared" si="2"/>
        <v>2.244109485</v>
      </c>
      <c r="P25" s="82">
        <f t="shared" si="2"/>
        <v>0.8665737012</v>
      </c>
      <c r="Q25" s="82">
        <f t="shared" si="2"/>
        <v>0.9343774916</v>
      </c>
      <c r="R25" s="82">
        <f t="shared" si="2"/>
        <v>0.6153524621</v>
      </c>
      <c r="S25" s="82">
        <f t="shared" si="2"/>
        <v>0.9371237094</v>
      </c>
      <c r="T25" s="82">
        <f t="shared" si="2"/>
        <v>0.7644120606</v>
      </c>
      <c r="U25" s="82">
        <f t="shared" si="2"/>
        <v>0.49356621</v>
      </c>
      <c r="V25" s="82">
        <f t="shared" si="2"/>
        <v>0.554412171</v>
      </c>
      <c r="W25" s="82">
        <f t="shared" si="2"/>
        <v>1.557584782</v>
      </c>
      <c r="X25" s="82">
        <f t="shared" si="2"/>
        <v>29.65367179</v>
      </c>
      <c r="Y25" s="82">
        <f t="shared" si="2"/>
        <v>27.5711641</v>
      </c>
      <c r="Z25" s="82">
        <f t="shared" si="2"/>
        <v>25.90959637</v>
      </c>
      <c r="AA25" s="82">
        <f t="shared" si="2"/>
        <v>24.15890072</v>
      </c>
      <c r="AB25" s="82">
        <f t="shared" si="2"/>
        <v>22.13715076</v>
      </c>
      <c r="AC25" s="82">
        <f t="shared" si="2"/>
        <v>19.83291406</v>
      </c>
      <c r="AD25" s="82">
        <f t="shared" si="2"/>
        <v>19.18098261</v>
      </c>
      <c r="AE25" s="82">
        <f t="shared" si="2"/>
        <v>18.7344431</v>
      </c>
      <c r="AF25" s="82">
        <f t="shared" si="2"/>
        <v>18.10733929</v>
      </c>
      <c r="AG25" s="82">
        <f t="shared" si="2"/>
        <v>17.34439788</v>
      </c>
      <c r="AH25" s="82">
        <f t="shared" si="2"/>
        <v>16.63652963</v>
      </c>
      <c r="AI25" s="82">
        <f t="shared" si="2"/>
        <v>16.52645416</v>
      </c>
      <c r="AJ25" s="82">
        <f t="shared" si="2"/>
        <v>16.34647879</v>
      </c>
      <c r="AK25" s="82">
        <f t="shared" si="2"/>
        <v>16.34735627</v>
      </c>
      <c r="AL25" s="82">
        <f t="shared" si="2"/>
        <v>16.10079504</v>
      </c>
      <c r="AM25" s="82">
        <f t="shared" si="2"/>
        <v>16.50099428</v>
      </c>
      <c r="AN25" s="82">
        <f t="shared" si="2"/>
        <v>16.75317022</v>
      </c>
      <c r="AO25" s="82">
        <f t="shared" si="2"/>
        <v>29.78421676</v>
      </c>
      <c r="AP25" s="82">
        <f t="shared" si="2"/>
        <v>29.4910364</v>
      </c>
      <c r="AQ25" s="82">
        <f t="shared" si="2"/>
        <v>28.56116206</v>
      </c>
      <c r="AR25" s="82">
        <f t="shared" si="2"/>
        <v>27.78298728</v>
      </c>
      <c r="AS25" s="82">
        <f t="shared" si="2"/>
        <v>27.79523924</v>
      </c>
      <c r="AT25" s="82">
        <f t="shared" si="2"/>
        <v>27.30927481</v>
      </c>
      <c r="AU25" s="82">
        <f t="shared" si="2"/>
        <v>26.85394324</v>
      </c>
      <c r="AV25" s="82">
        <f t="shared" si="2"/>
        <v>25.89010605</v>
      </c>
      <c r="AW25" s="82">
        <f t="shared" si="2"/>
        <v>25.4905827</v>
      </c>
      <c r="AX25" s="82">
        <f t="shared" si="2"/>
        <v>25.16489679</v>
      </c>
      <c r="AY25" s="82">
        <f t="shared" si="2"/>
        <v>25.14445097</v>
      </c>
      <c r="AZ25" s="82">
        <f t="shared" si="2"/>
        <v>25.11601267</v>
      </c>
      <c r="BA25" s="82">
        <f t="shared" si="2"/>
        <v>24.04385228</v>
      </c>
      <c r="BB25" s="82">
        <f t="shared" si="2"/>
        <v>0</v>
      </c>
      <c r="BC25" s="103"/>
    </row>
    <row r="26" ht="15.75" customHeight="1">
      <c r="A26" s="87" t="s">
        <v>239</v>
      </c>
      <c r="B26" s="91" t="s">
        <v>240</v>
      </c>
      <c r="C26" s="91" t="s">
        <v>241</v>
      </c>
      <c r="D26" s="89">
        <f>SUM(Model!C2695,Model!C2862,Model!C3029)*'Inflation GDP Population'!$S$11/'Inflation GDP Population'!B$11</f>
        <v>1.658055162</v>
      </c>
      <c r="E26" s="89">
        <f>SUM(Model!D2695,Model!D2862,Model!D3029)*'Inflation GDP Population'!$S$11/'Inflation GDP Population'!C$11</f>
        <v>1.708758204</v>
      </c>
      <c r="F26" s="89">
        <f>SUM(Model!E2695,Model!E2862,Model!E3029)*'Inflation GDP Population'!$S$11/'Inflation GDP Population'!D$11</f>
        <v>1.819648693</v>
      </c>
      <c r="G26" s="89">
        <f>SUM(Model!F2695,Model!F2862,Model!F3029)*'Inflation GDP Population'!$S$11/'Inflation GDP Population'!E$11</f>
        <v>1.845122189</v>
      </c>
      <c r="H26" s="89">
        <f>SUM(Model!G2695,Model!G2862,Model!G3029)*'Inflation GDP Population'!$S$11/'Inflation GDP Population'!F$11</f>
        <v>1.790639584</v>
      </c>
      <c r="I26" s="89">
        <f>SUM(Model!H2695,Model!H2862,Model!H3029)*'Inflation GDP Population'!$S$11/'Inflation GDP Population'!G$11</f>
        <v>1.844079414</v>
      </c>
      <c r="J26" s="89">
        <f>SUM(Model!I2695,Model!I2862,Model!I3029)*'Inflation GDP Population'!$S$11/'Inflation GDP Population'!H$11</f>
        <v>1.898427058</v>
      </c>
      <c r="K26" s="89">
        <f>SUM(Model!J2695,Model!J2862,Model!J3029)*'Inflation GDP Population'!$S$11/'Inflation GDP Population'!I$11</f>
        <v>2.033827612</v>
      </c>
      <c r="L26" s="89">
        <f>SUM(Model!K2695,Model!K2862,Model!K3029)*'Inflation GDP Population'!$S$11/'Inflation GDP Population'!J$11</f>
        <v>2.127850227</v>
      </c>
      <c r="M26" s="89">
        <f>SUM(Model!L2695,Model!L2862,Model!L3029)*'Inflation GDP Population'!$S$11/'Inflation GDP Population'!K$11</f>
        <v>2.204751848</v>
      </c>
      <c r="N26" s="89">
        <f>SUM(Model!M2695,Model!M2862,Model!M3029)*'Inflation GDP Population'!$S$11/'Inflation GDP Population'!L$11</f>
        <v>2.314466329</v>
      </c>
      <c r="O26" s="89">
        <f>SUM(Model!N2695,Model!N2862,Model!N3029)*'Inflation GDP Population'!$S$11/'Inflation GDP Population'!M$11</f>
        <v>2.373734513</v>
      </c>
      <c r="P26" s="89">
        <f>SUM(Model!O2695,Model!O2862,Model!O3029)*'Inflation GDP Population'!$S$11/'Inflation GDP Population'!N$11</f>
        <v>2.385810366</v>
      </c>
      <c r="Q26" s="89">
        <f>SUM(Model!P2695,Model!P2862,Model!P3029)*'Inflation GDP Population'!$S$11/'Inflation GDP Population'!O$11</f>
        <v>2.437357307</v>
      </c>
      <c r="R26" s="89">
        <f>SUM(Model!Q2695,Model!Q2862,Model!Q3029)*'Inflation GDP Population'!$S$11/'Inflation GDP Population'!P$11</f>
        <v>2.57423133</v>
      </c>
      <c r="S26" s="89">
        <f>SUM(Model!R2695,Model!R2862,Model!R3029)*'Inflation GDP Population'!$S$11/'Inflation GDP Population'!Q$11</f>
        <v>2.608410447</v>
      </c>
      <c r="T26" s="89">
        <f>SUM(Model!S2695,Model!S2862,Model!S3029)*'Inflation GDP Population'!$S$11/'Inflation GDP Population'!R$11</f>
        <v>2.62588697</v>
      </c>
      <c r="U26" s="89">
        <f>SUM(Model!T2695,Model!T2862,Model!T3029)*'Inflation GDP Population'!$S$11/'Inflation GDP Population'!S$11</f>
        <v>2.533589566</v>
      </c>
      <c r="V26" s="89">
        <f>SUM(Model!U2695,Model!U2862,Model!U3029)*'Inflation GDP Population'!$S$11/'Inflation GDP Population'!T$11</f>
        <v>2.597575926</v>
      </c>
      <c r="W26" s="104">
        <f>SUM(Model!V2695,Model!V2862,Model!V3029)*'Inflation GDP Population'!$S$18/'Inflation GDP Population'!U$18</f>
        <v>2.643694813</v>
      </c>
      <c r="X26" s="104">
        <f>SUM(Model!W2695,Model!W2862,Model!W3029)*'Inflation GDP Population'!$S$18/'Inflation GDP Population'!V$18</f>
        <v>2.679348188</v>
      </c>
      <c r="Y26" s="104">
        <f>SUM(Model!X2695,Model!X2862,Model!X3029)*'Inflation GDP Population'!$S$18/'Inflation GDP Population'!W$18</f>
        <v>2.679976287</v>
      </c>
      <c r="Z26" s="104">
        <f>SUM(Model!Y2695,Model!Y2862,Model!Y3029)*'Inflation GDP Population'!$S$18/'Inflation GDP Population'!X$18</f>
        <v>2.692738443</v>
      </c>
      <c r="AA26" s="104">
        <f>SUM(Model!Z2695,Model!Z2862,Model!Z3029)*'Inflation GDP Population'!$S$18/'Inflation GDP Population'!Y$18</f>
        <v>2.705506435</v>
      </c>
      <c r="AB26" s="104">
        <f>SUM(Model!AA2695,Model!AA2862,Model!AA3029)*'Inflation GDP Population'!$S$18/'Inflation GDP Population'!Z$18</f>
        <v>2.718280266</v>
      </c>
      <c r="AC26" s="104">
        <f>SUM(Model!AB2695,Model!AB2862,Model!AB3029)*'Inflation GDP Population'!$S$18/'Inflation GDP Population'!AA$18</f>
        <v>2.731059937</v>
      </c>
      <c r="AD26" s="104">
        <f>SUM(Model!AC2695,Model!AC2862,Model!AC3029)*'Inflation GDP Population'!$S$18/'Inflation GDP Population'!AB$18</f>
        <v>2.74384545</v>
      </c>
      <c r="AE26" s="104">
        <f>SUM(Model!AD2695,Model!AD2862,Model!AD3029)*'Inflation GDP Population'!$S$18/'Inflation GDP Population'!AC$18</f>
        <v>2.756636807</v>
      </c>
      <c r="AF26" s="104">
        <f>SUM(Model!AE2695,Model!AE2862,Model!AE3029)*'Inflation GDP Population'!$S$18/'Inflation GDP Population'!AD$18</f>
        <v>2.769434011</v>
      </c>
      <c r="AG26" s="104">
        <f>SUM(Model!AF2695,Model!AF2862,Model!AF3029)*'Inflation GDP Population'!$S$18/'Inflation GDP Population'!AE$18</f>
        <v>2.782237063</v>
      </c>
      <c r="AH26" s="104">
        <f>SUM(Model!AG2695,Model!AG2862,Model!AG3029)*'Inflation GDP Population'!$S$18/'Inflation GDP Population'!AF$18</f>
        <v>2.795045966</v>
      </c>
      <c r="AI26" s="104">
        <f>SUM(Model!AH2695,Model!AH2862,Model!AH3029)*'Inflation GDP Population'!$S$18/'Inflation GDP Population'!AG$18</f>
        <v>2.807860721</v>
      </c>
      <c r="AJ26" s="104">
        <f>SUM(Model!AI2695,Model!AI2862,Model!AI3029)*'Inflation GDP Population'!$S$18/'Inflation GDP Population'!AH$18</f>
        <v>2.820681331</v>
      </c>
      <c r="AK26" s="104">
        <f>SUM(Model!AJ2695,Model!AJ2862,Model!AJ3029)*'Inflation GDP Population'!$S$18/'Inflation GDP Population'!AI$18</f>
        <v>2.833507797</v>
      </c>
      <c r="AL26" s="104">
        <f>SUM(Model!AK2695,Model!AK2862,Model!AK3029)*'Inflation GDP Population'!$S$18/'Inflation GDP Population'!AJ$18</f>
        <v>2.846340122</v>
      </c>
      <c r="AM26" s="104">
        <f>SUM(Model!AL2695,Model!AL2862,Model!AL3029)*'Inflation GDP Population'!$S$18/'Inflation GDP Population'!AK$18</f>
        <v>2.859178307</v>
      </c>
      <c r="AN26" s="104">
        <f>SUM(Model!AM2695,Model!AM2862,Model!AM3029)*'Inflation GDP Population'!$S$18/'Inflation GDP Population'!AL$18</f>
        <v>2.872022356</v>
      </c>
      <c r="AO26" s="104">
        <f>SUM(Model!AN2695,Model!AN2862,Model!AN3029)*'Inflation GDP Population'!$S$18/'Inflation GDP Population'!AM$18</f>
        <v>2.884872269</v>
      </c>
      <c r="AP26" s="104">
        <f>SUM(Model!AO2695,Model!AO2862,Model!AO3029)*'Inflation GDP Population'!$S$18/'Inflation GDP Population'!AN$18</f>
        <v>2.897728048</v>
      </c>
      <c r="AQ26" s="104">
        <f>SUM(Model!AP2695,Model!AP2862,Model!AP3029)*'Inflation GDP Population'!$S$18/'Inflation GDP Population'!AO$18</f>
        <v>2.910589697</v>
      </c>
      <c r="AR26" s="104">
        <f>SUM(Model!AQ2695,Model!AQ2862,Model!AQ3029)*'Inflation GDP Population'!$S$18/'Inflation GDP Population'!AP$18</f>
        <v>2.923457216</v>
      </c>
      <c r="AS26" s="104">
        <f>SUM(Model!AR2695,Model!AR2862,Model!AR3029)*'Inflation GDP Population'!$S$18/'Inflation GDP Population'!AQ$18</f>
        <v>2.936330609</v>
      </c>
      <c r="AT26" s="104">
        <f>SUM(Model!AS2695,Model!AS2862,Model!AS3029)*'Inflation GDP Population'!$S$18/'Inflation GDP Population'!AR$18</f>
        <v>2.949209876</v>
      </c>
      <c r="AU26" s="104">
        <f>SUM(Model!AT2695,Model!AT2862,Model!AT3029)*'Inflation GDP Population'!$S$18/'Inflation GDP Population'!AS$18</f>
        <v>2.96209502</v>
      </c>
      <c r="AV26" s="104">
        <f>SUM(Model!AU2695,Model!AU2862,Model!AU3029)*'Inflation GDP Population'!$S$18/'Inflation GDP Population'!AT$18</f>
        <v>2.974986044</v>
      </c>
      <c r="AW26" s="104">
        <f>SUM(Model!AV2695,Model!AV2862,Model!AV3029)*'Inflation GDP Population'!$S$18/'Inflation GDP Population'!AU$18</f>
        <v>2.987882948</v>
      </c>
      <c r="AX26" s="104">
        <f>SUM(Model!AW2695,Model!AW2862,Model!AW3029)*'Inflation GDP Population'!$S$18/'Inflation GDP Population'!AV$18</f>
        <v>3.000785736</v>
      </c>
      <c r="AY26" s="104">
        <f>SUM(Model!AX2695,Model!AX2862,Model!AX3029)*'Inflation GDP Population'!$S$18/'Inflation GDP Population'!AW$18</f>
        <v>3.013694409</v>
      </c>
      <c r="AZ26" s="104">
        <f>SUM(Model!AY2695,Model!AY2862,Model!AY3029)*'Inflation GDP Population'!$S$18/'Inflation GDP Population'!AX$18</f>
        <v>3.026608969</v>
      </c>
      <c r="BA26" s="104">
        <f>SUM(Model!AZ2695,Model!AZ2862,Model!AZ3029)*'Inflation GDP Population'!$S$18/'Inflation GDP Population'!AY$18</f>
        <v>3.039529419</v>
      </c>
      <c r="BB26" s="104">
        <f>SUM(Model!BA2695,Model!BA2862,Model!BA3029)*'Inflation GDP Population'!$S$18/'Inflation GDP Population'!AZ$18</f>
        <v>3.052455759</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1.058955779</v>
      </c>
      <c r="E27" s="89">
        <f>SUM(Model!D2698,Model!D2865,0*Model!D3032)*'Inflation GDP Population'!$S$11/'Inflation GDP Population'!C$11</f>
        <v>1.027948482</v>
      </c>
      <c r="F27" s="89">
        <f>SUM(Model!E2698,Model!E2865,0*Model!E3032)*'Inflation GDP Population'!$S$11/'Inflation GDP Population'!D$11</f>
        <v>0.9544834432</v>
      </c>
      <c r="G27" s="89">
        <f>SUM(Model!F2698,Model!F2865,0*Model!F3032)*'Inflation GDP Population'!$S$11/'Inflation GDP Population'!E$11</f>
        <v>0.771784404</v>
      </c>
      <c r="H27" s="89">
        <f>SUM(Model!G2698,Model!G2865,0*Model!G3032)*'Inflation GDP Population'!$S$11/'Inflation GDP Population'!F$11</f>
        <v>1.021112079</v>
      </c>
      <c r="I27" s="89">
        <f>SUM(Model!H2698,Model!H2865,0*Model!H3032)*'Inflation GDP Population'!$S$11/'Inflation GDP Population'!G$11</f>
        <v>1.218705273</v>
      </c>
      <c r="J27" s="89">
        <f>SUM(Model!I2698,Model!I2865,0*Model!I3032)*'Inflation GDP Population'!$S$11/'Inflation GDP Population'!H$11</f>
        <v>1.139025773</v>
      </c>
      <c r="K27" s="89">
        <f>SUM(Model!J2698,Model!J2865,0*Model!J3032)*'Inflation GDP Population'!$S$11/'Inflation GDP Population'!I$11</f>
        <v>1.517837163</v>
      </c>
      <c r="L27" s="89">
        <f>SUM(Model!K2698,Model!K2865,0*Model!K3032)*'Inflation GDP Population'!$S$11/'Inflation GDP Population'!J$11</f>
        <v>1.454048343</v>
      </c>
      <c r="M27" s="89">
        <f>SUM(Model!L2698,Model!L2865,0*Model!L3032)*'Inflation GDP Population'!$S$11/'Inflation GDP Population'!K$11</f>
        <v>1.607213082</v>
      </c>
      <c r="N27" s="89">
        <f>SUM(Model!M2698,Model!M2865,0*Model!M3032)*'Inflation GDP Population'!$S$11/'Inflation GDP Population'!L$11</f>
        <v>1.571431834</v>
      </c>
      <c r="O27" s="89">
        <f>SUM(Model!N2698,Model!N2865,0*Model!N3032)*'Inflation GDP Population'!$S$11/'Inflation GDP Population'!M$11</f>
        <v>1.333943252</v>
      </c>
      <c r="P27" s="89">
        <f>SUM(Model!O2698,Model!O2865,0*Model!O3032)*'Inflation GDP Population'!$S$11/'Inflation GDP Population'!N$11</f>
        <v>1.629781992</v>
      </c>
      <c r="Q27" s="89">
        <f>SUM(Model!P2698,Model!P2865,0*Model!P3032)*'Inflation GDP Population'!$S$11/'Inflation GDP Population'!O$11</f>
        <v>1.384908469</v>
      </c>
      <c r="R27" s="89">
        <f>SUM(Model!Q2698,Model!Q2865,0*Model!Q3032)*'Inflation GDP Population'!$S$11/'Inflation GDP Population'!P$11</f>
        <v>1.750557315</v>
      </c>
      <c r="S27" s="89">
        <f>SUM(Model!R2698,Model!R2865,0*Model!R3032)*'Inflation GDP Population'!$S$11/'Inflation GDP Population'!Q$11</f>
        <v>1.547514983</v>
      </c>
      <c r="T27" s="89">
        <f>SUM(Model!S2698,Model!S2865,0*Model!S3032)*'Inflation GDP Population'!$S$11/'Inflation GDP Population'!R$11</f>
        <v>1.728376447</v>
      </c>
      <c r="U27" s="89">
        <f>SUM(Model!T2698,Model!T2865,0*Model!T3032)*'Inflation GDP Population'!$S$11/'Inflation GDP Population'!S$11</f>
        <v>1.623989297</v>
      </c>
      <c r="V27" s="89">
        <f>SUM(Model!U2698,Model!U2865,0*Model!U3032)*'Inflation GDP Population'!$S$11/'Inflation GDP Population'!T$11</f>
        <v>1.623989297</v>
      </c>
      <c r="W27" s="104">
        <f>SUM(Model!V2698,Model!V2865,0*Model!V3032)*'Inflation GDP Population'!$S$18/'Inflation GDP Population'!U$18</f>
        <v>1.632161891</v>
      </c>
      <c r="X27" s="104">
        <f>SUM(Model!W2698,Model!W2865,0*Model!W3032)*'Inflation GDP Population'!$S$18/'Inflation GDP Population'!V$18</f>
        <v>1.632544506</v>
      </c>
      <c r="Y27" s="104">
        <f>SUM(Model!X2698,Model!X2865,0*Model!X3032)*'Inflation GDP Population'!$S$18/'Inflation GDP Population'!W$18</f>
        <v>1.957906068</v>
      </c>
      <c r="Z27" s="104">
        <f>SUM(Model!Y2698,Model!Y2865,0*Model!Y3032)*'Inflation GDP Population'!$S$18/'Inflation GDP Population'!X$18</f>
        <v>1.981722659</v>
      </c>
      <c r="AA27" s="104">
        <f>SUM(Model!Z2698,Model!Z2865,0*Model!Z3032)*'Inflation GDP Population'!$S$18/'Inflation GDP Population'!Y$18</f>
        <v>2.005550308</v>
      </c>
      <c r="AB27" s="104">
        <f>SUM(Model!AA2698,Model!AA2865,0*Model!AA3032)*'Inflation GDP Population'!$S$18/'Inflation GDP Population'!Z$18</f>
        <v>2.02938902</v>
      </c>
      <c r="AC27" s="104">
        <f>SUM(Model!AB2698,Model!AB2865,0*Model!AB3032)*'Inflation GDP Population'!$S$18/'Inflation GDP Population'!AA$18</f>
        <v>2.053238798</v>
      </c>
      <c r="AD27" s="104">
        <f>SUM(Model!AC2698,Model!AC2865,0*Model!AC3032)*'Inflation GDP Population'!$S$18/'Inflation GDP Population'!AB$18</f>
        <v>2.087357655</v>
      </c>
      <c r="AE27" s="104">
        <f>SUM(Model!AD2698,Model!AD2865,0*Model!AD3032)*'Inflation GDP Population'!$S$18/'Inflation GDP Population'!AC$18</f>
        <v>2.10097157</v>
      </c>
      <c r="AF27" s="104">
        <f>SUM(Model!AE2698,Model!AE2865,0*Model!AE3032)*'Inflation GDP Population'!$S$18/'Inflation GDP Population'!AD$18</f>
        <v>2.124854571</v>
      </c>
      <c r="AG27" s="104">
        <f>SUM(Model!AF2698,Model!AF2865,0*Model!AF3032)*'Inflation GDP Population'!$S$18/'Inflation GDP Population'!AE$18</f>
        <v>2.281909142</v>
      </c>
      <c r="AH27" s="104">
        <f>SUM(Model!AG2698,Model!AG2865,0*Model!AG3032)*'Inflation GDP Population'!$S$18/'Inflation GDP Population'!AF$18</f>
        <v>2.232452503</v>
      </c>
      <c r="AI27" s="104">
        <f>SUM(Model!AH2698,Model!AH2865,0*Model!AH3032)*'Inflation GDP Population'!$S$18/'Inflation GDP Population'!AG$18</f>
        <v>2.213412943</v>
      </c>
      <c r="AJ27" s="104">
        <f>SUM(Model!AI2698,Model!AI2865,0*Model!AI3032)*'Inflation GDP Population'!$S$18/'Inflation GDP Population'!AH$18</f>
        <v>2.220497433</v>
      </c>
      <c r="AK27" s="104">
        <f>SUM(Model!AJ2698,Model!AJ2865,0*Model!AJ3032)*'Inflation GDP Population'!$S$18/'Inflation GDP Population'!AI$18</f>
        <v>2.336662965</v>
      </c>
      <c r="AL27" s="104">
        <f>SUM(Model!AK2698,Model!AK2865,0*Model!AK3032)*'Inflation GDP Population'!$S$18/'Inflation GDP Population'!AJ$18</f>
        <v>2.485482312</v>
      </c>
      <c r="AM27" s="104">
        <f>SUM(Model!AL2698,Model!AL2865,0*Model!AL3032)*'Inflation GDP Population'!$S$18/'Inflation GDP Population'!AK$18</f>
        <v>2.617800474</v>
      </c>
      <c r="AN27" s="104">
        <f>SUM(Model!AM2698,Model!AM2865,0*Model!AM3032)*'Inflation GDP Population'!$S$18/'Inflation GDP Population'!AL$18</f>
        <v>2.460637141</v>
      </c>
      <c r="AO27" s="104">
        <f>SUM(Model!AN2698,Model!AN2865,0*Model!AN3032)*'Inflation GDP Population'!$S$18/'Inflation GDP Population'!AM$18</f>
        <v>2.853167739</v>
      </c>
      <c r="AP27" s="104">
        <f>SUM(Model!AO2698,Model!AO2865,0*Model!AO3032)*'Inflation GDP Population'!$S$18/'Inflation GDP Population'!AN$18</f>
        <v>2.602292495</v>
      </c>
      <c r="AQ27" s="104">
        <f>SUM(Model!AP2698,Model!AP2865,0*Model!AP3032)*'Inflation GDP Population'!$S$18/'Inflation GDP Population'!AO$18</f>
        <v>2.555069039</v>
      </c>
      <c r="AR27" s="104">
        <f>SUM(Model!AQ2698,Model!AQ2865,0*Model!AQ3032)*'Inflation GDP Population'!$S$18/'Inflation GDP Population'!AP$18</f>
        <v>2.946374311</v>
      </c>
      <c r="AS27" s="104">
        <f>SUM(Model!AR2698,Model!AR2865,0*Model!AR3032)*'Inflation GDP Population'!$S$18/'Inflation GDP Population'!AQ$18</f>
        <v>2.436343456</v>
      </c>
      <c r="AT27" s="104">
        <f>SUM(Model!AS2698,Model!AS2865,0*Model!AS3032)*'Inflation GDP Population'!$S$18/'Inflation GDP Population'!AR$18</f>
        <v>2.570266755</v>
      </c>
      <c r="AU27" s="104">
        <f>SUM(Model!AT2698,Model!AT2865,0*Model!AT3032)*'Inflation GDP Population'!$S$18/'Inflation GDP Population'!AS$18</f>
        <v>2.484431597</v>
      </c>
      <c r="AV27" s="104">
        <f>SUM(Model!AU2698,Model!AU2865,0*Model!AU3032)*'Inflation GDP Population'!$S$18/'Inflation GDP Population'!AT$18</f>
        <v>2.512612928</v>
      </c>
      <c r="AW27" s="104">
        <f>SUM(Model!AV2698,Model!AV2865,0*Model!AV3032)*'Inflation GDP Population'!$S$18/'Inflation GDP Population'!AU$18</f>
        <v>2.553171888</v>
      </c>
      <c r="AX27" s="104">
        <f>SUM(Model!AW2698,Model!AW2865,0*Model!AW3032)*'Inflation GDP Population'!$S$18/'Inflation GDP Population'!AV$18</f>
        <v>2.55664737</v>
      </c>
      <c r="AY27" s="104">
        <f>SUM(Model!AX2698,Model!AX2865,0*Model!AX3032)*'Inflation GDP Population'!$S$18/'Inflation GDP Population'!AW$18</f>
        <v>2.580741594</v>
      </c>
      <c r="AZ27" s="104">
        <f>SUM(Model!AY2698,Model!AY2865,0*Model!AY3032)*'Inflation GDP Population'!$S$18/'Inflation GDP Population'!AX$18</f>
        <v>2.604846973</v>
      </c>
      <c r="BA27" s="104">
        <f>SUM(Model!AZ2698,Model!AZ2865,0*Model!AZ3032)*'Inflation GDP Population'!$S$18/'Inflation GDP Population'!AY$18</f>
        <v>2.909070428</v>
      </c>
      <c r="BB27" s="104">
        <f>SUM(Model!BA2698,Model!BA2865,0*Model!BA3032)*'Inflation GDP Population'!$S$18/'Inflation GDP Population'!AZ$18</f>
        <v>2.909752379</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0.196815</v>
      </c>
      <c r="E34" s="101">
        <f>Model!D657</f>
        <v>0.21457</v>
      </c>
      <c r="F34" s="101">
        <f>Model!E657</f>
        <v>0.191611</v>
      </c>
      <c r="G34" s="101">
        <f>Model!F657</f>
        <v>0.185945</v>
      </c>
      <c r="H34" s="101">
        <f>Model!G657</f>
        <v>0.188013</v>
      </c>
      <c r="I34" s="101">
        <f>Model!H657</f>
        <v>0.196884</v>
      </c>
      <c r="J34" s="101">
        <f>Model!I657</f>
        <v>0.201932</v>
      </c>
      <c r="K34" s="101">
        <f>Model!J657</f>
        <v>0.211489</v>
      </c>
      <c r="L34" s="101">
        <f>Model!K657</f>
        <v>0.222328</v>
      </c>
      <c r="M34" s="101">
        <f>Model!L657</f>
        <v>0.220528</v>
      </c>
      <c r="N34" s="101">
        <f>Model!M657</f>
        <v>0.199648</v>
      </c>
      <c r="O34" s="101">
        <f>Model!N657</f>
        <v>0.224693</v>
      </c>
      <c r="P34" s="101">
        <f>Model!O657</f>
        <v>0.21098</v>
      </c>
      <c r="Q34" s="101">
        <f>Model!P657</f>
        <v>0.221273</v>
      </c>
      <c r="R34" s="101">
        <f>Model!Q657</f>
        <v>0.210669</v>
      </c>
      <c r="S34" s="101">
        <f>Model!R657</f>
        <v>0.195589</v>
      </c>
      <c r="T34" s="101">
        <f>Model!S657</f>
        <v>0.2088</v>
      </c>
      <c r="U34" s="101">
        <f>Model!T657</f>
        <v>0.2238212684</v>
      </c>
      <c r="V34" s="101">
        <f>Model!U657</f>
        <v>0.2250691993</v>
      </c>
      <c r="W34" s="101">
        <f>Model!V657</f>
        <v>0.2263171302</v>
      </c>
      <c r="X34" s="101">
        <f>Model!W657</f>
        <v>0.227565061</v>
      </c>
      <c r="Y34" s="101">
        <f>Model!X657</f>
        <v>0.2288129919</v>
      </c>
      <c r="Z34" s="101">
        <f>Model!Y657</f>
        <v>0.2300609228</v>
      </c>
      <c r="AA34" s="101">
        <f>Model!Z657</f>
        <v>0.2313088537</v>
      </c>
      <c r="AB34" s="101">
        <f>Model!AA657</f>
        <v>0.2325567845</v>
      </c>
      <c r="AC34" s="101">
        <f>Model!AB657</f>
        <v>0.2338047154</v>
      </c>
      <c r="AD34" s="101">
        <f>Model!AC657</f>
        <v>0.2350526463</v>
      </c>
      <c r="AE34" s="101">
        <f>Model!AD657</f>
        <v>0.2363005772</v>
      </c>
      <c r="AF34" s="101">
        <f>Model!AE657</f>
        <v>0.237548508</v>
      </c>
      <c r="AG34" s="101">
        <f>Model!AF657</f>
        <v>0.2387964389</v>
      </c>
      <c r="AH34" s="101">
        <f>Model!AG657</f>
        <v>0.2400443698</v>
      </c>
      <c r="AI34" s="101">
        <f>Model!AH657</f>
        <v>0.2412923007</v>
      </c>
      <c r="AJ34" s="101">
        <f>Model!AI657</f>
        <v>0.2425402315</v>
      </c>
      <c r="AK34" s="101">
        <f>Model!AJ657</f>
        <v>0.2437881624</v>
      </c>
      <c r="AL34" s="101">
        <f>Model!AK657</f>
        <v>0.2450360933</v>
      </c>
      <c r="AM34" s="101">
        <f>Model!AL657</f>
        <v>0.2462840242</v>
      </c>
      <c r="AN34" s="101">
        <f>Model!AM657</f>
        <v>0.247531955</v>
      </c>
      <c r="AO34" s="101">
        <f>Model!AN657</f>
        <v>0.2487798859</v>
      </c>
      <c r="AP34" s="101">
        <f>Model!AO657</f>
        <v>0.2500278168</v>
      </c>
      <c r="AQ34" s="101">
        <f>Model!AP657</f>
        <v>0.2512757477</v>
      </c>
      <c r="AR34" s="101">
        <f>Model!AQ657</f>
        <v>0.2525236785</v>
      </c>
      <c r="AS34" s="101">
        <f>Model!AR657</f>
        <v>0.2537716094</v>
      </c>
      <c r="AT34" s="101">
        <f>Model!AS657</f>
        <v>0.2550195403</v>
      </c>
      <c r="AU34" s="101">
        <f>Model!AT657</f>
        <v>0.2562674712</v>
      </c>
      <c r="AV34" s="101">
        <f>Model!AU657</f>
        <v>0.2575154021</v>
      </c>
      <c r="AW34" s="101">
        <f>Model!AV657</f>
        <v>0.2587633329</v>
      </c>
      <c r="AX34" s="101">
        <f>Model!AW657</f>
        <v>0.2600112638</v>
      </c>
      <c r="AY34" s="101">
        <f>Model!AX657</f>
        <v>0.2612591947</v>
      </c>
      <c r="AZ34" s="101">
        <f>Model!AY657</f>
        <v>0.2625071256</v>
      </c>
      <c r="BA34" s="101">
        <f>Model!AZ657</f>
        <v>0.2637550564</v>
      </c>
      <c r="BB34" s="101">
        <f>Model!BA657</f>
        <v>0.2650029873</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0.1663765596</v>
      </c>
      <c r="E35" s="101">
        <f>Model!D434</f>
        <v>0.2015162358</v>
      </c>
      <c r="F35" s="101">
        <f>Model!E434</f>
        <v>0.1000383264</v>
      </c>
      <c r="G35" s="101">
        <f>Model!F434</f>
        <v>0.1383071977</v>
      </c>
      <c r="H35" s="101">
        <f>Model!G434</f>
        <v>0.188242774</v>
      </c>
      <c r="I35" s="101">
        <f>Model!H434</f>
        <v>0.1856320763</v>
      </c>
      <c r="J35" s="101">
        <f>Model!I434</f>
        <v>0.1495445701</v>
      </c>
      <c r="K35" s="101">
        <f>Model!J434</f>
        <v>0.1767729574</v>
      </c>
      <c r="L35" s="101">
        <f>Model!K434</f>
        <v>0.2192104264</v>
      </c>
      <c r="M35" s="101">
        <f>Model!L434</f>
        <v>0.2287622327</v>
      </c>
      <c r="N35" s="101">
        <f>Model!M434</f>
        <v>0.2085020556</v>
      </c>
      <c r="O35" s="101">
        <f>Model!N434</f>
        <v>0.1067725571</v>
      </c>
      <c r="P35" s="101">
        <f>Model!O434</f>
        <v>0.1365562598</v>
      </c>
      <c r="Q35" s="101">
        <f>Model!P434</f>
        <v>0.2072632469</v>
      </c>
      <c r="R35" s="101">
        <f>Model!Q434</f>
        <v>0.1907749172</v>
      </c>
      <c r="S35" s="101">
        <f>Model!R434</f>
        <v>0.2348410275</v>
      </c>
      <c r="T35" s="101">
        <f>Model!S434</f>
        <v>0.2105264166</v>
      </c>
      <c r="U35" s="101">
        <f>Model!T434</f>
        <v>0.2074418044</v>
      </c>
      <c r="V35" s="101">
        <f>Model!U434</f>
        <v>0.22332444</v>
      </c>
      <c r="W35" s="101">
        <f>Model!V434</f>
        <v>0.2188579797</v>
      </c>
      <c r="X35" s="101">
        <f>Model!W434</f>
        <v>0.2143915193</v>
      </c>
      <c r="Y35" s="101">
        <f>Model!X434</f>
        <v>0.2072797477</v>
      </c>
      <c r="Z35" s="101">
        <f>Model!Y434</f>
        <v>0.2002866807</v>
      </c>
      <c r="AA35" s="101">
        <f>Model!Z434</f>
        <v>0.1934123182</v>
      </c>
      <c r="AB35" s="101">
        <f>Model!AA434</f>
        <v>0.1866566603</v>
      </c>
      <c r="AC35" s="101">
        <f>Model!AB434</f>
        <v>0.180019707</v>
      </c>
      <c r="AD35" s="101">
        <f>Model!AC434</f>
        <v>0.1735014582</v>
      </c>
      <c r="AE35" s="101">
        <f>Model!AD434</f>
        <v>0.167101914</v>
      </c>
      <c r="AF35" s="101">
        <f>Model!AE434</f>
        <v>0.1648127165</v>
      </c>
      <c r="AG35" s="101">
        <f>Model!AF434</f>
        <v>0.1625235189</v>
      </c>
      <c r="AH35" s="101">
        <f>Model!AG434</f>
        <v>0.1602343214</v>
      </c>
      <c r="AI35" s="101">
        <f>Model!AH434</f>
        <v>0.1579451238</v>
      </c>
      <c r="AJ35" s="101">
        <f>Model!AI434</f>
        <v>0.1556559262</v>
      </c>
      <c r="AK35" s="101">
        <f>Model!AJ434</f>
        <v>0.1533667287</v>
      </c>
      <c r="AL35" s="101">
        <f>Model!AK434</f>
        <v>0.1510775311</v>
      </c>
      <c r="AM35" s="101">
        <f>Model!AL434</f>
        <v>0.1487883336</v>
      </c>
      <c r="AN35" s="101">
        <f>Model!AM434</f>
        <v>0.146499136</v>
      </c>
      <c r="AO35" s="101">
        <f>Model!AN434</f>
        <v>0.1442099385</v>
      </c>
      <c r="AP35" s="101">
        <f>Model!AO434</f>
        <v>0.1419207409</v>
      </c>
      <c r="AQ35" s="101">
        <f>Model!AP434</f>
        <v>0.1396315434</v>
      </c>
      <c r="AR35" s="101">
        <f>Model!AQ434</f>
        <v>0.1373423458</v>
      </c>
      <c r="AS35" s="101">
        <f>Model!AR434</f>
        <v>0.1350531482</v>
      </c>
      <c r="AT35" s="101">
        <f>Model!AS434</f>
        <v>0.1327639507</v>
      </c>
      <c r="AU35" s="101">
        <f>Model!AT434</f>
        <v>0.1304747531</v>
      </c>
      <c r="AV35" s="101">
        <f>Model!AU434</f>
        <v>0.1281855556</v>
      </c>
      <c r="AW35" s="101">
        <f>Model!AV434</f>
        <v>0.125896358</v>
      </c>
      <c r="AX35" s="101">
        <f>Model!AW434</f>
        <v>0.1236071605</v>
      </c>
      <c r="AY35" s="101">
        <f>Model!AX434</f>
        <v>0.1213179629</v>
      </c>
      <c r="AZ35" s="101">
        <f>Model!AY434</f>
        <v>0.1190287653</v>
      </c>
      <c r="BA35" s="101">
        <f>Model!AZ434</f>
        <v>0.1167395678</v>
      </c>
      <c r="BB35" s="101">
        <f>Model!BA434</f>
        <v>0.1144503702</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0.166008</v>
      </c>
      <c r="E36" s="101">
        <f>'Assumptions (NG non-electricity'!C7</f>
        <v>0.149557</v>
      </c>
      <c r="F36" s="101">
        <f>'Assumptions (NG non-electricity'!D7</f>
        <v>0.142061</v>
      </c>
      <c r="G36" s="101">
        <f>'Assumptions (NG non-electricity'!E7</f>
        <v>0.135658</v>
      </c>
      <c r="H36" s="101">
        <f>'Assumptions (NG non-electricity'!F7</f>
        <v>0.142026</v>
      </c>
      <c r="I36" s="101">
        <f>'Assumptions (NG non-electricity'!G7</f>
        <v>0.141028</v>
      </c>
      <c r="J36" s="101">
        <f>'Assumptions (NG non-electricity'!H7</f>
        <v>0.145498</v>
      </c>
      <c r="K36" s="101">
        <f>'Assumptions (NG non-electricity'!I7</f>
        <v>0.146539</v>
      </c>
      <c r="L36" s="101">
        <f>'Assumptions (NG non-electricity'!J7</f>
        <v>0.148554</v>
      </c>
      <c r="M36" s="101">
        <f>'Assumptions (NG non-electricity'!K7</f>
        <v>0.132231</v>
      </c>
      <c r="N36" s="101">
        <f>'Assumptions (NG non-electricity'!L7</f>
        <v>0.129908</v>
      </c>
      <c r="O36" s="101">
        <f>'Assumptions (NG non-electricity'!M7</f>
        <v>0.136797</v>
      </c>
      <c r="P36" s="101">
        <f>'Assumptions (NG non-electricity'!N7</f>
        <v>0.139331</v>
      </c>
      <c r="Q36" s="101">
        <f>'Assumptions (NG non-electricity'!O7</f>
        <v>0.141486</v>
      </c>
      <c r="R36" s="101">
        <f>'Assumptions (NG non-electricity'!P7</f>
        <v>0.141142</v>
      </c>
      <c r="S36" s="101">
        <f>'Assumptions (NG non-electricity'!Q7</f>
        <v>0.137923</v>
      </c>
      <c r="T36" s="101">
        <f>'Assumptions (NG non-electricity'!R7</f>
        <v>0.14744</v>
      </c>
      <c r="U36" s="101">
        <f>'Assumptions (NG non-electricity'!S7</f>
        <v>0.149029</v>
      </c>
      <c r="V36" s="101">
        <f>'Assumptions (NG non-electricity'!T7</f>
        <v>0.1504944422</v>
      </c>
      <c r="W36" s="101">
        <f>'Assumptions (NG non-electricity'!U7</f>
        <v>0.1519598845</v>
      </c>
      <c r="X36" s="101">
        <f>'Assumptions (NG non-electricity'!V7</f>
        <v>0.1534253267</v>
      </c>
      <c r="Y36" s="101">
        <f>'Assumptions (NG non-electricity'!W7</f>
        <v>0.1548907689</v>
      </c>
      <c r="Z36" s="101">
        <f>'Assumptions (NG non-electricity'!X7</f>
        <v>0.1563562112</v>
      </c>
      <c r="AA36" s="101">
        <f>'Assumptions (NG non-electricity'!Y7</f>
        <v>0.1578216534</v>
      </c>
      <c r="AB36" s="101">
        <f>'Assumptions (NG non-electricity'!Z7</f>
        <v>0.1592870956</v>
      </c>
      <c r="AC36" s="101">
        <f>'Assumptions (NG non-electricity'!AA7</f>
        <v>0.1607525378</v>
      </c>
      <c r="AD36" s="101">
        <f>'Assumptions (NG non-electricity'!AB7</f>
        <v>0.1622179801</v>
      </c>
      <c r="AE36" s="101">
        <f>'Assumptions (NG non-electricity'!AC7</f>
        <v>0.1636834223</v>
      </c>
      <c r="AF36" s="101">
        <f>'Assumptions (NG non-electricity'!AD7</f>
        <v>0.1651488645</v>
      </c>
      <c r="AG36" s="101">
        <f>'Assumptions (NG non-electricity'!AE7</f>
        <v>0.1666143068</v>
      </c>
      <c r="AH36" s="101">
        <f>'Assumptions (NG non-electricity'!AF7</f>
        <v>0.168079749</v>
      </c>
      <c r="AI36" s="101">
        <f>'Assumptions (NG non-electricity'!AG7</f>
        <v>0.1695451912</v>
      </c>
      <c r="AJ36" s="101">
        <f>'Assumptions (NG non-electricity'!AH7</f>
        <v>0.1710106335</v>
      </c>
      <c r="AK36" s="101">
        <f>'Assumptions (NG non-electricity'!AI7</f>
        <v>0.1724760757</v>
      </c>
      <c r="AL36" s="101">
        <f>'Assumptions (NG non-electricity'!AJ7</f>
        <v>0.1739415179</v>
      </c>
      <c r="AM36" s="101">
        <f>'Assumptions (NG non-electricity'!AK7</f>
        <v>0.1754069602</v>
      </c>
      <c r="AN36" s="101">
        <f>'Assumptions (NG non-electricity'!AL7</f>
        <v>0.1768724024</v>
      </c>
      <c r="AO36" s="101">
        <f>'Assumptions (NG non-electricity'!AM7</f>
        <v>0.1783378446</v>
      </c>
      <c r="AP36" s="101">
        <f>'Assumptions (NG non-electricity'!AN7</f>
        <v>0.1798032869</v>
      </c>
      <c r="AQ36" s="101">
        <f>'Assumptions (NG non-electricity'!AO7</f>
        <v>0.1812687291</v>
      </c>
      <c r="AR36" s="101">
        <f>'Assumptions (NG non-electricity'!AP7</f>
        <v>0.1827341713</v>
      </c>
      <c r="AS36" s="101">
        <f>'Assumptions (NG non-electricity'!AQ7</f>
        <v>0.1841996135</v>
      </c>
      <c r="AT36" s="101">
        <f>'Assumptions (NG non-electricity'!AR7</f>
        <v>0.1856650558</v>
      </c>
      <c r="AU36" s="101">
        <f>'Assumptions (NG non-electricity'!AS7</f>
        <v>0.187130498</v>
      </c>
      <c r="AV36" s="101">
        <f>'Assumptions (NG non-electricity'!AT7</f>
        <v>0.1885959402</v>
      </c>
      <c r="AW36" s="101">
        <f>'Assumptions (NG non-electricity'!AU7</f>
        <v>0.1900613825</v>
      </c>
      <c r="AX36" s="101">
        <f>'Assumptions (NG non-electricity'!AV7</f>
        <v>0.1915268247</v>
      </c>
      <c r="AY36" s="101">
        <f>'Assumptions (NG non-electricity'!AW7</f>
        <v>0.1929922669</v>
      </c>
      <c r="AZ36" s="101">
        <f>'Assumptions (NG non-electricity'!AX7</f>
        <v>0.1944577092</v>
      </c>
      <c r="BA36" s="101">
        <f>'Assumptions (NG non-electricity'!AY7</f>
        <v>0.1959231514</v>
      </c>
      <c r="BB36" s="101">
        <f>'Assumptions (NG non-electricity'!AZ7</f>
        <v>0.1973885936</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0.018756</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-18.21435344</v>
      </c>
      <c r="E38" s="116">
        <f t="shared" si="3"/>
        <v>-16.87186076</v>
      </c>
      <c r="F38" s="116">
        <f t="shared" si="3"/>
        <v>-16.28547767</v>
      </c>
      <c r="G38" s="116">
        <f t="shared" si="3"/>
        <v>-16.4684178</v>
      </c>
      <c r="H38" s="116">
        <f t="shared" si="3"/>
        <v>-15.96966223</v>
      </c>
      <c r="I38" s="116">
        <f t="shared" si="3"/>
        <v>-15.37218592</v>
      </c>
      <c r="J38" s="116">
        <f t="shared" si="3"/>
        <v>-15.86035443</v>
      </c>
      <c r="K38" s="116">
        <f t="shared" si="3"/>
        <v>-16.47632104</v>
      </c>
      <c r="L38" s="116">
        <f t="shared" si="3"/>
        <v>-17.32674557</v>
      </c>
      <c r="M38" s="116">
        <f t="shared" si="3"/>
        <v>-17.72276777</v>
      </c>
      <c r="N38" s="116">
        <f t="shared" si="3"/>
        <v>-18.46430694</v>
      </c>
      <c r="O38" s="116">
        <f t="shared" si="3"/>
        <v>-20.08857344</v>
      </c>
      <c r="P38" s="116">
        <f t="shared" si="3"/>
        <v>-21.08954574</v>
      </c>
      <c r="Q38" s="116">
        <f t="shared" si="3"/>
        <v>-21.00185175</v>
      </c>
      <c r="R38" s="116">
        <f t="shared" si="3"/>
        <v>-22.80785008</v>
      </c>
      <c r="S38" s="116">
        <f t="shared" si="3"/>
        <v>-23.91637697</v>
      </c>
      <c r="T38" s="116">
        <f t="shared" si="3"/>
        <v>-23.47805458</v>
      </c>
      <c r="U38" s="116">
        <f t="shared" si="3"/>
        <v>-24.09986093</v>
      </c>
      <c r="V38" s="116">
        <f t="shared" si="3"/>
        <v>-26.92581277</v>
      </c>
      <c r="W38" s="116">
        <f t="shared" si="3"/>
        <v>-28.84201601</v>
      </c>
      <c r="X38" s="116">
        <f t="shared" si="3"/>
        <v>-29.98914309</v>
      </c>
      <c r="Y38" s="116">
        <f t="shared" si="3"/>
        <v>-30.45616249</v>
      </c>
      <c r="Z38" s="116">
        <f t="shared" si="3"/>
        <v>-30.94401119</v>
      </c>
      <c r="AA38" s="116">
        <f t="shared" si="3"/>
        <v>-31.53518617</v>
      </c>
      <c r="AB38" s="116">
        <f t="shared" si="3"/>
        <v>-32.06907146</v>
      </c>
      <c r="AC38" s="116">
        <f t="shared" si="3"/>
        <v>-32.72085004</v>
      </c>
      <c r="AD38" s="116">
        <f t="shared" si="3"/>
        <v>-33.36224192</v>
      </c>
      <c r="AE38" s="116">
        <f t="shared" si="3"/>
        <v>-33.76881209</v>
      </c>
      <c r="AF38" s="116">
        <f t="shared" si="3"/>
        <v>-34.14991591</v>
      </c>
      <c r="AG38" s="116">
        <f t="shared" si="3"/>
        <v>-34.25580374</v>
      </c>
      <c r="AH38" s="116">
        <f t="shared" si="3"/>
        <v>-34.30868656</v>
      </c>
      <c r="AI38" s="116">
        <f t="shared" si="3"/>
        <v>-34.53550038</v>
      </c>
      <c r="AJ38" s="116">
        <f t="shared" si="3"/>
        <v>-34.82347821</v>
      </c>
      <c r="AK38" s="116">
        <f t="shared" si="3"/>
        <v>-34.88583903</v>
      </c>
      <c r="AL38" s="116">
        <f t="shared" si="3"/>
        <v>-35.08758086</v>
      </c>
      <c r="AM38" s="116">
        <f t="shared" si="3"/>
        <v>-35.23914668</v>
      </c>
      <c r="AN38" s="116">
        <f t="shared" si="3"/>
        <v>-35.43896251</v>
      </c>
      <c r="AO38" s="116">
        <f t="shared" si="3"/>
        <v>-35.64355133</v>
      </c>
      <c r="AP38" s="116">
        <f t="shared" si="3"/>
        <v>-35.82005916</v>
      </c>
      <c r="AQ38" s="116">
        <f t="shared" si="3"/>
        <v>-35.94777398</v>
      </c>
      <c r="AR38" s="116">
        <f t="shared" si="3"/>
        <v>-36.1815678</v>
      </c>
      <c r="AS38" s="116">
        <f t="shared" si="3"/>
        <v>-36.38180563</v>
      </c>
      <c r="AT38" s="116">
        <f t="shared" si="3"/>
        <v>-36.62454245</v>
      </c>
      <c r="AU38" s="116">
        <f t="shared" si="3"/>
        <v>-36.78553828</v>
      </c>
      <c r="AV38" s="116">
        <f t="shared" si="3"/>
        <v>-37.1502711</v>
      </c>
      <c r="AW38" s="116">
        <f t="shared" si="3"/>
        <v>-37.45187393</v>
      </c>
      <c r="AX38" s="116">
        <f t="shared" si="3"/>
        <v>-37.67222275</v>
      </c>
      <c r="AY38" s="116">
        <f t="shared" si="3"/>
        <v>-37.87910058</v>
      </c>
      <c r="AZ38" s="116">
        <f t="shared" si="3"/>
        <v>-38.2060464</v>
      </c>
      <c r="BA38" s="116">
        <f t="shared" si="3"/>
        <v>-38.37453522</v>
      </c>
      <c r="BB38" s="116">
        <f t="shared" si="3"/>
        <v>-38.65311205</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5.290483159</v>
      </c>
      <c r="E42" s="121">
        <f t="shared" si="4"/>
        <v>5.622634983</v>
      </c>
      <c r="F42" s="121">
        <f t="shared" si="4"/>
        <v>4.796748442</v>
      </c>
      <c r="G42" s="121">
        <f t="shared" si="4"/>
        <v>5.500586006</v>
      </c>
      <c r="H42" s="121">
        <f t="shared" si="4"/>
        <v>5.960881121</v>
      </c>
      <c r="I42" s="121">
        <f t="shared" si="4"/>
        <v>6.458986306</v>
      </c>
      <c r="J42" s="121">
        <f t="shared" si="4"/>
        <v>5.461069772</v>
      </c>
      <c r="K42" s="121">
        <f t="shared" si="4"/>
        <v>5.987611159</v>
      </c>
      <c r="L42" s="121">
        <f t="shared" si="4"/>
        <v>6.935624935</v>
      </c>
      <c r="M42" s="121">
        <f t="shared" si="4"/>
        <v>5.861373605</v>
      </c>
      <c r="N42" s="121">
        <f t="shared" si="4"/>
        <v>6.04335155</v>
      </c>
      <c r="O42" s="121">
        <f t="shared" si="4"/>
        <v>5.187745101</v>
      </c>
      <c r="P42" s="121">
        <f t="shared" si="4"/>
        <v>5.286523037</v>
      </c>
      <c r="Q42" s="121">
        <f t="shared" si="4"/>
        <v>5.916513211</v>
      </c>
      <c r="R42" s="121">
        <f t="shared" si="4"/>
        <v>6.047450608</v>
      </c>
      <c r="S42" s="121">
        <f t="shared" si="4"/>
        <v>5.760874425</v>
      </c>
      <c r="T42" s="121">
        <f t="shared" si="4"/>
        <v>5.684173244</v>
      </c>
      <c r="U42" s="121">
        <f t="shared" si="4"/>
        <v>5.548653726</v>
      </c>
      <c r="V42" s="121">
        <f t="shared" si="4"/>
        <v>5.779638176</v>
      </c>
      <c r="W42" s="121">
        <f t="shared" si="4"/>
        <v>5.68469952</v>
      </c>
      <c r="X42" s="121">
        <f t="shared" si="4"/>
        <v>5.730247226</v>
      </c>
      <c r="Y42" s="121">
        <f t="shared" si="4"/>
        <v>6.307961401</v>
      </c>
      <c r="Z42" s="121">
        <f t="shared" si="4"/>
        <v>6.766613017</v>
      </c>
      <c r="AA42" s="121">
        <f t="shared" si="4"/>
        <v>7.227270359</v>
      </c>
      <c r="AB42" s="121">
        <f t="shared" si="4"/>
        <v>7.624786364</v>
      </c>
      <c r="AC42" s="121">
        <f t="shared" si="4"/>
        <v>7.947404371</v>
      </c>
      <c r="AD42" s="121">
        <f t="shared" si="4"/>
        <v>8.290364142</v>
      </c>
      <c r="AE42" s="121">
        <f t="shared" si="4"/>
        <v>8.574171347</v>
      </c>
      <c r="AF42" s="121">
        <f t="shared" si="4"/>
        <v>8.860951637</v>
      </c>
      <c r="AG42" s="121">
        <f t="shared" si="4"/>
        <v>9.089913712</v>
      </c>
      <c r="AH42" s="121">
        <f t="shared" si="4"/>
        <v>9.321678898</v>
      </c>
      <c r="AI42" s="121">
        <f t="shared" si="4"/>
        <v>9.641517129</v>
      </c>
      <c r="AJ42" s="121">
        <f t="shared" si="4"/>
        <v>9.954072773</v>
      </c>
      <c r="AK42" s="121">
        <f t="shared" si="4"/>
        <v>10.2411959</v>
      </c>
      <c r="AL42" s="121">
        <f t="shared" si="4"/>
        <v>10.53050131</v>
      </c>
      <c r="AM42" s="121">
        <f t="shared" si="4"/>
        <v>10.80158633</v>
      </c>
      <c r="AN42" s="121">
        <f t="shared" si="4"/>
        <v>11.08302076</v>
      </c>
      <c r="AO42" s="121">
        <f t="shared" si="4"/>
        <v>11.34902925</v>
      </c>
      <c r="AP42" s="121">
        <f t="shared" si="4"/>
        <v>11.60534051</v>
      </c>
      <c r="AQ42" s="121">
        <f t="shared" si="4"/>
        <v>11.83631754</v>
      </c>
      <c r="AR42" s="121">
        <f t="shared" si="4"/>
        <v>12.08063517</v>
      </c>
      <c r="AS42" s="121">
        <f t="shared" si="4"/>
        <v>12.30844507</v>
      </c>
      <c r="AT42" s="121">
        <f t="shared" si="4"/>
        <v>12.51209755</v>
      </c>
      <c r="AU42" s="121">
        <f t="shared" si="4"/>
        <v>12.72835948</v>
      </c>
      <c r="AV42" s="121">
        <f t="shared" si="4"/>
        <v>12.88436575</v>
      </c>
      <c r="AW42" s="121">
        <f t="shared" si="4"/>
        <v>13.08108323</v>
      </c>
      <c r="AX42" s="121">
        <f t="shared" si="4"/>
        <v>13.2441452</v>
      </c>
      <c r="AY42" s="121">
        <f t="shared" si="4"/>
        <v>13.42237723</v>
      </c>
      <c r="AZ42" s="121">
        <f t="shared" si="4"/>
        <v>13.59614209</v>
      </c>
      <c r="BA42" s="121">
        <f t="shared" si="4"/>
        <v>13.73187523</v>
      </c>
      <c r="BB42" s="121">
        <f t="shared" si="4"/>
        <v>13.88317589</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2.970516867</v>
      </c>
      <c r="E43" s="121">
        <f t="shared" si="5"/>
        <v>2.183542924</v>
      </c>
      <c r="F43" s="121">
        <f t="shared" si="5"/>
        <v>1.579789248</v>
      </c>
      <c r="G43" s="121">
        <f t="shared" si="5"/>
        <v>1.153360713</v>
      </c>
      <c r="H43" s="121">
        <f t="shared" si="5"/>
        <v>2.04517511</v>
      </c>
      <c r="I43" s="121">
        <f t="shared" si="5"/>
        <v>3.206163024</v>
      </c>
      <c r="J43" s="121">
        <f t="shared" si="5"/>
        <v>3.135296633</v>
      </c>
      <c r="K43" s="121">
        <f t="shared" si="5"/>
        <v>3.783889209</v>
      </c>
      <c r="L43" s="121">
        <f t="shared" si="5"/>
        <v>3.954831162</v>
      </c>
      <c r="M43" s="121">
        <f t="shared" si="5"/>
        <v>3.355986963</v>
      </c>
      <c r="N43" s="121">
        <f t="shared" si="5"/>
        <v>4.405312933</v>
      </c>
      <c r="O43" s="121">
        <f t="shared" si="5"/>
        <v>3.578052737</v>
      </c>
      <c r="P43" s="121">
        <f t="shared" si="5"/>
        <v>2.496355693</v>
      </c>
      <c r="Q43" s="121">
        <f t="shared" si="5"/>
        <v>2.319285961</v>
      </c>
      <c r="R43" s="121">
        <f t="shared" si="5"/>
        <v>2.365909777</v>
      </c>
      <c r="S43" s="121">
        <f t="shared" si="5"/>
        <v>2.484638693</v>
      </c>
      <c r="T43" s="121">
        <f t="shared" si="5"/>
        <v>2.492788508</v>
      </c>
      <c r="U43" s="121">
        <f t="shared" si="5"/>
        <v>2.117555507</v>
      </c>
      <c r="V43" s="121">
        <f t="shared" si="5"/>
        <v>2.178401468</v>
      </c>
      <c r="W43" s="121">
        <f t="shared" si="5"/>
        <v>3.189746673</v>
      </c>
      <c r="X43" s="121">
        <f t="shared" si="5"/>
        <v>31.2862163</v>
      </c>
      <c r="Y43" s="121">
        <f t="shared" si="5"/>
        <v>29.52907017</v>
      </c>
      <c r="Z43" s="121">
        <f t="shared" si="5"/>
        <v>27.89131902</v>
      </c>
      <c r="AA43" s="121">
        <f t="shared" si="5"/>
        <v>26.16445103</v>
      </c>
      <c r="AB43" s="121">
        <f t="shared" si="5"/>
        <v>24.16653978</v>
      </c>
      <c r="AC43" s="121">
        <f t="shared" si="5"/>
        <v>21.88615286</v>
      </c>
      <c r="AD43" s="121">
        <f t="shared" si="5"/>
        <v>21.26834026</v>
      </c>
      <c r="AE43" s="121">
        <f t="shared" si="5"/>
        <v>20.83541467</v>
      </c>
      <c r="AF43" s="121">
        <f t="shared" si="5"/>
        <v>20.23219386</v>
      </c>
      <c r="AG43" s="121">
        <f t="shared" si="5"/>
        <v>19.62630702</v>
      </c>
      <c r="AH43" s="121">
        <f t="shared" si="5"/>
        <v>18.86898213</v>
      </c>
      <c r="AI43" s="121">
        <f t="shared" si="5"/>
        <v>18.7398671</v>
      </c>
      <c r="AJ43" s="121">
        <f t="shared" si="5"/>
        <v>18.56697623</v>
      </c>
      <c r="AK43" s="121">
        <f t="shared" si="5"/>
        <v>18.68401923</v>
      </c>
      <c r="AL43" s="121">
        <f t="shared" si="5"/>
        <v>18.58627735</v>
      </c>
      <c r="AM43" s="121">
        <f t="shared" si="5"/>
        <v>19.11879475</v>
      </c>
      <c r="AN43" s="121">
        <f t="shared" si="5"/>
        <v>19.21380736</v>
      </c>
      <c r="AO43" s="121">
        <f t="shared" si="5"/>
        <v>32.6373845</v>
      </c>
      <c r="AP43" s="121">
        <f t="shared" si="5"/>
        <v>32.0933289</v>
      </c>
      <c r="AQ43" s="121">
        <f t="shared" si="5"/>
        <v>31.1162311</v>
      </c>
      <c r="AR43" s="121">
        <f t="shared" si="5"/>
        <v>30.72936159</v>
      </c>
      <c r="AS43" s="121">
        <f t="shared" si="5"/>
        <v>30.23158269</v>
      </c>
      <c r="AT43" s="121">
        <f t="shared" si="5"/>
        <v>29.87954156</v>
      </c>
      <c r="AU43" s="121">
        <f t="shared" si="5"/>
        <v>29.33837484</v>
      </c>
      <c r="AV43" s="121">
        <f t="shared" si="5"/>
        <v>28.40271897</v>
      </c>
      <c r="AW43" s="121">
        <f t="shared" si="5"/>
        <v>28.04375458</v>
      </c>
      <c r="AX43" s="121">
        <f t="shared" si="5"/>
        <v>27.72154416</v>
      </c>
      <c r="AY43" s="121">
        <f t="shared" si="5"/>
        <v>27.72519256</v>
      </c>
      <c r="AZ43" s="121">
        <f t="shared" si="5"/>
        <v>27.72085964</v>
      </c>
      <c r="BA43" s="121">
        <f t="shared" si="5"/>
        <v>26.95292271</v>
      </c>
      <c r="BB43" s="121">
        <f t="shared" si="5"/>
        <v>2.909752379</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566.4195446</v>
      </c>
      <c r="E44" s="121">
        <f>E42*1000/'Inflation GDP Population'!C28</f>
        <v>594.7575413</v>
      </c>
      <c r="F44" s="121">
        <f>F42*1000/'Inflation GDP Population'!D28</f>
        <v>501.4491188</v>
      </c>
      <c r="G44" s="121">
        <f>G42*1000/'Inflation GDP Population'!E28</f>
        <v>569.9208553</v>
      </c>
      <c r="H44" s="121">
        <f>H42*1000/'Inflation GDP Population'!F28</f>
        <v>611.4910833</v>
      </c>
      <c r="I44" s="121">
        <f>I42*1000/'Inflation GDP Population'!G28</f>
        <v>654.3722937</v>
      </c>
      <c r="J44" s="121">
        <f>J42*1000/'Inflation GDP Population'!H28</f>
        <v>543.842634</v>
      </c>
      <c r="K44" s="121">
        <f>K42*1000/'Inflation GDP Population'!I28</f>
        <v>587.9427344</v>
      </c>
      <c r="L44" s="121">
        <f>L42*1000/'Inflation GDP Population'!J28</f>
        <v>671.3424677</v>
      </c>
      <c r="M44" s="121">
        <f>M42*1000/'Inflation GDP Population'!K28</f>
        <v>559.5035374</v>
      </c>
      <c r="N44" s="121">
        <f>N42*1000/'Inflation GDP Population'!L28</f>
        <v>571.0188868</v>
      </c>
      <c r="O44" s="121">
        <f>O42*1000/'Inflation GDP Population'!M28</f>
        <v>485.1360042</v>
      </c>
      <c r="P44" s="121">
        <f>P42*1000/'Inflation GDP Population'!N28</f>
        <v>489.8560022</v>
      </c>
      <c r="Q44" s="121">
        <f>Q42*1000/'Inflation GDP Population'!O28</f>
        <v>543.5067337</v>
      </c>
      <c r="R44" s="121">
        <f>R42*1000/'Inflation GDP Population'!P28</f>
        <v>548.9425776</v>
      </c>
      <c r="S44" s="121">
        <f>S42*1000/'Inflation GDP Population'!Q28</f>
        <v>515.2626913</v>
      </c>
      <c r="T44" s="121">
        <f>T42*1000/'Inflation GDP Population'!R28</f>
        <v>499.2210881</v>
      </c>
      <c r="U44" s="121">
        <f>U42*1000/'Inflation GDP Population'!S28</f>
        <v>479.4886121</v>
      </c>
      <c r="V44" s="121">
        <f>V42*1000/'Inflation GDP Population'!T28</f>
        <v>492.8780779</v>
      </c>
      <c r="W44" s="121">
        <f>W42*1000/'Inflation GDP Population'!U28</f>
        <v>480.2147377</v>
      </c>
      <c r="X44" s="121">
        <f>X42*1000/'Inflation GDP Population'!V28</f>
        <v>479.5445914</v>
      </c>
      <c r="Y44" s="121">
        <f>Y42*1000/'Inflation GDP Population'!W28</f>
        <v>521.1953425</v>
      </c>
      <c r="Z44" s="121">
        <f>Z42*1000/'Inflation GDP Population'!X28</f>
        <v>552.0883523</v>
      </c>
      <c r="AA44" s="121">
        <f>AA42*1000/'Inflation GDP Population'!Y28</f>
        <v>582.3786381</v>
      </c>
      <c r="AB44" s="121">
        <f>AB42*1000/'Inflation GDP Population'!Z28</f>
        <v>606.9028466</v>
      </c>
      <c r="AC44" s="121">
        <f>AC42*1000/'Inflation GDP Population'!AA28</f>
        <v>624.9453184</v>
      </c>
      <c r="AD44" s="121">
        <f>AD42*1000/'Inflation GDP Population'!AB28</f>
        <v>644.1378599</v>
      </c>
      <c r="AE44" s="121">
        <f>AE42*1000/'Inflation GDP Population'!AC28</f>
        <v>658.3361225</v>
      </c>
      <c r="AF44" s="121">
        <f>AF42*1000/'Inflation GDP Population'!AD28</f>
        <v>672.4291763</v>
      </c>
      <c r="AG44" s="121">
        <f>AG42*1000/'Inflation GDP Population'!AE28</f>
        <v>681.8605261</v>
      </c>
      <c r="AH44" s="121">
        <f>AH42*1000/'Inflation GDP Population'!AF28</f>
        <v>691.2850001</v>
      </c>
      <c r="AI44" s="121">
        <f>AI42*1000/'Inflation GDP Population'!AG28</f>
        <v>707.3681111</v>
      </c>
      <c r="AJ44" s="121">
        <f>AJ42*1000/'Inflation GDP Population'!AH28</f>
        <v>722.5826846</v>
      </c>
      <c r="AK44" s="121">
        <f>AK42*1000/'Inflation GDP Population'!AI28</f>
        <v>735.6522074</v>
      </c>
      <c r="AL44" s="121">
        <f>AL42*1000/'Inflation GDP Population'!AJ28</f>
        <v>748.6063869</v>
      </c>
      <c r="AM44" s="121">
        <f>AM42*1000/'Inflation GDP Population'!AK28</f>
        <v>760.0132092</v>
      </c>
      <c r="AN44" s="121">
        <f>AN42*1000/'Inflation GDP Population'!AL28</f>
        <v>771.9095625</v>
      </c>
      <c r="AO44" s="121">
        <f>AO42*1000/'Inflation GDP Population'!AM28</f>
        <v>782.5035254</v>
      </c>
      <c r="AP44" s="121">
        <f>AP42*1000/'Inflation GDP Population'!AN28</f>
        <v>792.2249854</v>
      </c>
      <c r="AQ44" s="121">
        <f>AQ42*1000/'Inflation GDP Population'!AO28</f>
        <v>800.0427554</v>
      </c>
      <c r="AR44" s="121">
        <f>AR42*1000/'Inflation GDP Population'!AP28</f>
        <v>808.6011254</v>
      </c>
      <c r="AS44" s="121">
        <f>AS42*1000/'Inflation GDP Population'!AQ28</f>
        <v>815.0383257</v>
      </c>
      <c r="AT44" s="121">
        <f>AT42*1000/'Inflation GDP Population'!AR28</f>
        <v>819.7565695</v>
      </c>
      <c r="AU44" s="121">
        <f>AU42*1000/'Inflation GDP Population'!AS28</f>
        <v>825.1934882</v>
      </c>
      <c r="AV44" s="121">
        <f>AV42*1000/'Inflation GDP Population'!AT28</f>
        <v>826.6517687</v>
      </c>
      <c r="AW44" s="121">
        <f>AW42*1000/'Inflation GDP Population'!AU28</f>
        <v>830.6653492</v>
      </c>
      <c r="AX44" s="121">
        <f>AX42*1000/'Inflation GDP Population'!AV28</f>
        <v>832.4819678</v>
      </c>
      <c r="AY44" s="121">
        <f>AY42*1000/'Inflation GDP Population'!AW28</f>
        <v>835.2060269</v>
      </c>
      <c r="AZ44" s="121">
        <f>AZ42*1000/'Inflation GDP Population'!AX28</f>
        <v>837.6006747</v>
      </c>
      <c r="BA44" s="121">
        <f>BA42*1000/'Inflation GDP Population'!AY28</f>
        <v>837.6282484</v>
      </c>
      <c r="BB44" s="121">
        <f>BB42*1000/'Inflation GDP Population'!AZ28</f>
        <v>838.5956208</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318.0349999</v>
      </c>
      <c r="E45" s="121">
        <f>E43*1000/'Inflation GDP Population'!C28</f>
        <v>230.9733114</v>
      </c>
      <c r="F45" s="121">
        <f>F43*1000/'Inflation GDP Population'!D28</f>
        <v>165.150192</v>
      </c>
      <c r="G45" s="121">
        <f>G43*1000/'Inflation GDP Population'!E28</f>
        <v>119.500781</v>
      </c>
      <c r="H45" s="121">
        <f>H43*1000/'Inflation GDP Population'!F28</f>
        <v>209.8022622</v>
      </c>
      <c r="I45" s="121">
        <f>I43*1000/'Inflation GDP Population'!G28</f>
        <v>324.8225268</v>
      </c>
      <c r="J45" s="121">
        <f>J43*1000/'Inflation GDP Population'!H28</f>
        <v>312.2296639</v>
      </c>
      <c r="K45" s="121">
        <f>K43*1000/'Inflation GDP Population'!I28</f>
        <v>371.5522116</v>
      </c>
      <c r="L45" s="121">
        <f>L43*1000/'Inflation GDP Population'!J28</f>
        <v>382.8128159</v>
      </c>
      <c r="M45" s="121">
        <f>M43*1000/'Inflation GDP Population'!K28</f>
        <v>320.3492396</v>
      </c>
      <c r="N45" s="121">
        <f>N43*1000/'Inflation GDP Population'!L28</f>
        <v>416.2453344</v>
      </c>
      <c r="O45" s="121">
        <f>O43*1000/'Inflation GDP Population'!M28</f>
        <v>334.6043751</v>
      </c>
      <c r="P45" s="121">
        <f>P43*1000/'Inflation GDP Population'!N28</f>
        <v>231.315519</v>
      </c>
      <c r="Q45" s="121">
        <f>Q43*1000/'Inflation GDP Population'!O28</f>
        <v>213.0558138</v>
      </c>
      <c r="R45" s="121">
        <f>R43*1000/'Inflation GDP Population'!P28</f>
        <v>214.7596889</v>
      </c>
      <c r="S45" s="121">
        <f>S43*1000/'Inflation GDP Population'!Q28</f>
        <v>222.2304333</v>
      </c>
      <c r="T45" s="121">
        <f>T43*1000/'Inflation GDP Population'!R28</f>
        <v>218.9329104</v>
      </c>
      <c r="U45" s="121">
        <f>U43*1000/'Inflation GDP Population'!S28</f>
        <v>182.989208</v>
      </c>
      <c r="V45" s="121">
        <f>V43*1000/'Inflation GDP Population'!T28</f>
        <v>185.7705094</v>
      </c>
      <c r="W45" s="121">
        <f>W43*1000/'Inflation GDP Population'!U28</f>
        <v>269.4537076</v>
      </c>
      <c r="X45" s="121">
        <f>X43*1000/'Inflation GDP Population'!V28</f>
        <v>2618.235343</v>
      </c>
      <c r="Y45" s="121">
        <f>Y43*1000/'Inflation GDP Population'!W28</f>
        <v>2439.839572</v>
      </c>
      <c r="Z45" s="121">
        <f>Z43*1000/'Inflation GDP Population'!X28</f>
        <v>2275.654353</v>
      </c>
      <c r="AA45" s="121">
        <f>AA43*1000/'Inflation GDP Population'!Y28</f>
        <v>2108.350263</v>
      </c>
      <c r="AB45" s="121">
        <f>AB43*1000/'Inflation GDP Population'!Z28</f>
        <v>1923.561013</v>
      </c>
      <c r="AC45" s="121">
        <f>AC43*1000/'Inflation GDP Population'!AA28</f>
        <v>1721.020868</v>
      </c>
      <c r="AD45" s="121">
        <f>AD43*1000/'Inflation GDP Population'!AB28</f>
        <v>1652.48992</v>
      </c>
      <c r="AE45" s="121">
        <f>AE43*1000/'Inflation GDP Population'!AC28</f>
        <v>1599.770468</v>
      </c>
      <c r="AF45" s="121">
        <f>AF43*1000/'Inflation GDP Population'!AD28</f>
        <v>1535.356247</v>
      </c>
      <c r="AG45" s="121">
        <f>AG43*1000/'Inflation GDP Population'!AE28</f>
        <v>1472.22564</v>
      </c>
      <c r="AH45" s="121">
        <f>AH43*1000/'Inflation GDP Population'!AF28</f>
        <v>1399.302041</v>
      </c>
      <c r="AI45" s="121">
        <f>AI43*1000/'Inflation GDP Population'!AG28</f>
        <v>1374.885738</v>
      </c>
      <c r="AJ45" s="121">
        <f>AJ43*1000/'Inflation GDP Population'!AH28</f>
        <v>1347.80766</v>
      </c>
      <c r="AK45" s="121">
        <f>AK43*1000/'Inflation GDP Population'!AI28</f>
        <v>1342.122554</v>
      </c>
      <c r="AL45" s="121">
        <f>AL43*1000/'Inflation GDP Population'!AJ28</f>
        <v>1321.286188</v>
      </c>
      <c r="AM45" s="121">
        <f>AM43*1000/'Inflation GDP Population'!AK28</f>
        <v>1345.222461</v>
      </c>
      <c r="AN45" s="121">
        <f>AN43*1000/'Inflation GDP Population'!AL28</f>
        <v>1338.202098</v>
      </c>
      <c r="AO45" s="121">
        <f>AO43*1000/'Inflation GDP Population'!AM28</f>
        <v>2250.313033</v>
      </c>
      <c r="AP45" s="121">
        <f>AP43*1000/'Inflation GDP Population'!AN28</f>
        <v>2190.81353</v>
      </c>
      <c r="AQ45" s="121">
        <f>AQ43*1000/'Inflation GDP Population'!AO28</f>
        <v>2103.214549</v>
      </c>
      <c r="AR45" s="121">
        <f>AR43*1000/'Inflation GDP Population'!AP28</f>
        <v>2056.828636</v>
      </c>
      <c r="AS45" s="121">
        <f>AS43*1000/'Inflation GDP Population'!AQ28</f>
        <v>2001.869319</v>
      </c>
      <c r="AT45" s="121">
        <f>AT43*1000/'Inflation GDP Population'!AR28</f>
        <v>1957.621445</v>
      </c>
      <c r="AU45" s="121">
        <f>AU43*1000/'Inflation GDP Population'!AS28</f>
        <v>1902.03898</v>
      </c>
      <c r="AV45" s="121">
        <f>AV43*1000/'Inflation GDP Population'!AT28</f>
        <v>1822.298305</v>
      </c>
      <c r="AW45" s="121">
        <f>AW43*1000/'Inflation GDP Population'!AU28</f>
        <v>1780.813927</v>
      </c>
      <c r="AX45" s="121">
        <f>AX43*1000/'Inflation GDP Population'!AV28</f>
        <v>1742.482076</v>
      </c>
      <c r="AY45" s="121">
        <f>AY43*1000/'Inflation GDP Population'!AW28</f>
        <v>1725.197224</v>
      </c>
      <c r="AZ45" s="121">
        <f>AZ43*1000/'Inflation GDP Population'!AX28</f>
        <v>1707.764643</v>
      </c>
      <c r="BA45" s="121">
        <f>BA43*1000/'Inflation GDP Population'!AY28</f>
        <v>1644.096605</v>
      </c>
      <c r="BB45" s="121">
        <f>BB43*1000/'Inflation GDP Population'!AZ28</f>
        <v>175.7598997</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1.079165747</v>
      </c>
      <c r="E46" s="126">
        <f>E42*1000/'Inflation GDP Population'!C23*100</f>
        <v>1.166784335</v>
      </c>
      <c r="F46" s="126">
        <f>F42*1000/'Inflation GDP Population'!D23*100</f>
        <v>0.9763334308</v>
      </c>
      <c r="G46" s="126">
        <f>G42*1000/'Inflation GDP Population'!E23*100</f>
        <v>1.092885849</v>
      </c>
      <c r="H46" s="126">
        <f>H42*1000/'Inflation GDP Population'!F23*100</f>
        <v>1.153732391</v>
      </c>
      <c r="I46" s="126">
        <f>I42*1000/'Inflation GDP Population'!G23*100</f>
        <v>1.1911479</v>
      </c>
      <c r="J46" s="126">
        <f>J42*1000/'Inflation GDP Population'!H23*100</f>
        <v>0.9660708352</v>
      </c>
      <c r="K46" s="126">
        <f>K42*1000/'Inflation GDP Population'!I23*100</f>
        <v>1.011367736</v>
      </c>
      <c r="L46" s="126">
        <f>L42*1000/'Inflation GDP Population'!J23*100</f>
        <v>1.164678053</v>
      </c>
      <c r="M46" s="126">
        <f>M42*1000/'Inflation GDP Population'!K23*100</f>
        <v>1.004502948</v>
      </c>
      <c r="N46" s="126">
        <f>N42*1000/'Inflation GDP Population'!L23*100</f>
        <v>1.017858464</v>
      </c>
      <c r="O46" s="126">
        <f>O42*1000/'Inflation GDP Population'!M23*100</f>
        <v>0.8583108855</v>
      </c>
      <c r="P46" s="126">
        <f>P42*1000/'Inflation GDP Population'!N23*100</f>
        <v>0.8523905677</v>
      </c>
      <c r="Q46" s="126">
        <f>Q42*1000/'Inflation GDP Population'!O23*100</f>
        <v>0.9328190297</v>
      </c>
      <c r="R46" s="126">
        <f>R42*1000/'Inflation GDP Population'!P23*100</f>
        <v>0.9213197247</v>
      </c>
      <c r="S46" s="126">
        <f>S42*1000/'Inflation GDP Population'!Q23*100</f>
        <v>0.8309617051</v>
      </c>
      <c r="T46" s="126">
        <f>T42*1000/'Inflation GDP Population'!R23*100</f>
        <v>0.7897815085</v>
      </c>
      <c r="U46" s="126">
        <f>U42*1000/'Inflation GDP Population'!S23*100</f>
        <v>0.7384091508</v>
      </c>
      <c r="V46" s="126">
        <f>V42*1000/'Inflation GDP Population'!T23*100</f>
        <v>0.7348964612</v>
      </c>
      <c r="W46" s="126">
        <f>W42*1000/'Inflation GDP Population'!U23*100</f>
        <v>0.6974500819</v>
      </c>
      <c r="X46" s="126">
        <f>X42*1000/'Inflation GDP Population'!V23*100</f>
        <v>0.6894235681</v>
      </c>
      <c r="Y46" s="126">
        <f>Y42*1000/'Inflation GDP Population'!W23*100</f>
        <v>0.7442330354</v>
      </c>
      <c r="Z46" s="126">
        <f>Z42*1000/'Inflation GDP Population'!X23*100</f>
        <v>0.7828857837</v>
      </c>
      <c r="AA46" s="126">
        <f>AA42*1000/'Inflation GDP Population'!Y23*100</f>
        <v>0.8199899292</v>
      </c>
      <c r="AB46" s="126">
        <f>AB42*1000/'Inflation GDP Population'!Z23*100</f>
        <v>0.8483382474</v>
      </c>
      <c r="AC46" s="126">
        <f>AC42*1000/'Inflation GDP Population'!AA23*100</f>
        <v>0.8671092699</v>
      </c>
      <c r="AD46" s="126">
        <f>AD42*1000/'Inflation GDP Population'!AB23*100</f>
        <v>0.887011551</v>
      </c>
      <c r="AE46" s="126">
        <f>AE42*1000/'Inflation GDP Population'!AC23*100</f>
        <v>0.8996114561</v>
      </c>
      <c r="AF46" s="126">
        <f>AF42*1000/'Inflation GDP Population'!AD23*100</f>
        <v>0.911696601</v>
      </c>
      <c r="AG46" s="126">
        <f>AG42*1000/'Inflation GDP Population'!AE23*100</f>
        <v>0.91714263</v>
      </c>
      <c r="AH46" s="126">
        <f>AH42*1000/'Inflation GDP Population'!AF23*100</f>
        <v>0.9223131679</v>
      </c>
      <c r="AI46" s="126">
        <f>AI42*1000/'Inflation GDP Population'!AG23*100</f>
        <v>0.9354849347</v>
      </c>
      <c r="AJ46" s="126">
        <f>AJ42*1000/'Inflation GDP Population'!AH23*100</f>
        <v>0.9471077331</v>
      </c>
      <c r="AK46" s="126">
        <f>AK42*1000/'Inflation GDP Population'!AI23*100</f>
        <v>0.9555565531</v>
      </c>
      <c r="AL46" s="126">
        <f>AL42*1000/'Inflation GDP Population'!AJ23*100</f>
        <v>0.9635226283</v>
      </c>
      <c r="AM46" s="126">
        <f>AM42*1000/'Inflation GDP Population'!AK23*100</f>
        <v>0.969186963</v>
      </c>
      <c r="AN46" s="126">
        <f>AN42*1000/'Inflation GDP Population'!AL23*100</f>
        <v>0.9751811985</v>
      </c>
      <c r="AO46" s="126">
        <f>AO42*1000/'Inflation GDP Population'!AM23*100</f>
        <v>0.9792487784</v>
      </c>
      <c r="AP46" s="126">
        <f>AP42*1000/'Inflation GDP Population'!AN23*100</f>
        <v>0.9819725807</v>
      </c>
      <c r="AQ46" s="126">
        <f>AQ42*1000/'Inflation GDP Population'!AO23*100</f>
        <v>0.9821215305</v>
      </c>
      <c r="AR46" s="126">
        <f>AR42*1000/'Inflation GDP Population'!AP23*100</f>
        <v>0.9829819508</v>
      </c>
      <c r="AS46" s="126">
        <f>AS42*1000/'Inflation GDP Population'!AQ23*100</f>
        <v>0.982123531</v>
      </c>
      <c r="AT46" s="126">
        <f>AT42*1000/'Inflation GDP Population'!AR23*100</f>
        <v>0.9790394618</v>
      </c>
      <c r="AU46" s="126">
        <f>AU42*1000/'Inflation GDP Population'!AS23*100</f>
        <v>0.9766740705</v>
      </c>
      <c r="AV46" s="126">
        <f>AV42*1000/'Inflation GDP Population'!AT23*100</f>
        <v>0.9694991238</v>
      </c>
      <c r="AW46" s="126">
        <f>AW42*1000/'Inflation GDP Population'!AU23*100</f>
        <v>0.965239832</v>
      </c>
      <c r="AX46" s="126">
        <f>AX42*1000/'Inflation GDP Population'!AV23*100</f>
        <v>0.9583466091</v>
      </c>
      <c r="AY46" s="126">
        <f>AY42*1000/'Inflation GDP Population'!AW23*100</f>
        <v>0.9524348269</v>
      </c>
      <c r="AZ46" s="126">
        <f>AZ42*1000/'Inflation GDP Population'!AX23*100</f>
        <v>0.946081766</v>
      </c>
      <c r="BA46" s="126">
        <f>BA42*1000/'Inflation GDP Population'!AY23*100</f>
        <v>0.9370224081</v>
      </c>
      <c r="BB46" s="126">
        <f>BB42*1000/'Inflation GDP Population'!AZ23*100</f>
        <v>0.9290008357</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0.6059333251</v>
      </c>
      <c r="E47" s="126">
        <f>E43*1000/'Inflation GDP Population'!C23*100</f>
        <v>0.453119167</v>
      </c>
      <c r="F47" s="126">
        <f>F43*1000/'Inflation GDP Population'!D23*100</f>
        <v>0.3215513748</v>
      </c>
      <c r="G47" s="126">
        <f>G43*1000/'Inflation GDP Population'!E23*100</f>
        <v>0.2291558755</v>
      </c>
      <c r="H47" s="126">
        <f>H43*1000/'Inflation GDP Population'!F23*100</f>
        <v>0.3958449635</v>
      </c>
      <c r="I47" s="126">
        <f>I43*1000/'Inflation GDP Population'!G23*100</f>
        <v>0.5912714741</v>
      </c>
      <c r="J47" s="126">
        <f>J43*1000/'Inflation GDP Population'!H23*100</f>
        <v>0.5546383335</v>
      </c>
      <c r="K47" s="126">
        <f>K43*1000/'Inflation GDP Population'!I23*100</f>
        <v>0.6391369379</v>
      </c>
      <c r="L47" s="126">
        <f>L43*1000/'Inflation GDP Population'!J23*100</f>
        <v>0.6641225702</v>
      </c>
      <c r="M47" s="126">
        <f>M43*1000/'Inflation GDP Population'!K23*100</f>
        <v>0.5751380182</v>
      </c>
      <c r="N47" s="126">
        <f>N43*1000/'Inflation GDP Population'!L23*100</f>
        <v>0.7419699181</v>
      </c>
      <c r="O47" s="126">
        <f>O43*1000/'Inflation GDP Population'!M23*100</f>
        <v>0.5919877622</v>
      </c>
      <c r="P47" s="126">
        <f>P43*1000/'Inflation GDP Population'!N23*100</f>
        <v>0.4025084222</v>
      </c>
      <c r="Q47" s="126">
        <f>Q43*1000/'Inflation GDP Population'!O23*100</f>
        <v>0.365667075</v>
      </c>
      <c r="R47" s="126">
        <f>R43*1000/'Inflation GDP Population'!P23*100</f>
        <v>0.3604426867</v>
      </c>
      <c r="S47" s="126">
        <f>S43*1000/'Inflation GDP Population'!Q23*100</f>
        <v>0.3583899687</v>
      </c>
      <c r="T47" s="126">
        <f>T43*1000/'Inflation GDP Population'!R23*100</f>
        <v>0.346357893</v>
      </c>
      <c r="U47" s="126">
        <f>U43*1000/'Inflation GDP Population'!S23*100</f>
        <v>0.2818021165</v>
      </c>
      <c r="V47" s="126">
        <f>V43*1000/'Inflation GDP Population'!T23*100</f>
        <v>0.2769895764</v>
      </c>
      <c r="W47" s="126">
        <f>W43*1000/'Inflation GDP Population'!U23*100</f>
        <v>0.3913468197</v>
      </c>
      <c r="X47" s="126">
        <f>X43*1000/'Inflation GDP Population'!V23*100</f>
        <v>3.764140363</v>
      </c>
      <c r="Y47" s="126">
        <f>Y43*1000/'Inflation GDP Population'!W23*100</f>
        <v>3.48393215</v>
      </c>
      <c r="Z47" s="126">
        <f>Z43*1000/'Inflation GDP Population'!X23*100</f>
        <v>3.226978859</v>
      </c>
      <c r="AA47" s="126">
        <f>AA43*1000/'Inflation GDP Population'!Y23*100</f>
        <v>2.96856009</v>
      </c>
      <c r="AB47" s="126">
        <f>AB43*1000/'Inflation GDP Population'!Z23*100</f>
        <v>2.688783531</v>
      </c>
      <c r="AC47" s="126">
        <f>AC43*1000/'Inflation GDP Population'!AA23*100</f>
        <v>2.387909957</v>
      </c>
      <c r="AD47" s="126">
        <f>AD43*1000/'Inflation GDP Population'!AB23*100</f>
        <v>2.275565121</v>
      </c>
      <c r="AE47" s="126">
        <f>AE43*1000/'Inflation GDP Population'!AC23*100</f>
        <v>2.186074545</v>
      </c>
      <c r="AF47" s="126">
        <f>AF43*1000/'Inflation GDP Population'!AD23*100</f>
        <v>2.081675098</v>
      </c>
      <c r="AG47" s="126">
        <f>AG43*1000/'Inflation GDP Population'!AE23*100</f>
        <v>1.980230331</v>
      </c>
      <c r="AH47" s="126">
        <f>AH43*1000/'Inflation GDP Population'!AF23*100</f>
        <v>1.866950243</v>
      </c>
      <c r="AI47" s="126">
        <f>AI43*1000/'Inflation GDP Population'!AG23*100</f>
        <v>1.818268133</v>
      </c>
      <c r="AJ47" s="126">
        <f>AJ43*1000/'Inflation GDP Population'!AH23*100</f>
        <v>1.766606209</v>
      </c>
      <c r="AK47" s="126">
        <f>AK43*1000/'Inflation GDP Population'!AI23*100</f>
        <v>1.743315643</v>
      </c>
      <c r="AL47" s="126">
        <f>AL43*1000/'Inflation GDP Population'!AJ23*100</f>
        <v>1.700612181</v>
      </c>
      <c r="AM47" s="126">
        <f>AM43*1000/'Inflation GDP Population'!AK23*100</f>
        <v>1.715459752</v>
      </c>
      <c r="AN47" s="126">
        <f>AN43*1000/'Inflation GDP Population'!AL23*100</f>
        <v>1.690598989</v>
      </c>
      <c r="AO47" s="126">
        <f>AO43*1000/'Inflation GDP Population'!AM23*100</f>
        <v>2.816110366</v>
      </c>
      <c r="AP47" s="126">
        <f>AP43*1000/'Inflation GDP Population'!AN23*100</f>
        <v>2.715540226</v>
      </c>
      <c r="AQ47" s="126">
        <f>AQ43*1000/'Inflation GDP Population'!AO23*100</f>
        <v>2.581877379</v>
      </c>
      <c r="AR47" s="126">
        <f>AR43*1000/'Inflation GDP Population'!AP23*100</f>
        <v>2.500398975</v>
      </c>
      <c r="AS47" s="126">
        <f>AS43*1000/'Inflation GDP Population'!AQ23*100</f>
        <v>2.412258298</v>
      </c>
      <c r="AT47" s="126">
        <f>AT43*1000/'Inflation GDP Population'!AR23*100</f>
        <v>2.337997299</v>
      </c>
      <c r="AU47" s="126">
        <f>AU43*1000/'Inflation GDP Population'!AS23*100</f>
        <v>2.251195846</v>
      </c>
      <c r="AV47" s="126">
        <f>AV43*1000/'Inflation GDP Population'!AT23*100</f>
        <v>2.137195706</v>
      </c>
      <c r="AW47" s="126">
        <f>AW43*1000/'Inflation GDP Population'!AU23*100</f>
        <v>2.069320139</v>
      </c>
      <c r="AX47" s="126">
        <f>AX43*1000/'Inflation GDP Population'!AV23*100</f>
        <v>2.005931484</v>
      </c>
      <c r="AY47" s="126">
        <f>AY43*1000/'Inflation GDP Population'!AW23*100</f>
        <v>1.967344423</v>
      </c>
      <c r="AZ47" s="126">
        <f>AZ43*1000/'Inflation GDP Population'!AX23*100</f>
        <v>1.928944231</v>
      </c>
      <c r="BA47" s="126">
        <f>BA43*1000/'Inflation GDP Population'!AY23*100</f>
        <v>1.839187447</v>
      </c>
      <c r="BB47" s="126">
        <f>BB43*1000/'Inflation GDP Population'!AZ23*100</f>
        <v>0.1947077824</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13.58914645</v>
      </c>
      <c r="E48" s="128">
        <f>sum('Transportation and Industrial G'!C21,Model!D246)</f>
        <v>13.87582169</v>
      </c>
      <c r="F48" s="128">
        <f>sum('Transportation and Industrial G'!D21,Model!E246)</f>
        <v>12.83661691</v>
      </c>
      <c r="G48" s="128">
        <f>sum('Transportation and Industrial G'!E21,Model!F246)</f>
        <v>15.82197631</v>
      </c>
      <c r="H48" s="128">
        <f>sum('Transportation and Industrial G'!F21,Model!G246)</f>
        <v>14.35032171</v>
      </c>
      <c r="I48" s="128">
        <f>sum('Transportation and Industrial G'!G21,Model!H246)</f>
        <v>14.15021411</v>
      </c>
      <c r="J48" s="128">
        <f>sum('Transportation and Industrial G'!H21,Model!I246)</f>
        <v>9.20481427</v>
      </c>
      <c r="K48" s="128">
        <f>sum('Transportation and Industrial G'!I21,Model!J246)</f>
        <v>13.45755071</v>
      </c>
      <c r="L48" s="128">
        <f>sum('Transportation and Industrial G'!J21,Model!K246)</f>
        <v>13.27185849</v>
      </c>
      <c r="M48" s="128">
        <f>sum('Transportation and Industrial G'!K21,Model!L246)</f>
        <v>11.21309429</v>
      </c>
      <c r="N48" s="128">
        <f>sum('Transportation and Industrial G'!L21,Model!M246)</f>
        <v>13.113943</v>
      </c>
      <c r="O48" s="128">
        <f>sum('Transportation and Industrial G'!M21,Model!N246)</f>
        <v>8.927083393</v>
      </c>
      <c r="P48" s="128">
        <f>sum('Transportation and Industrial G'!N21,Model!O246)</f>
        <v>6.774727793</v>
      </c>
      <c r="Q48" s="128">
        <f>sum('Transportation and Industrial G'!O21,Model!P246)</f>
        <v>10.89947221</v>
      </c>
      <c r="R48" s="128">
        <f>sum('Transportation and Industrial G'!P21,Model!Q246)</f>
        <v>10.42933959</v>
      </c>
      <c r="S48" s="128">
        <f>sum('Transportation and Industrial G'!Q21,Model!R246)</f>
        <v>7.850877194</v>
      </c>
      <c r="T48" s="128">
        <f>sum('Transportation and Industrial G'!R21,Model!S246)</f>
        <v>6.691579353</v>
      </c>
      <c r="U48" s="128">
        <f>sum('Transportation and Industrial G'!S21,Model!T246)</f>
        <v>7.456767649</v>
      </c>
      <c r="V48" s="128">
        <f>sum('Transportation and Industrial G'!T21,Model!U246)</f>
        <v>7.051335821</v>
      </c>
      <c r="W48" s="128">
        <f>sum('Transportation and Industrial G'!U21,Model!V246)</f>
        <v>7.051172218</v>
      </c>
      <c r="X48" s="128">
        <f>sum('Transportation and Industrial G'!V21,Model!W246)</f>
        <v>7.051008615</v>
      </c>
      <c r="Y48" s="128">
        <f>sum('Transportation and Industrial G'!W21,Model!X246)</f>
        <v>6.821722911</v>
      </c>
      <c r="Z48" s="128">
        <f>sum('Transportation and Industrial G'!X21,Model!Y246)</f>
        <v>6.592437207</v>
      </c>
      <c r="AA48" s="128">
        <f>sum('Transportation and Industrial G'!Y21,Model!Z246)</f>
        <v>6.363151503</v>
      </c>
      <c r="AB48" s="128">
        <f>sum('Transportation and Industrial G'!Z21,Model!AA246)</f>
        <v>5.780086158</v>
      </c>
      <c r="AC48" s="128">
        <f>sum('Transportation and Industrial G'!AA21,Model!AB246)</f>
        <v>5.238227018</v>
      </c>
      <c r="AD48" s="128">
        <f>sum('Transportation and Industrial G'!AB21,Model!AC246)</f>
        <v>5.019536497</v>
      </c>
      <c r="AE48" s="128">
        <f>sum('Transportation and Industrial G'!AC21,Model!AD246)</f>
        <v>4.801391635</v>
      </c>
      <c r="AF48" s="128">
        <f>sum('Transportation and Industrial G'!AD21,Model!AE246)</f>
        <v>4.583835699</v>
      </c>
      <c r="AG48" s="128">
        <f>sum('Transportation and Industrial G'!AE21,Model!AF246)</f>
        <v>4.366916654</v>
      </c>
      <c r="AH48" s="128">
        <f>sum('Transportation and Industrial G'!AF21,Model!AG246)</f>
        <v>4.15068782</v>
      </c>
      <c r="AI48" s="128">
        <f>sum('Transportation and Industrial G'!AG21,Model!AH246)</f>
        <v>3.935208638</v>
      </c>
      <c r="AJ48" s="128">
        <f>sum('Transportation and Industrial G'!AH21,Model!AI246)</f>
        <v>3.680950497</v>
      </c>
      <c r="AK48" s="128">
        <f>sum('Transportation and Industrial G'!AI21,Model!AJ246)</f>
        <v>3.469339926</v>
      </c>
      <c r="AL48" s="128">
        <f>sum('Transportation and Industrial G'!AJ21,Model!AK246)</f>
        <v>3.25876907</v>
      </c>
      <c r="AM48" s="128">
        <f>sum('Transportation and Industrial G'!AK21,Model!AL246)</f>
        <v>3.049332446</v>
      </c>
      <c r="AN48" s="128">
        <f>sum('Transportation and Industrial G'!AL21,Model!AM246)</f>
        <v>2.84113639</v>
      </c>
      <c r="AO48" s="128">
        <f>sum('Transportation and Industrial G'!AM21,Model!AN246)</f>
        <v>2.634300957</v>
      </c>
      <c r="AP48" s="128">
        <f>sum('Transportation and Industrial G'!AN21,Model!AO246)</f>
        <v>2.428962208</v>
      </c>
      <c r="AQ48" s="128">
        <f>sum('Transportation and Industrial G'!AO21,Model!AP246)</f>
        <v>2.225274973</v>
      </c>
      <c r="AR48" s="128">
        <f>sum('Transportation and Industrial G'!AP21,Model!AQ246)</f>
        <v>2.023416201</v>
      </c>
      <c r="AS48" s="128">
        <f>sum('Transportation and Industrial G'!AQ21,Model!AR246)</f>
        <v>1.823589053</v>
      </c>
      <c r="AT48" s="128">
        <f>sum('Transportation and Industrial G'!AR21,Model!AS246)</f>
        <v>1.626027948</v>
      </c>
      <c r="AU48" s="128">
        <f>sum('Transportation and Industrial G'!AS21,Model!AT246)</f>
        <v>1.43100481</v>
      </c>
      <c r="AV48" s="128">
        <f>sum('Transportation and Industrial G'!AT21,Model!AU246)</f>
        <v>1.238836887</v>
      </c>
      <c r="AW48" s="128">
        <f>sum('Transportation and Industrial G'!AU21,Model!AV246)</f>
        <v>1.049896596</v>
      </c>
      <c r="AX48" s="128">
        <f>sum('Transportation and Industrial G'!AV21,Model!AW246)</f>
        <v>0.8646240708</v>
      </c>
      <c r="AY48" s="128">
        <f>sum('Transportation and Industrial G'!AW21,Model!AX246)</f>
        <v>0.6835432765</v>
      </c>
      <c r="AZ48" s="128">
        <f>sum('Transportation and Industrial G'!AX21,Model!AY246)</f>
        <v>0.5072829732</v>
      </c>
      <c r="BA48" s="128">
        <f>sum('Transportation and Industrial G'!AY21,Model!AZ246)</f>
        <v>0.3366042909</v>
      </c>
      <c r="BB48" s="128">
        <f>sum('Transportation and Industrial G'!AZ21,Model!BA246)</f>
        <v>0.1724375</v>
      </c>
    </row>
    <row r="49" ht="15.75" customHeight="1">
      <c r="A49" s="127" t="s">
        <v>280</v>
      </c>
      <c r="B49" s="32" t="s">
        <v>279</v>
      </c>
      <c r="C49" s="32" t="s">
        <v>281</v>
      </c>
      <c r="D49" s="128">
        <f>sum('Transportation and Industrial G'!B$14:B$17,Model!C654)</f>
        <v>28.60997558</v>
      </c>
      <c r="E49" s="128">
        <f>sum('Transportation and Industrial G'!C$14:C$17,Model!D654)</f>
        <v>30.58749042</v>
      </c>
      <c r="F49" s="128">
        <f>sum('Transportation and Industrial G'!D$14:D$17,Model!E654)</f>
        <v>23.57875315</v>
      </c>
      <c r="G49" s="128">
        <f>sum('Transportation and Industrial G'!E$14:E$17,Model!F654)</f>
        <v>24.77391224</v>
      </c>
      <c r="H49" s="128">
        <f>sum('Transportation and Industrial G'!F$14:F$17,Model!G654)</f>
        <v>28.02255112</v>
      </c>
      <c r="I49" s="128">
        <f>sum('Transportation and Industrial G'!G$14:G$17,Model!H654)</f>
        <v>28.1681937</v>
      </c>
      <c r="J49" s="128">
        <f>sum('Transportation and Industrial G'!H$14:H$17,Model!I654)</f>
        <v>26.82162568</v>
      </c>
      <c r="K49" s="128">
        <f>sum('Transportation and Industrial G'!I$14:I$17,Model!J654)</f>
        <v>28.8750532</v>
      </c>
      <c r="L49" s="128">
        <f>sum('Transportation and Industrial G'!J$14:J$17,Model!K654)</f>
        <v>31.54255228</v>
      </c>
      <c r="M49" s="128">
        <f>sum('Transportation and Industrial G'!K$14:K$17,Model!L654)</f>
        <v>31.15881072</v>
      </c>
      <c r="N49" s="128">
        <f>sum('Transportation and Industrial G'!L$14:L$17,Model!M654)</f>
        <v>28.79765822</v>
      </c>
      <c r="O49" s="128">
        <f>sum('Transportation and Industrial G'!M$14:M$17,Model!N654)</f>
        <v>25.21516586</v>
      </c>
      <c r="P49" s="128">
        <f>sum('Transportation and Industrial G'!N$14:N$17,Model!O654)</f>
        <v>26.24114301</v>
      </c>
      <c r="Q49" s="128">
        <f>sum('Transportation and Industrial G'!O$14:O$17,Model!P654)</f>
        <v>30.50485297</v>
      </c>
      <c r="R49" s="128">
        <f>sum('Transportation and Industrial G'!P$14:P$17,Model!Q654)</f>
        <v>29.01892597</v>
      </c>
      <c r="S49" s="128">
        <f>sum('Transportation and Industrial G'!Q$14:Q$17,Model!R654)</f>
        <v>30.51399407</v>
      </c>
      <c r="T49" s="128">
        <f>sum('Transportation and Industrial G'!R$14:R$17,Model!S654)</f>
        <v>30.51128948</v>
      </c>
      <c r="U49" s="128">
        <f>sum('Transportation and Industrial G'!S$14:S$17,Model!T654)</f>
        <v>32.5899055</v>
      </c>
      <c r="V49" s="128">
        <f>sum('Transportation and Industrial G'!T$14:T$17,Model!U654)</f>
        <v>32.28042138</v>
      </c>
      <c r="W49" s="128">
        <f>sum('Transportation and Industrial G'!U$14:U$17,Model!V654)</f>
        <v>32.23962038</v>
      </c>
      <c r="X49" s="128">
        <f>sum('Transportation and Industrial G'!V$14:V$17,Model!W654)</f>
        <v>32.19881937</v>
      </c>
      <c r="Y49" s="128">
        <f>sum('Transportation and Industrial G'!W$14:W$17,Model!X654)</f>
        <v>32.0239061</v>
      </c>
      <c r="Z49" s="128">
        <f>sum('Transportation and Industrial G'!X$14:X$17,Model!Y654)</f>
        <v>31.85501093</v>
      </c>
      <c r="AA49" s="128">
        <f>sum('Transportation and Industrial G'!Y$14:Y$17,Model!Z654)</f>
        <v>31.69213386</v>
      </c>
      <c r="AB49" s="128">
        <f>sum('Transportation and Industrial G'!Z$14:Z$17,Model!AA654)</f>
        <v>31.53527488</v>
      </c>
      <c r="AC49" s="128">
        <f>sum('Transportation and Industrial G'!AA$14:AA$17,Model!AB654)</f>
        <v>31.384434</v>
      </c>
      <c r="AD49" s="128">
        <f>sum('Transportation and Industrial G'!AB$14:AB$17,Model!AC654)</f>
        <v>31.23961122</v>
      </c>
      <c r="AE49" s="128">
        <f>sum('Transportation and Industrial G'!AC$14:AC$17,Model!AD654)</f>
        <v>31.10080653</v>
      </c>
      <c r="AF49" s="128">
        <f>sum('Transportation and Industrial G'!AD$14:AD$17,Model!AE654)</f>
        <v>31.17038861</v>
      </c>
      <c r="AG49" s="128">
        <f>sum('Transportation and Industrial G'!AE$14:AE$17,Model!AF654)</f>
        <v>31.23997069</v>
      </c>
      <c r="AH49" s="128">
        <f>sum('Transportation and Industrial G'!AF$14:AF$17,Model!AG654)</f>
        <v>31.30955277</v>
      </c>
      <c r="AI49" s="128">
        <f>sum('Transportation and Industrial G'!AG$14:AG$17,Model!AH654)</f>
        <v>31.37913485</v>
      </c>
      <c r="AJ49" s="128">
        <f>sum('Transportation and Industrial G'!AH$14:AH$17,Model!AI654)</f>
        <v>31.44871693</v>
      </c>
      <c r="AK49" s="128">
        <f>sum('Transportation and Industrial G'!AI$14:AI$17,Model!AJ654)</f>
        <v>31.51829901</v>
      </c>
      <c r="AL49" s="128">
        <f>sum('Transportation and Industrial G'!AJ$14:AJ$17,Model!AK654)</f>
        <v>31.58788109</v>
      </c>
      <c r="AM49" s="128">
        <f>sum('Transportation and Industrial G'!AK$14:AK$17,Model!AL654)</f>
        <v>31.65746317</v>
      </c>
      <c r="AN49" s="128">
        <f>sum('Transportation and Industrial G'!AL$14:AL$17,Model!AM654)</f>
        <v>31.72704525</v>
      </c>
      <c r="AO49" s="128">
        <f>sum('Transportation and Industrial G'!AM$14:AM$17,Model!AN654)</f>
        <v>31.79662733</v>
      </c>
      <c r="AP49" s="128">
        <f>sum('Transportation and Industrial G'!AN$14:AN$17,Model!AO654)</f>
        <v>31.86620941</v>
      </c>
      <c r="AQ49" s="128">
        <f>sum('Transportation and Industrial G'!AO$14:AO$17,Model!AP654)</f>
        <v>31.93579149</v>
      </c>
      <c r="AR49" s="128">
        <f>sum('Transportation and Industrial G'!AP$14:AP$17,Model!AQ654)</f>
        <v>32.00537357</v>
      </c>
      <c r="AS49" s="128">
        <f>sum('Transportation and Industrial G'!AQ$14:AQ$17,Model!AR654)</f>
        <v>32.07495565</v>
      </c>
      <c r="AT49" s="128">
        <f>sum('Transportation and Industrial G'!AR$14:AR$17,Model!AS654)</f>
        <v>32.14453773</v>
      </c>
      <c r="AU49" s="128">
        <f>sum('Transportation and Industrial G'!AS$14:AS$17,Model!AT654)</f>
        <v>32.21411981</v>
      </c>
      <c r="AV49" s="128">
        <f>sum('Transportation and Industrial G'!AT$14:AT$17,Model!AU654)</f>
        <v>32.28370189</v>
      </c>
      <c r="AW49" s="128">
        <f>sum('Transportation and Industrial G'!AU$14:AU$17,Model!AV654)</f>
        <v>32.35328397</v>
      </c>
      <c r="AX49" s="128">
        <f>sum('Transportation and Industrial G'!AV$14:AV$17,Model!AW654)</f>
        <v>32.42286605</v>
      </c>
      <c r="AY49" s="128">
        <f>sum('Transportation and Industrial G'!AW$14:AW$17,Model!AX654)</f>
        <v>32.49244813</v>
      </c>
      <c r="AZ49" s="128">
        <f>sum('Transportation and Industrial G'!AX$14:AX$17,Model!AY654)</f>
        <v>32.56203021</v>
      </c>
      <c r="BA49" s="128">
        <f>sum('Transportation and Industrial G'!AY$14:AY$17,Model!AZ654)</f>
        <v>32.63161229</v>
      </c>
      <c r="BB49" s="128">
        <f>sum('Transportation and Industrial G'!AZ$14:AZ$17,Model!BA654)</f>
        <v>32.70119437</v>
      </c>
    </row>
    <row r="50" ht="15.75" customHeight="1">
      <c r="A50" s="127" t="s">
        <v>282</v>
      </c>
      <c r="B50" s="32" t="s">
        <v>279</v>
      </c>
      <c r="C50" s="32" t="s">
        <v>215</v>
      </c>
      <c r="D50" s="128">
        <f>sum('Transportation and Industrial G'!B36:B39,Model!C2468)</f>
        <v>76.71497914</v>
      </c>
      <c r="E50" s="128">
        <f>sum('Transportation and Industrial G'!C36:C39,Model!D2468)</f>
        <v>74.96495709</v>
      </c>
      <c r="F50" s="128">
        <f>sum('Transportation and Industrial G'!D36:D39,Model!E2468)</f>
        <v>73.24385846</v>
      </c>
      <c r="G50" s="128">
        <f>sum('Transportation and Industrial G'!E36:E39,Model!F2468)</f>
        <v>72.15933243</v>
      </c>
      <c r="H50" s="128">
        <f>sum('Transportation and Industrial G'!F36:F39,Model!G2468)</f>
        <v>73.80196235</v>
      </c>
      <c r="I50" s="128">
        <f>sum('Transportation and Industrial G'!G36:G39,Model!H2468)</f>
        <v>75.07575855</v>
      </c>
      <c r="J50" s="128">
        <f>sum('Transportation and Industrial G'!H36:H39,Model!I2468)</f>
        <v>77.39308097</v>
      </c>
      <c r="K50" s="128">
        <f>sum('Transportation and Industrial G'!I36:I39,Model!J2468)</f>
        <v>79.97030965</v>
      </c>
      <c r="L50" s="128">
        <f>sum('Transportation and Industrial G'!J36:J39,Model!K2468)</f>
        <v>73.91001565</v>
      </c>
      <c r="M50" s="128">
        <f>sum('Transportation and Industrial G'!K36:K39,Model!L2468)</f>
        <v>71.99413719</v>
      </c>
      <c r="N50" s="128">
        <f>sum('Transportation and Industrial G'!L36:L39,Model!M2468)</f>
        <v>71.90248381</v>
      </c>
      <c r="O50" s="128">
        <f>sum('Transportation and Industrial G'!M36:M39,Model!N2468)</f>
        <v>71.17332667</v>
      </c>
      <c r="P50" s="128">
        <f>sum('Transportation and Industrial G'!N36:N39,Model!O2468)</f>
        <v>71.77035398</v>
      </c>
      <c r="Q50" s="128">
        <f>sum('Transportation and Industrial G'!O36:O39,Model!P2468)</f>
        <v>70.43531354</v>
      </c>
      <c r="R50" s="128">
        <f>sum('Transportation and Industrial G'!P36:P39,Model!Q2468)</f>
        <v>69.51911002</v>
      </c>
      <c r="S50" s="128">
        <f>sum('Transportation and Industrial G'!Q36:Q39,Model!R2468)</f>
        <v>72.51164483</v>
      </c>
      <c r="T50" s="128">
        <f>sum('Transportation and Industrial G'!R36:R39,Model!S2468)</f>
        <v>78.81281098</v>
      </c>
      <c r="U50" s="128">
        <f>sum('Transportation and Industrial G'!S36:S39,Model!T2468)</f>
        <v>77.13819263</v>
      </c>
      <c r="V50" s="128">
        <f>sum('Transportation and Industrial G'!T36:T39,Model!U2468)</f>
        <v>76.67233976</v>
      </c>
      <c r="W50" s="128">
        <f>sum('Transportation and Industrial G'!U36:U39,Model!V2468)</f>
        <v>76.21128922</v>
      </c>
      <c r="X50" s="128">
        <f>sum('Transportation and Industrial G'!V36:V39,Model!W2468)</f>
        <v>75.75023868</v>
      </c>
      <c r="Y50" s="128">
        <f>sum('Transportation and Industrial G'!W36:W39,Model!X2468)</f>
        <v>75.28827513</v>
      </c>
      <c r="Z50" s="128">
        <f>sum('Transportation and Industrial G'!X36:X39,Model!Y2468)</f>
        <v>74.82631158</v>
      </c>
      <c r="AA50" s="128">
        <f>sum('Transportation and Industrial G'!Y36:Y39,Model!Z2468)</f>
        <v>74.36434803</v>
      </c>
      <c r="AB50" s="128">
        <f>sum('Transportation and Industrial G'!Z36:Z39,Model!AA2468)</f>
        <v>73.90238448</v>
      </c>
      <c r="AC50" s="128">
        <f>sum('Transportation and Industrial G'!AA36:AA39,Model!AB2468)</f>
        <v>73.44042093</v>
      </c>
      <c r="AD50" s="128">
        <f>sum('Transportation and Industrial G'!AB36:AB39,Model!AC2468)</f>
        <v>72.97845738</v>
      </c>
      <c r="AE50" s="128">
        <f>sum('Transportation and Industrial G'!AC36:AC39,Model!AD2468)</f>
        <v>72.51649383</v>
      </c>
      <c r="AF50" s="128">
        <f>sum('Transportation and Industrial G'!AD36:AD39,Model!AE2468)</f>
        <v>72.05453028</v>
      </c>
      <c r="AG50" s="128">
        <f>sum('Transportation and Industrial G'!AE36:AE39,Model!AF2468)</f>
        <v>71.59256674</v>
      </c>
      <c r="AH50" s="128">
        <f>sum('Transportation and Industrial G'!AF36:AF39,Model!AG2468)</f>
        <v>71.13060319</v>
      </c>
      <c r="AI50" s="128">
        <f>sum('Transportation and Industrial G'!AG36:AG39,Model!AH2468)</f>
        <v>70.66863964</v>
      </c>
      <c r="AJ50" s="128">
        <f>sum('Transportation and Industrial G'!AH36:AH39,Model!AI2468)</f>
        <v>70.20667609</v>
      </c>
      <c r="AK50" s="128">
        <f>sum('Transportation and Industrial G'!AI36:AI39,Model!AJ2468)</f>
        <v>69.74471254</v>
      </c>
      <c r="AL50" s="128">
        <f>sum('Transportation and Industrial G'!AJ36:AJ39,Model!AK2468)</f>
        <v>69.28274899</v>
      </c>
      <c r="AM50" s="128">
        <f>sum('Transportation and Industrial G'!AK36:AK39,Model!AL2468)</f>
        <v>68.82078544</v>
      </c>
      <c r="AN50" s="128">
        <f>sum('Transportation and Industrial G'!AL36:AL39,Model!AM2468)</f>
        <v>68.35882189</v>
      </c>
      <c r="AO50" s="128">
        <f>sum('Transportation and Industrial G'!AM36:AM39,Model!AN2468)</f>
        <v>67.89685834</v>
      </c>
      <c r="AP50" s="128">
        <f>sum('Transportation and Industrial G'!AN36:AN39,Model!AO2468)</f>
        <v>67.43489479</v>
      </c>
      <c r="AQ50" s="128">
        <f>sum('Transportation and Industrial G'!AO36:AO39,Model!AP2468)</f>
        <v>66.97293124</v>
      </c>
      <c r="AR50" s="128">
        <f>sum('Transportation and Industrial G'!AP36:AP39,Model!AQ2468)</f>
        <v>66.51096769</v>
      </c>
      <c r="AS50" s="128">
        <f>sum('Transportation and Industrial G'!AQ36:AQ39,Model!AR2468)</f>
        <v>66.04900414</v>
      </c>
      <c r="AT50" s="128">
        <f>sum('Transportation and Industrial G'!AR36:AR39,Model!AS2468)</f>
        <v>65.58704059</v>
      </c>
      <c r="AU50" s="128">
        <f>sum('Transportation and Industrial G'!AS36:AS39,Model!AT2468)</f>
        <v>65.12507704</v>
      </c>
      <c r="AV50" s="128">
        <f>sum('Transportation and Industrial G'!AT36:AT39,Model!AU2468)</f>
        <v>64.66311349</v>
      </c>
      <c r="AW50" s="128">
        <f>sum('Transportation and Industrial G'!AU36:AU39,Model!AV2468)</f>
        <v>64.20114994</v>
      </c>
      <c r="AX50" s="128">
        <f>sum('Transportation and Industrial G'!AV36:AV39,Model!AW2468)</f>
        <v>63.73918639</v>
      </c>
      <c r="AY50" s="128">
        <f>sum('Transportation and Industrial G'!AW36:AW39,Model!AX2468)</f>
        <v>63.27722284</v>
      </c>
      <c r="AZ50" s="128">
        <f>sum('Transportation and Industrial G'!AX36:AX39,Model!AY2468)</f>
        <v>62.81525929</v>
      </c>
      <c r="BA50" s="128">
        <f>sum('Transportation and Industrial G'!AY36:AY39,Model!AZ2468)</f>
        <v>62.35329574</v>
      </c>
      <c r="BB50" s="128">
        <f>sum('Transportation and Industrial G'!AZ36:AZ39,Model!BA2468)</f>
        <v>61.89133219</v>
      </c>
    </row>
    <row r="51" ht="15.75" customHeight="1">
      <c r="A51" s="127" t="s">
        <v>283</v>
      </c>
      <c r="B51" s="32" t="s">
        <v>279</v>
      </c>
      <c r="C51" s="32" t="s">
        <v>284</v>
      </c>
      <c r="D51" s="128">
        <f>sum(Model!C245,Model!C653,Model!C891,Model!C1116,Model!C1343,Model!C1568,Model!C1793,Model!C2244,Model!C2467,Model!C3760)</f>
        <v>0.0005418</v>
      </c>
      <c r="E51" s="128">
        <f>sum(Model!D245,Model!D653,Model!D891,Model!D1116,Model!D1343,Model!D1568,Model!D1793,Model!D2244,Model!D2467,Model!D3760)</f>
        <v>0.28202346</v>
      </c>
      <c r="F51" s="128">
        <f>sum(Model!E245,Model!E653,Model!E891,Model!E1116,Model!E1343,Model!E1568,Model!E1793,Model!E2244,Model!E2467,Model!E3760)</f>
        <v>0.25366432</v>
      </c>
      <c r="G51" s="128">
        <f>sum(Model!F245,Model!F653,Model!F891,Model!F1116,Model!F1343,Model!F1568,Model!F1793,Model!F2244,Model!F2467,Model!F3760)</f>
        <v>0.188263</v>
      </c>
      <c r="H51" s="128">
        <f>sum(Model!G245,Model!G653,Model!G891,Model!G1116,Model!G1343,Model!G1568,Model!G1793,Model!G2244,Model!G2467,Model!G3760)</f>
        <v>0.045488</v>
      </c>
      <c r="I51" s="128">
        <f>sum(Model!H245,Model!H653,Model!H891,Model!H1116,Model!H1343,Model!H1568,Model!H1793,Model!H2244,Model!H2467,Model!H3760)</f>
        <v>0.13920656</v>
      </c>
      <c r="J51" s="128">
        <f>sum(Model!I245,Model!I653,Model!I891,Model!I1116,Model!I1343,Model!I1568,Model!I1793,Model!I2244,Model!I2467,Model!I3760)</f>
        <v>0.3285193</v>
      </c>
      <c r="K51" s="128">
        <f>sum(Model!J245,Model!J653,Model!J891,Model!J1116,Model!J1343,Model!J1568,Model!J1793,Model!J2244,Model!J2467,Model!J3760)</f>
        <v>0.5943495</v>
      </c>
      <c r="L51" s="128">
        <f>sum(Model!K245,Model!K653,Model!K891,Model!K1116,Model!K1343,Model!K1568,Model!K1793,Model!K2244,Model!K2467,Model!K3760)</f>
        <v>0.3798951</v>
      </c>
      <c r="M51" s="128">
        <f>sum(Model!L245,Model!L653,Model!L891,Model!L1116,Model!L1343,Model!L1568,Model!L1793,Model!L2244,Model!L2467,Model!L3760)</f>
        <v>0.7952937</v>
      </c>
      <c r="N51" s="128">
        <f>sum(Model!M245,Model!M653,Model!M891,Model!M1116,Model!M1343,Model!M1568,Model!M1793,Model!M2244,Model!M2467,Model!M3760)</f>
        <v>0.360308</v>
      </c>
      <c r="O51" s="128">
        <f>sum(Model!N245,Model!N653,Model!N891,Model!N1116,Model!N1343,Model!N1568,Model!N1793,Model!N2244,Model!N2467,Model!N3760)</f>
        <v>0.2676988</v>
      </c>
      <c r="P51" s="128">
        <f>sum(Model!O245,Model!O653,Model!O891,Model!O1116,Model!O1343,Model!O1568,Model!O1793,Model!O2244,Model!O2467,Model!O3760)</f>
        <v>0.8480049</v>
      </c>
      <c r="Q51" s="128">
        <f>sum(Model!P245,Model!P653,Model!P891,Model!P1116,Model!P1343,Model!P1568,Model!P1793,Model!P2244,Model!P2467,Model!P3760)</f>
        <v>0.006579</v>
      </c>
      <c r="R51" s="128">
        <f>sum(Model!Q245,Model!Q653,Model!Q891,Model!Q1116,Model!Q1343,Model!Q1568,Model!Q1793,Model!Q2244,Model!Q2467,Model!Q3760)</f>
        <v>0.17342264</v>
      </c>
      <c r="S51" s="128">
        <f>sum(Model!R245,Model!R653,Model!R891,Model!R1116,Model!R1343,Model!R1568,Model!R1793,Model!R2244,Model!R2467,Model!R3760)</f>
        <v>0.01178384</v>
      </c>
      <c r="T51" s="128">
        <f>sum(Model!S245,Model!S653,Model!S891,Model!S1116,Model!S1343,Model!S1568,Model!S1793,Model!S2244,Model!S2467,Model!S3760)</f>
        <v>0.21822</v>
      </c>
      <c r="U51" s="128">
        <f>sum(Model!T245,Model!T653,Model!T891,Model!T1116,Model!T1343,Model!T1568,Model!T1793,Model!T2244,Model!T2467,Model!T3760)</f>
        <v>0.234048</v>
      </c>
      <c r="V51" s="128">
        <f>sum(Model!U245,Model!U653,Model!U891,Model!U1116,Model!U1343,Model!U1568,Model!U1793,Model!U2244,Model!U2467,Model!U3760)</f>
        <v>0.175225</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0.9718737329</v>
      </c>
      <c r="Z51" s="128">
        <f>sum(Model!Y245,Model!Y653,Model!Y891,Model!Y1116,Model!Y1343,Model!Y1568,Model!Y1793,Model!Y2244,Model!Y2467,Model!Y3760)</f>
        <v>0.8898069274</v>
      </c>
      <c r="AA51" s="128">
        <f>sum(Model!Z245,Model!Z653,Model!Z891,Model!Z1116,Model!Z1343,Model!Z1568,Model!Z1793,Model!Z2244,Model!Z2467,Model!Z3760)</f>
        <v>0.8898069274</v>
      </c>
      <c r="AB51" s="128">
        <f>sum(Model!AA245,Model!AA653,Model!AA891,Model!AA1116,Model!AA1343,Model!AA1568,Model!AA1793,Model!AA2244,Model!AA2467,Model!AA3760)</f>
        <v>1.005362694</v>
      </c>
      <c r="AC51" s="128">
        <f>sum(Model!AB245,Model!AB653,Model!AB891,Model!AB1116,Model!AB1343,Model!AB1568,Model!AB1793,Model!AB2244,Model!AB2467,Model!AB3760)</f>
        <v>1.059384094</v>
      </c>
      <c r="AD51" s="128">
        <f>sum(Model!AC245,Model!AC653,Model!AC891,Model!AC1116,Model!AC1343,Model!AC1568,Model!AC1793,Model!AC2244,Model!AC2467,Model!AC3760)</f>
        <v>0.9052819274</v>
      </c>
      <c r="AE51" s="128">
        <f>sum(Model!AD245,Model!AD653,Model!AD891,Model!AD1116,Model!AD1343,Model!AD1568,Model!AD1793,Model!AD2244,Model!AD2467,Model!AD3760)</f>
        <v>0.8898069274</v>
      </c>
      <c r="AF51" s="128">
        <f>sum(Model!AE245,Model!AE653,Model!AE891,Model!AE1116,Model!AE1343,Model!AE1568,Model!AE1793,Model!AE2244,Model!AE2467,Model!AE3760)</f>
        <v>0.8898069274</v>
      </c>
      <c r="AG51" s="128">
        <f>sum(Model!AF245,Model!AF653,Model!AF891,Model!AF1116,Model!AF1343,Model!AF1568,Model!AF1793,Model!AF2244,Model!AF2467,Model!AF3760)</f>
        <v>1.090548627</v>
      </c>
      <c r="AH51" s="128">
        <f>sum(Model!AG245,Model!AG653,Model!AG891,Model!AG1116,Model!AG1343,Model!AG1568,Model!AG1793,Model!AG2244,Model!AG2467,Model!AG3760)</f>
        <v>0.9799333274</v>
      </c>
      <c r="AI51" s="128">
        <f>sum(Model!AH245,Model!AH653,Model!AH891,Model!AH1116,Model!AH1343,Model!AH1568,Model!AH1793,Model!AH2244,Model!AH2467,Model!AH3760)</f>
        <v>0.934525983</v>
      </c>
      <c r="AJ51" s="128">
        <f>sum(Model!AI245,Model!AI653,Model!AI891,Model!AI1116,Model!AI1343,Model!AI1568,Model!AI1793,Model!AI2244,Model!AI2467,Model!AI3760)</f>
        <v>1.0164692</v>
      </c>
      <c r="AK51" s="128">
        <f>sum(Model!AJ245,Model!AJ653,Model!AJ891,Model!AJ1116,Model!AJ1343,Model!AJ1568,Model!AJ1793,Model!AJ2244,Model!AJ2467,Model!AJ3760)</f>
        <v>1.057480333</v>
      </c>
      <c r="AL51" s="128">
        <f>sum(Model!AK245,Model!AK653,Model!AK891,Model!AK1116,Model!AK1343,Model!AK1568,Model!AK1793,Model!AK2244,Model!AK2467,Model!AK3760)</f>
        <v>1.217011179</v>
      </c>
      <c r="AM51" s="128">
        <f>sum(Model!AL245,Model!AL653,Model!AL891,Model!AL1116,Model!AL1343,Model!AL1568,Model!AL1793,Model!AL2244,Model!AL2467,Model!AL3760)</f>
        <v>1.379745427</v>
      </c>
      <c r="AN51" s="128">
        <f>sum(Model!AM245,Model!AM653,Model!AM891,Model!AM1116,Model!AM1343,Model!AM1568,Model!AM1793,Model!AM2244,Model!AM2467,Model!AM3760)</f>
        <v>1.107014027</v>
      </c>
      <c r="AO51" s="128">
        <f>sum(Model!AN245,Model!AN653,Model!AN891,Model!AN1116,Model!AN1343,Model!AN1568,Model!AN1793,Model!AN2244,Model!AN2467,Model!AN3760)</f>
        <v>1.69909145</v>
      </c>
      <c r="AP51" s="128">
        <f>sum(Model!AO245,Model!AO653,Model!AO891,Model!AO1116,Model!AO1343,Model!AO1568,Model!AO1793,Model!AO2244,Model!AO2467,Model!AO3760)</f>
        <v>1.410546333</v>
      </c>
      <c r="AQ51" s="128">
        <f>sum(Model!AP245,Model!AP653,Model!AP891,Model!AP1116,Model!AP1343,Model!AP1568,Model!AP1793,Model!AP2244,Model!AP2467,Model!AP3760)</f>
        <v>1.286500533</v>
      </c>
      <c r="AR51" s="128">
        <f>sum(Model!AQ245,Model!AQ653,Model!AQ891,Model!AQ1116,Model!AQ1343,Model!AQ1568,Model!AQ1793,Model!AQ2244,Model!AQ2467,Model!AQ3760)</f>
        <v>1.731814433</v>
      </c>
      <c r="AS51" s="128">
        <f>sum(Model!AR245,Model!AR653,Model!AR891,Model!AR1116,Model!AR1343,Model!AR1568,Model!AR1793,Model!AR2244,Model!AR2467,Model!AR3760)</f>
        <v>0.8979569274</v>
      </c>
      <c r="AT51" s="128">
        <f>sum(Model!AS245,Model!AS653,Model!AS891,Model!AS1116,Model!AS1343,Model!AS1568,Model!AS1793,Model!AS2244,Model!AS2467,Model!AS3760)</f>
        <v>1.186986127</v>
      </c>
      <c r="AU51" s="128">
        <f>sum(Model!AT245,Model!AT653,Model!AT891,Model!AT1116,Model!AT1343,Model!AT1568,Model!AT1793,Model!AT2244,Model!AT2467,Model!AT3760)</f>
        <v>1.139075091</v>
      </c>
      <c r="AV51" s="128">
        <f>sum(Model!AU245,Model!AU653,Model!AU891,Model!AU1116,Model!AU1343,Model!AU1568,Model!AU1793,Model!AU2244,Model!AU2467,Model!AU3760)</f>
        <v>1.222184733</v>
      </c>
      <c r="AW51" s="128">
        <f>sum(Model!AV245,Model!AV653,Model!AV891,Model!AV1116,Model!AV1343,Model!AV1568,Model!AV1793,Model!AV2244,Model!AV2467,Model!AV3760)</f>
        <v>0.9207569274</v>
      </c>
      <c r="AX51" s="128">
        <f>sum(Model!AW245,Model!AW653,Model!AW891,Model!AW1116,Model!AW1343,Model!AW1568,Model!AW1793,Model!AW2244,Model!AW2467,Model!AW3760)</f>
        <v>0.9458320074</v>
      </c>
      <c r="AY51" s="128">
        <f>sum(Model!AX245,Model!AX653,Model!AX891,Model!AX1116,Model!AX1343,Model!AX1568,Model!AX1793,Model!AX2244,Model!AX2467,Model!AX3760)</f>
        <v>1.359322823</v>
      </c>
      <c r="AZ51" s="128">
        <f>sum(Model!AY245,Model!AY653,Model!AY891,Model!AY1116,Model!AY1343,Model!AY1568,Model!AY1793,Model!AY2244,Model!AY2467,Model!AY3760)</f>
        <v>1.359322823</v>
      </c>
      <c r="BA51" s="128">
        <f>sum(Model!AZ245,Model!AZ653,Model!AZ891,Model!AZ1116,Model!AZ1343,Model!AZ1568,Model!AZ1793,Model!AZ2244,Model!AZ2467,Model!AZ3760)</f>
        <v>1.779613855</v>
      </c>
      <c r="BB51" s="128">
        <f>sum(Model!BA245,Model!BA653,Model!BA891,Model!BA1116,Model!BA1343,Model!BA1568,Model!BA1793,Model!BA2244,Model!BA2467,Model!BA3760)</f>
        <v>1.779613855</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0.0005068243416</v>
      </c>
      <c r="E52" s="105">
        <f>SUM(Model!D189,Model!D599,Model!D837,Model!D1062,Model!D1289,Model!D1514,Model!D1739,Model!D1964*0,Model!D2190,Model!D2413,Model!D2638,Model!D3704)-sum(Model!D136,Model!D547,Model!D785,Model!D1010,Model!D1237,Model!D1462,Model!D1687,Model!D1912*0,Model!D2138,Model!D2361,Model!D2586,Model!D3652)</f>
        <v>0.1410141246</v>
      </c>
      <c r="F52" s="105">
        <f>SUM(Model!E189,Model!E599,Model!E837,Model!E1062,Model!E1289,Model!E1514,Model!E1739,Model!E1964*0,Model!E2190,Model!E2413,Model!E2638,Model!E3704)-sum(Model!E136,Model!E547,Model!E785,Model!E1010,Model!E1237,Model!E1462,Model!E1687,Model!E1912*0,Model!E2138,Model!E2361,Model!E2586,Model!E3652)</f>
        <v>0.315662327</v>
      </c>
      <c r="G52" s="105">
        <f>SUM(Model!F189,Model!F599,Model!F837,Model!F1062,Model!F1289,Model!F1514,Model!F1739,Model!F1964*0,Model!F2190,Model!F2413,Model!F2638,Model!F3704)-sum(Model!F136,Model!F547,Model!F785,Model!F1010,Model!F1237,Model!F1462,Model!F1687,Model!F1912*0,Model!F2138,Model!F2361,Model!F2586,Model!F3652)</f>
        <v>0.3846670074</v>
      </c>
      <c r="H52" s="105">
        <f>SUM(Model!G189,Model!G599,Model!G837,Model!G1062,Model!G1289,Model!G1514,Model!G1739,Model!G1964*0,Model!G2190,Model!G2413,Model!G2638,Model!G3704)-sum(Model!G136,Model!G547,Model!G785,Model!G1010,Model!G1237,Model!G1462,Model!G1687,Model!G1912*0,Model!G2138,Model!G2361,Model!G2586,Model!G3652)</f>
        <v>0.3678603715</v>
      </c>
      <c r="I52" s="105">
        <f>SUM(Model!H189,Model!H599,Model!H837,Model!H1062,Model!H1289,Model!H1514,Model!H1739,Model!H1964*0,Model!H2190,Model!H2413,Model!H2638,Model!H3704)-sum(Model!H136,Model!H547,Model!H785,Model!H1010,Model!H1237,Model!H1462,Model!H1687,Model!H1912*0,Model!H2138,Model!H2361,Model!H2586,Model!H3652)</f>
        <v>0.3930345266</v>
      </c>
      <c r="J52" s="105">
        <f>SUM(Model!I189,Model!I599,Model!I837,Model!I1062,Model!I1289,Model!I1514,Model!I1739,Model!I1964*0,Model!I2190,Model!I2413,Model!I2638,Model!I3704)-sum(Model!I136,Model!I547,Model!I785,Model!I1010,Model!I1237,Model!I1462,Model!I1687,Model!I1912*0,Model!I2138,Model!I2361,Model!I2586,Model!I3652)</f>
        <v>0.5269925743</v>
      </c>
      <c r="K52" s="105">
        <f>SUM(Model!J189,Model!J599,Model!J837,Model!J1062,Model!J1289,Model!J1514,Model!J1739,Model!J1964*0,Model!J2190,Model!J2413,Model!J2638,Model!J3704)-sum(Model!J136,Model!J547,Model!J785,Model!J1010,Model!J1237,Model!J1462,Model!J1687,Model!J1912*0,Model!J2138,Model!J2361,Model!J2586,Model!J3652)</f>
        <v>0.8475536619</v>
      </c>
      <c r="L52" s="105">
        <f>SUM(Model!K189,Model!K599,Model!K837,Model!K1062,Model!K1289,Model!K1514,Model!K1739,Model!K1964*0,Model!K2190,Model!K2413,Model!K2638,Model!K3704)-sum(Model!K136,Model!K547,Model!K785,Model!K1010,Model!K1237,Model!K1462,Model!K1687,Model!K1912*0,Model!K2138,Model!K2361,Model!K2586,Model!K3652)</f>
        <v>0.9899205622</v>
      </c>
      <c r="M52" s="105">
        <f>SUM(Model!L189,Model!L599,Model!L837,Model!L1062,Model!L1289,Model!L1514,Model!L1739,Model!L1964*0,Model!L2190,Model!L2413,Model!L2638,Model!L3704)-sum(Model!L136,Model!L547,Model!L785,Model!L1010,Model!L1237,Model!L1462,Model!L1687,Model!L1912*0,Model!L2138,Model!L2361,Model!L2586,Model!L3652)</f>
        <v>1.527052074</v>
      </c>
      <c r="N52" s="105">
        <f>SUM(Model!M189,Model!M599,Model!M837,Model!M1062,Model!M1289,Model!M1514,Model!M1739,Model!M1964*0,Model!M2190,Model!M2413,Model!M2638,Model!M3704)-sum(Model!M136,Model!M547,Model!M785,Model!M1010,Model!M1237,Model!M1462,Model!M1687,Model!M1912*0,Model!M2138,Model!M2361,Model!M2586,Model!M3652)</f>
        <v>1.881671898</v>
      </c>
      <c r="O52" s="105">
        <f>SUM(Model!N189,Model!N599,Model!N837,Model!N1062,Model!N1289,Model!N1514,Model!N1739,Model!N1964*0,Model!N2190,Model!N2413,Model!N2638,Model!N3704)-sum(Model!N136,Model!N547,Model!N785,Model!N1010,Model!N1237,Model!N1462,Model!N1687,Model!N1912*0,Model!N2138,Model!N2361,Model!N2586,Model!N3652)</f>
        <v>1.836959713</v>
      </c>
      <c r="P52" s="105">
        <f>SUM(Model!O189,Model!O599,Model!O837,Model!O1062,Model!O1289,Model!O1514,Model!O1739,Model!O1964*0,Model!O2190,Model!O2413,Model!O2638,Model!O3704)-sum(Model!O136,Model!O547,Model!O785,Model!O1010,Model!O1237,Model!O1462,Model!O1687,Model!O1912*0,Model!O2138,Model!O2361,Model!O2586,Model!O3652)</f>
        <v>2.231728828</v>
      </c>
      <c r="Q52" s="105">
        <f>SUM(Model!P189,Model!P599,Model!P837,Model!P1062,Model!P1289,Model!P1514,Model!P1739,Model!P1964*0,Model!P2190,Model!P2413,Model!P2638,Model!P3704)-sum(Model!P136,Model!P547,Model!P785,Model!P1010,Model!P1237,Model!P1462,Model!P1687,Model!P1912*0,Model!P2138,Model!P2361,Model!P2586,Model!P3652)</f>
        <v>2.275025735</v>
      </c>
      <c r="R52" s="105">
        <f>SUM(Model!Q189,Model!Q599,Model!Q837,Model!Q1062,Model!Q1289,Model!Q1514,Model!Q1739,Model!Q1964*0,Model!Q2190,Model!Q2413,Model!Q2638,Model!Q3704)-sum(Model!Q136,Model!Q547,Model!Q785,Model!Q1010,Model!Q1237,Model!Q1462,Model!Q1687,Model!Q1912*0,Model!Q2138,Model!Q2361,Model!Q2586,Model!Q3652)</f>
        <v>1.80483411</v>
      </c>
      <c r="S52" s="105">
        <f>SUM(Model!R189,Model!R599,Model!R837,Model!R1062,Model!R1289,Model!R1514,Model!R1739,Model!R1964*0,Model!R2190,Model!R2413,Model!R2638,Model!R3704)-sum(Model!R136,Model!R547,Model!R785,Model!R1010,Model!R1237,Model!R1462,Model!R1687,Model!R1912*0,Model!R2138,Model!R2361,Model!R2586,Model!R3652)</f>
        <v>1.429217629</v>
      </c>
      <c r="T52" s="105">
        <f>SUM(Model!S189,Model!S599,Model!S837,Model!S1062,Model!S1289,Model!S1514,Model!S1739,Model!S1964*0,Model!S2190,Model!S2413,Model!S2638,Model!S3704)-sum(Model!S136,Model!S547,Model!S785,Model!S1010,Model!S1237,Model!S1462,Model!S1687,Model!S1912*0,Model!S2138,Model!S2361,Model!S2586,Model!S3652)</f>
        <v>1.323122857</v>
      </c>
      <c r="U52" s="105">
        <f>SUM(Model!T189,Model!T599,Model!T837,Model!T1062,Model!T1289,Model!T1514,Model!T1739,Model!T1964*0,Model!T2190,Model!T2413,Model!T2638,Model!T3704)-sum(Model!T136,Model!T547,Model!T785,Model!T1010,Model!T1237,Model!T1462,Model!T1687,Model!T1912*0,Model!T2138,Model!T2361,Model!T2586,Model!T3652)</f>
        <v>1.17281066</v>
      </c>
      <c r="V52" s="105">
        <f>SUM(Model!U189,Model!U599,Model!U837,Model!U1062,Model!U1289,Model!U1514,Model!U1739,Model!U1964*0,Model!U2190,Model!U2413,Model!U2638,Model!U3704)-sum(Model!U136,Model!U547,Model!U785,Model!U1010,Model!U1237,Model!U1462,Model!U1687,Model!U1912*0,Model!U2138,Model!U2361,Model!U2586,Model!U3652)</f>
        <v>1.030807819</v>
      </c>
      <c r="W52" s="105">
        <f>SUM(Model!V189,Model!V599,Model!V837,Model!V1062,Model!V1289,Model!V1514,Model!V1739,Model!V1964*0,Model!V2190,Model!V2413,Model!V2638,Model!V3704)-sum(Model!V136,Model!V547,Model!V785,Model!V1010,Model!V1237,Model!V1462,Model!V1687,Model!V1912*0,Model!V2138,Model!V2361,Model!V2586,Model!V3652)</f>
        <v>0.8719473416</v>
      </c>
      <c r="X52" s="105">
        <f>SUM(Model!W189,Model!W599,Model!W837,Model!W1062,Model!W1289,Model!W1514,Model!W1739,Model!W1964*0,Model!W2190,Model!W2413,Model!W2638,Model!W3704)-sum(Model!W136,Model!W547,Model!W785,Model!W1010,Model!W1237,Model!W1462,Model!W1687,Model!W1912*0,Model!W2138,Model!W2361,Model!W2586,Model!W3652)</f>
        <v>0.6906785188</v>
      </c>
      <c r="Y52" s="105">
        <f>SUM(Model!X189,Model!X599,Model!X837,Model!X1062,Model!X1289,Model!X1514,Model!X1739,Model!X1964*0,Model!X2190,Model!X2413,Model!X2638,Model!X3704)-sum(Model!X136,Model!X547,Model!X785,Model!X1010,Model!X1237,Model!X1462,Model!X1687,Model!X1912*0,Model!X2138,Model!X2361,Model!X2586,Model!X3652)</f>
        <v>5.384096517</v>
      </c>
      <c r="Z52" s="105">
        <f>SUM(Model!Y189,Model!Y599,Model!Y837,Model!Y1062,Model!Y1289,Model!Y1514,Model!Y1739,Model!Y1964*0,Model!Y2190,Model!Y2413,Model!Y2638,Model!Y3704)-sum(Model!Y136,Model!Y547,Model!Y785,Model!Y1010,Model!Y1237,Model!Y1462,Model!Y1687,Model!Y1912*0,Model!Y2138,Model!Y2361,Model!Y2586,Model!Y3652)</f>
        <v>12.77448688</v>
      </c>
      <c r="AA52" s="105">
        <f>SUM(Model!Z189,Model!Z599,Model!Z837,Model!Z1062,Model!Z1289,Model!Z1514,Model!Z1739,Model!Z1964*0,Model!Z2190,Model!Z2413,Model!Z2638,Model!Z3704)-sum(Model!Z136,Model!Z547,Model!Z785,Model!Z1010,Model!Z1237,Model!Z1462,Model!Z1687,Model!Z1912*0,Model!Z2138,Model!Z2361,Model!Z2586,Model!Z3652)</f>
        <v>17.59580554</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20.79232037</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22.9555394</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24.78777011</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26.45022801</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26.8945824</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26.25827448</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25.62225509</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24.95579412</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24.63418401</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24.57780898</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24.68344609</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24.97160225</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25.11757434</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28.79210526</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34.63460191</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38.69781097</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41.95815054</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44.15947354</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45.95952465</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47.89086133</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49.05611157</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48.98306543</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49.00598572</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49.19557225</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49.3632115</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49.8599526</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43.67137731</v>
      </c>
    </row>
    <row r="53" ht="15.75" customHeight="1">
      <c r="A53" s="87" t="s">
        <v>287</v>
      </c>
      <c r="B53" s="129" t="s">
        <v>286</v>
      </c>
      <c r="C53" s="91" t="s">
        <v>241</v>
      </c>
      <c r="D53" s="105">
        <f>sum(Model!C2805,Model!C2972)-sum(Model!C2753,Model!C2920)</f>
        <v>0.03714512893</v>
      </c>
      <c r="E53" s="105">
        <f>sum(Model!D2805,Model!D2972)-sum(Model!D2753,Model!D2920)</f>
        <v>0.07256538973</v>
      </c>
      <c r="F53" s="105">
        <f>sum(Model!E2805,Model!E2972)-sum(Model!E2753,Model!E2920)</f>
        <v>0.1047598771</v>
      </c>
      <c r="G53" s="105">
        <f>sum(Model!F2805,Model!F2972)-sum(Model!F2753,Model!F2920)</f>
        <v>0.1299103638</v>
      </c>
      <c r="H53" s="105">
        <f>sum(Model!G2805,Model!G2972)-sum(Model!G2753,Model!G2920)</f>
        <v>0.1641582425</v>
      </c>
      <c r="I53" s="105">
        <f>sum(Model!H2805,Model!H2972)-sum(Model!H2753,Model!H2920)</f>
        <v>0.2067172173</v>
      </c>
      <c r="J53" s="105">
        <f>sum(Model!I2805,Model!I2972)-sum(Model!I2753,Model!I2920)</f>
        <v>0.2485438554</v>
      </c>
      <c r="K53" s="105">
        <f>sum(Model!J2805,Model!J2972)-sum(Model!J2753,Model!J2920)</f>
        <v>0.3066799149</v>
      </c>
      <c r="L53" s="105">
        <f>sum(Model!K2805,Model!K2972)-sum(Model!K2753,Model!K2920)</f>
        <v>0.3638649744</v>
      </c>
      <c r="M53" s="105">
        <f>sum(Model!L2805,Model!L2972)-sum(Model!L2753,Model!L2920)</f>
        <v>0.4279865747</v>
      </c>
      <c r="N53" s="105">
        <f>sum(Model!M2805,Model!M2972)-sum(Model!M2753,Model!M2920)</f>
        <v>0.4904804246</v>
      </c>
      <c r="O53" s="105">
        <f>sum(Model!N2805,Model!N2972)-sum(Model!N2753,Model!N2920)</f>
        <v>0.5419733879</v>
      </c>
      <c r="P53" s="105">
        <f>sum(Model!O2805,Model!O2972)-sum(Model!O2753,Model!O2920)</f>
        <v>0.6065640457</v>
      </c>
      <c r="Q53" s="105">
        <f>sum(Model!P2805,Model!P2972)-sum(Model!P2753,Model!P2920)</f>
        <v>0.6585100444</v>
      </c>
      <c r="R53" s="105">
        <f>sum(Model!Q2805,Model!Q2972)-sum(Model!Q2753,Model!Q2920)</f>
        <v>0.7294017285</v>
      </c>
      <c r="S53" s="105">
        <f>sum(Model!R2805,Model!R2972)-sum(Model!R2753,Model!R2920)</f>
        <v>0.7891753849</v>
      </c>
      <c r="T53" s="105">
        <f>sum(Model!S2805,Model!S2972)-sum(Model!S2753,Model!S2920)</f>
        <v>0.856211846</v>
      </c>
      <c r="U53" s="105">
        <f>sum(Model!T2805,Model!T2972)-sum(Model!T2753,Model!T2920)</f>
        <v>0.9201454057</v>
      </c>
      <c r="V53" s="105">
        <f>sum(Model!U2805,Model!U2972)-sum(Model!U2753,Model!U2920)</f>
        <v>0.9838493099</v>
      </c>
      <c r="W53" s="105">
        <f>sum(Model!V2805,Model!V2972)-sum(Model!V2753,Model!V2920)</f>
        <v>1.04908978</v>
      </c>
      <c r="X53" s="105">
        <f>sum(Model!W2805,Model!W2972)-sum(Model!W2753,Model!W2920)</f>
        <v>1.114689589</v>
      </c>
      <c r="Y53" s="105">
        <f>sum(Model!X2805,Model!X2972)-sum(Model!X2753,Model!X2920)</f>
        <v>1.199347876</v>
      </c>
      <c r="Z53" s="105">
        <f>sum(Model!Y2805,Model!Y2972)-sum(Model!Y2753,Model!Y2920)</f>
        <v>1.285970392</v>
      </c>
      <c r="AA53" s="105">
        <f>sum(Model!Z2805,Model!Z2972)-sum(Model!Z2753,Model!Z2920)</f>
        <v>1.375113034</v>
      </c>
      <c r="AB53" s="105">
        <f>sum(Model!AA2805,Model!AA2972)-sum(Model!AA2753,Model!AA2920)</f>
        <v>1.466772158</v>
      </c>
      <c r="AC53" s="105">
        <f>sum(Model!AB2805,Model!AB2972)-sum(Model!AB2753,Model!AB2920)</f>
        <v>1.561213847</v>
      </c>
      <c r="AD53" s="105">
        <f>sum(Model!AC2805,Model!AC2972)-sum(Model!AC2753,Model!AC2920)</f>
        <v>1.659066734</v>
      </c>
      <c r="AE53" s="105">
        <f>sum(Model!AD2805,Model!AD2972)-sum(Model!AD2753,Model!AD2920)</f>
        <v>1.758699527</v>
      </c>
      <c r="AF53" s="105">
        <f>sum(Model!AE2805,Model!AE2972)-sum(Model!AE2753,Model!AE2920)</f>
        <v>1.861232947</v>
      </c>
      <c r="AG53" s="105">
        <f>sum(Model!AF2805,Model!AF2972)-sum(Model!AF2753,Model!AF2920)</f>
        <v>1.975102501</v>
      </c>
      <c r="AH53" s="105">
        <f>sum(Model!AG2805,Model!AG2972)-sum(Model!AG2753,Model!AG2920)</f>
        <v>2.08455129</v>
      </c>
      <c r="AI53" s="105">
        <f>sum(Model!AH2805,Model!AH2972)-sum(Model!AH2753,Model!AH2920)</f>
        <v>2.193303304</v>
      </c>
      <c r="AJ53" s="105">
        <f>sum(Model!AI2805,Model!AI2972)-sum(Model!AI2753,Model!AI2920)</f>
        <v>2.306436778</v>
      </c>
      <c r="AK53" s="105">
        <f>sum(Model!AJ2805,Model!AJ2972)-sum(Model!AJ2753,Model!AJ2920)</f>
        <v>2.428965404</v>
      </c>
      <c r="AL53" s="105">
        <f>sum(Model!AK2805,Model!AK2972)-sum(Model!AK2753,Model!AK2920)</f>
        <v>2.56155139</v>
      </c>
      <c r="AM53" s="105">
        <f>sum(Model!AL2805,Model!AL2972)-sum(Model!AL2753,Model!AL2920)</f>
        <v>2.705593035</v>
      </c>
      <c r="AN53" s="105">
        <f>sum(Model!AM2805,Model!AM2972)-sum(Model!AM2753,Model!AM2920)</f>
        <v>2.837622402</v>
      </c>
      <c r="AO53" s="105">
        <f>sum(Model!AN2805,Model!AN2972)-sum(Model!AN2753,Model!AN2920)</f>
        <v>2.997685624</v>
      </c>
      <c r="AP53" s="105">
        <f>sum(Model!AO2805,Model!AO2972)-sum(Model!AO2753,Model!AO2920)</f>
        <v>3.143782255</v>
      </c>
      <c r="AQ53" s="105">
        <f>sum(Model!AP2805,Model!AP2972)-sum(Model!AP2753,Model!AP2920)</f>
        <v>3.288560574</v>
      </c>
      <c r="AR53" s="105">
        <f>sum(Model!AQ2805,Model!AQ2972)-sum(Model!AQ2753,Model!AQ2920)</f>
        <v>3.464505904</v>
      </c>
      <c r="AS53" s="105">
        <f>sum(Model!AR2805,Model!AR2972)-sum(Model!AR2753,Model!AR2920)</f>
        <v>3.599222876</v>
      </c>
      <c r="AT53" s="105">
        <f>sum(Model!AS2805,Model!AS2972)-sum(Model!AS2753,Model!AS2920)</f>
        <v>3.746453576</v>
      </c>
      <c r="AU53" s="105">
        <f>sum(Model!AT2805,Model!AT2972)-sum(Model!AT2753,Model!AT2920)</f>
        <v>3.891105628</v>
      </c>
      <c r="AV53" s="105">
        <f>sum(Model!AU2805,Model!AU2972)-sum(Model!AU2753,Model!AU2920)</f>
        <v>4.034163129</v>
      </c>
      <c r="AW53" s="105">
        <f>sum(Model!AV2805,Model!AV2972)-sum(Model!AV2753,Model!AV2920)</f>
        <v>4.189391137</v>
      </c>
      <c r="AX53" s="105">
        <f>sum(Model!AW2805,Model!AW2972)-sum(Model!AW2753,Model!AW2920)</f>
        <v>4.341119661</v>
      </c>
      <c r="AY53" s="105">
        <f>sum(Model!AX2805,Model!AX2972)-sum(Model!AX2753,Model!AX2920)</f>
        <v>4.500298565</v>
      </c>
      <c r="AZ53" s="105">
        <f>sum(Model!AY2805,Model!AY2972)-sum(Model!AY2753,Model!AY2920)</f>
        <v>4.66411811</v>
      </c>
      <c r="BA53" s="105">
        <f>sum(Model!AZ2805,Model!AZ2972)-sum(Model!AZ2753,Model!AZ2920)</f>
        <v>4.860001912</v>
      </c>
      <c r="BB53" s="105">
        <f>sum(Model!BA2805,Model!BA2972)-sum(Model!BA2753,Model!BA2920)</f>
        <v>5.058976745</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1.749811901</v>
      </c>
      <c r="E55" s="132">
        <f>sum('Transportation and Industrial G'!C$35)*10^9*'Assumptions (O&amp;G Upstream)'!D$309/'Assumptions (O&amp;G Upstream)'!D$319/10^9*'Inflation GDP Population'!$S$18/'Inflation GDP Population'!C$18</f>
        <v>1.139566747</v>
      </c>
      <c r="F55" s="132">
        <f>sum('Transportation and Industrial G'!D$35)*10^9*'Assumptions (O&amp;G Upstream)'!E$309/'Assumptions (O&amp;G Upstream)'!E$319/10^9*'Inflation GDP Population'!$S$18/'Inflation GDP Population'!D$18</f>
        <v>1.089063312</v>
      </c>
      <c r="G55" s="132">
        <f>sum('Transportation and Industrial G'!E$35)*10^9*'Assumptions (O&amp;G Upstream)'!F$309/'Assumptions (O&amp;G Upstream)'!F$319/10^9*'Inflation GDP Population'!$S$18/'Inflation GDP Population'!E$18</f>
        <v>1.190380741</v>
      </c>
      <c r="H55" s="132">
        <f>sum('Transportation and Industrial G'!F$35)*10^9*'Assumptions (O&amp;G Upstream)'!G$309/'Assumptions (O&amp;G Upstream)'!G$319/10^9*'Inflation GDP Population'!$S$18/'Inflation GDP Population'!F$18</f>
        <v>1.669161895</v>
      </c>
      <c r="I55" s="132">
        <f>sum('Transportation and Industrial G'!G$35)*10^9*'Assumptions (O&amp;G Upstream)'!H$309/'Assumptions (O&amp;G Upstream)'!H$319/10^9*'Inflation GDP Population'!$S$18/'Inflation GDP Population'!G$18</f>
        <v>2.321782455</v>
      </c>
      <c r="J55" s="132">
        <f>sum('Transportation and Industrial G'!H$35)*10^9*'Assumptions (O&amp;G Upstream)'!I$309/'Assumptions (O&amp;G Upstream)'!I$319/10^9*'Inflation GDP Population'!$S$18/'Inflation GDP Population'!H$18</f>
        <v>2.811051387</v>
      </c>
      <c r="K55" s="132">
        <f>sum('Transportation and Industrial G'!I$35)*10^9*'Assumptions (O&amp;G Upstream)'!J$309/'Assumptions (O&amp;G Upstream)'!J$319/10^9*'Inflation GDP Population'!$S$18/'Inflation GDP Population'!I$18</f>
        <v>2.761753179</v>
      </c>
      <c r="L55" s="132">
        <f>sum('Transportation and Industrial G'!J$35)*10^9*'Assumptions (O&amp;G Upstream)'!K$309/'Assumptions (O&amp;G Upstream)'!K$319/10^9*'Inflation GDP Population'!$S$18/'Inflation GDP Population'!J$18</f>
        <v>3.896452377</v>
      </c>
      <c r="M55" s="132">
        <f>sum('Transportation and Industrial G'!K$35)*10^9*'Assumptions (O&amp;G Upstream)'!L$309/'Assumptions (O&amp;G Upstream)'!L$319/10^9*'Inflation GDP Population'!$S$18/'Inflation GDP Population'!K$18</f>
        <v>2.075219439</v>
      </c>
      <c r="N55" s="132">
        <f>sum('Transportation and Industrial G'!L$35)*10^9*'Assumptions (O&amp;G Upstream)'!M$309/'Assumptions (O&amp;G Upstream)'!M$319/10^9*'Inflation GDP Population'!$S$18/'Inflation GDP Population'!L$18</f>
        <v>2.571261649</v>
      </c>
      <c r="O55" s="132">
        <f>sum('Transportation and Industrial G'!M$35)*10^9*'Assumptions (O&amp;G Upstream)'!N$309/'Assumptions (O&amp;G Upstream)'!N$319/10^9*'Inflation GDP Population'!$S$18/'Inflation GDP Population'!M$18</f>
        <v>2.952710083</v>
      </c>
      <c r="P55" s="132">
        <f>sum('Transportation and Industrial G'!N$35)*10^9*'Assumptions (O&amp;G Upstream)'!O$309/'Assumptions (O&amp;G Upstream)'!O$319/10^9*'Inflation GDP Population'!$S$18/'Inflation GDP Population'!N$18</f>
        <v>2.936978974</v>
      </c>
      <c r="Q55" s="132">
        <f>sum('Transportation and Industrial G'!O$35)*10^9*'Assumptions (O&amp;G Upstream)'!P$309/'Assumptions (O&amp;G Upstream)'!P$319/10^9*'Inflation GDP Population'!$S$18/'Inflation GDP Population'!O$18</f>
        <v>2.80569101</v>
      </c>
      <c r="R55" s="132">
        <f>sum('Transportation and Industrial G'!P$35)*10^9*'Assumptions (O&amp;G Upstream)'!Q$309/'Assumptions (O&amp;G Upstream)'!Q$319/10^9*'Inflation GDP Population'!$S$18/'Inflation GDP Population'!P$18</f>
        <v>2.553095826</v>
      </c>
      <c r="S55" s="132">
        <f>sum('Transportation and Industrial G'!Q$35)*10^9*'Assumptions (O&amp;G Upstream)'!R$309/'Assumptions (O&amp;G Upstream)'!R$319/10^9*'Inflation GDP Population'!$S$18/'Inflation GDP Population'!Q$18</f>
        <v>1.478567208</v>
      </c>
      <c r="T55" s="132">
        <f>sum('Transportation and Industrial G'!R$35)*10^9*'Assumptions (O&amp;G Upstream)'!S$309/'Assumptions (O&amp;G Upstream)'!S$319/10^9*'Inflation GDP Population'!$S$18/'Inflation GDP Population'!R$18</f>
        <v>1.289497911</v>
      </c>
      <c r="U55" s="132">
        <f>sum('Transportation and Industrial G'!S$35)*10^9*'Assumptions (O&amp;G Upstream)'!T$309/'Assumptions (O&amp;G Upstream)'!T$319/10^9*'Inflation GDP Population'!$S$18/'Inflation GDP Population'!S$18</f>
        <v>1.41893295</v>
      </c>
      <c r="V55" s="132">
        <f>sum('Transportation and Industrial G'!T$35)*10^9*'Assumptions (O&amp;G Upstream)'!U$309/'Assumptions (O&amp;G Upstream)'!U$319/10^9*'Inflation GDP Population'!$S$18/'Inflation GDP Population'!T$18</f>
        <v>1.774197283</v>
      </c>
      <c r="W55" s="132">
        <f>sum('Transportation and Industrial G'!U$35)*10^9*'Assumptions (O&amp;G Upstream)'!V$309/'Assumptions (O&amp;G Upstream)'!V$319/10^9*'Inflation GDP Population'!$S$18/'Inflation GDP Population'!U$18</f>
        <v>1.867752833</v>
      </c>
      <c r="X55" s="132">
        <f>sum('Transportation and Industrial G'!V$35)*10^9*'Assumptions (O&amp;G Upstream)'!W$309/'Assumptions (O&amp;G Upstream)'!W$319/10^9*'Inflation GDP Population'!$S$18/'Inflation GDP Population'!V$18</f>
        <v>1.934906072</v>
      </c>
      <c r="Y55" s="132">
        <f>sum('Transportation and Industrial G'!W$35)*10^9*'Assumptions (O&amp;G Upstream)'!X$309/'Assumptions (O&amp;G Upstream)'!X$319/10^9*'Inflation GDP Population'!$S$18/'Inflation GDP Population'!W$18</f>
        <v>1.991932549</v>
      </c>
      <c r="Z55" s="132">
        <f>sum('Transportation and Industrial G'!X$35)*10^9*'Assumptions (O&amp;G Upstream)'!Y$309/'Assumptions (O&amp;G Upstream)'!Y$319/10^9*'Inflation GDP Population'!$S$18/'Inflation GDP Population'!X$18</f>
        <v>1.984665556</v>
      </c>
      <c r="AA55" s="132">
        <f>sum('Transportation and Industrial G'!Y$35)*10^9*'Assumptions (O&amp;G Upstream)'!Z$309/'Assumptions (O&amp;G Upstream)'!Z$319/10^9*'Inflation GDP Population'!$S$18/'Inflation GDP Population'!Y$18</f>
        <v>2.040741004</v>
      </c>
      <c r="AB55" s="132">
        <f>sum('Transportation and Industrial G'!Z$35)*10^9*'Assumptions (O&amp;G Upstream)'!AA$309/'Assumptions (O&amp;G Upstream)'!AA$319/10^9*'Inflation GDP Population'!$S$18/'Inflation GDP Population'!Z$18</f>
        <v>2.138740404</v>
      </c>
      <c r="AC55" s="132">
        <f>sum('Transportation and Industrial G'!AA$35)*10^9*'Assumptions (O&amp;G Upstream)'!AB$309/'Assumptions (O&amp;G Upstream)'!AB$319/10^9*'Inflation GDP Population'!$S$18/'Inflation GDP Population'!AA$18</f>
        <v>2.224653844</v>
      </c>
      <c r="AD55" s="132">
        <f>sum('Transportation and Industrial G'!AB$35)*10^9*'Assumptions (O&amp;G Upstream)'!AC$309/'Assumptions (O&amp;G Upstream)'!AC$319/10^9*'Inflation GDP Population'!$S$18/'Inflation GDP Population'!AB$18</f>
        <v>2.293981583</v>
      </c>
      <c r="AE55" s="132">
        <f>sum('Transportation and Industrial G'!AC$35)*10^9*'Assumptions (O&amp;G Upstream)'!AD$309/'Assumptions (O&amp;G Upstream)'!AD$319/10^9*'Inflation GDP Population'!$S$18/'Inflation GDP Population'!AC$18</f>
        <v>2.368846983</v>
      </c>
      <c r="AF55" s="132">
        <f>sum('Transportation and Industrial G'!AD$35)*10^9*'Assumptions (O&amp;G Upstream)'!AE$309/'Assumptions (O&amp;G Upstream)'!AE$319/10^9*'Inflation GDP Population'!$S$18/'Inflation GDP Population'!AD$18</f>
        <v>2.426672467</v>
      </c>
      <c r="AG55" s="132">
        <f>sum('Transportation and Industrial G'!AE$35)*10^9*'Assumptions (O&amp;G Upstream)'!AF$309/'Assumptions (O&amp;G Upstream)'!AF$319/10^9*'Inflation GDP Population'!$S$18/'Inflation GDP Population'!AE$18</f>
        <v>2.490018806</v>
      </c>
      <c r="AH55" s="132">
        <f>sum('Transportation and Industrial G'!AF$35)*10^9*'Assumptions (O&amp;G Upstream)'!AG$309/'Assumptions (O&amp;G Upstream)'!AG$319/10^9*'Inflation GDP Population'!$S$18/'Inflation GDP Population'!AF$18</f>
        <v>2.536920254</v>
      </c>
      <c r="AI55" s="132">
        <f>sum('Transportation and Industrial G'!AG$35)*10^9*'Assumptions (O&amp;G Upstream)'!AH$309/'Assumptions (O&amp;G Upstream)'!AH$319/10^9*'Inflation GDP Population'!$S$18/'Inflation GDP Population'!AG$18</f>
        <v>2.597776008</v>
      </c>
      <c r="AJ55" s="132">
        <f>sum('Transportation and Industrial G'!AH$35)*10^9*'Assumptions (O&amp;G Upstream)'!AI$309/'Assumptions (O&amp;G Upstream)'!AI$319/10^9*'Inflation GDP Population'!$S$18/'Inflation GDP Population'!AH$18</f>
        <v>2.638133759</v>
      </c>
      <c r="AK55" s="132">
        <f>sum('Transportation and Industrial G'!AI$35)*10^9*'Assumptions (O&amp;G Upstream)'!AJ$309/'Assumptions (O&amp;G Upstream)'!AJ$319/10^9*'Inflation GDP Population'!$S$18/'Inflation GDP Population'!AI$18</f>
        <v>2.724644517</v>
      </c>
      <c r="AL55" s="132">
        <f>sum('Transportation and Industrial G'!AJ$35)*10^9*'Assumptions (O&amp;G Upstream)'!AK$309/'Assumptions (O&amp;G Upstream)'!AK$319/10^9*'Inflation GDP Population'!$S$18/'Inflation GDP Population'!AJ$18</f>
        <v>2.751024142</v>
      </c>
      <c r="AM55" s="132">
        <f>sum('Transportation and Industrial G'!AK$35)*10^9*'Assumptions (O&amp;G Upstream)'!AL$309/'Assumptions (O&amp;G Upstream)'!AL$319/10^9*'Inflation GDP Population'!$S$18/'Inflation GDP Population'!AK$18</f>
        <v>2.805314965</v>
      </c>
      <c r="AN55" s="132">
        <f>sum('Transportation and Industrial G'!AL$35)*10^9*'Assumptions (O&amp;G Upstream)'!AM$309/'Assumptions (O&amp;G Upstream)'!AM$319/10^9*'Inflation GDP Population'!$S$18/'Inflation GDP Population'!AL$18</f>
        <v>2.871782165</v>
      </c>
      <c r="AO55" s="132">
        <f>sum('Transportation and Industrial G'!AM$35)*10^9*'Assumptions (O&amp;G Upstream)'!AN$309/'Assumptions (O&amp;G Upstream)'!AN$319/10^9*'Inflation GDP Population'!$S$18/'Inflation GDP Population'!AM$18</f>
        <v>2.87198772</v>
      </c>
      <c r="AP55" s="132">
        <f>sum('Transportation and Industrial G'!AN$35)*10^9*'Assumptions (O&amp;G Upstream)'!AO$309/'Assumptions (O&amp;G Upstream)'!AO$319/10^9*'Inflation GDP Population'!$S$18/'Inflation GDP Population'!AN$18</f>
        <v>2.917088724</v>
      </c>
      <c r="AQ55" s="132">
        <f>sum('Transportation and Industrial G'!AO$35)*10^9*'Assumptions (O&amp;G Upstream)'!AP$309/'Assumptions (O&amp;G Upstream)'!AP$319/10^9*'Inflation GDP Population'!$S$18/'Inflation GDP Population'!AO$18</f>
        <v>2.949942255</v>
      </c>
      <c r="AR55" s="132">
        <f>sum('Transportation and Industrial G'!AP$35)*10^9*'Assumptions (O&amp;G Upstream)'!AQ$309/'Assumptions (O&amp;G Upstream)'!AQ$319/10^9*'Inflation GDP Population'!$S$18/'Inflation GDP Population'!AP$18</f>
        <v>3.00436801</v>
      </c>
      <c r="AS55" s="132">
        <f>sum('Transportation and Industrial G'!AQ$35)*10^9*'Assumptions (O&amp;G Upstream)'!AR$309/'Assumptions (O&amp;G Upstream)'!AR$319/10^9*'Inflation GDP Population'!$S$18/'Inflation GDP Population'!AQ$18</f>
        <v>3.034119351</v>
      </c>
      <c r="AT55" s="132">
        <f>sum('Transportation and Industrial G'!AR$35)*10^9*'Assumptions (O&amp;G Upstream)'!AS$309/'Assumptions (O&amp;G Upstream)'!AS$319/10^9*'Inflation GDP Population'!$S$18/'Inflation GDP Population'!AR$18</f>
        <v>3.087259783</v>
      </c>
      <c r="AU55" s="132">
        <f>sum('Transportation and Industrial G'!AS$35)*10^9*'Assumptions (O&amp;G Upstream)'!AT$309/'Assumptions (O&amp;G Upstream)'!AT$319/10^9*'Inflation GDP Population'!$S$18/'Inflation GDP Population'!AS$18</f>
        <v>3.109073904</v>
      </c>
      <c r="AV55" s="132">
        <f>sum('Transportation and Industrial G'!AT$35)*10^9*'Assumptions (O&amp;G Upstream)'!AU$309/'Assumptions (O&amp;G Upstream)'!AU$319/10^9*'Inflation GDP Population'!$S$18/'Inflation GDP Population'!AT$18</f>
        <v>3.139553818</v>
      </c>
      <c r="AW55" s="132">
        <f>sum('Transportation and Industrial G'!AU$35)*10^9*'Assumptions (O&amp;G Upstream)'!AV$309/'Assumptions (O&amp;G Upstream)'!AV$319/10^9*'Inflation GDP Population'!$S$18/'Inflation GDP Population'!AU$18</f>
        <v>3.170985153</v>
      </c>
      <c r="AX55" s="132">
        <f>sum('Transportation and Industrial G'!AV$35)*10^9*'Assumptions (O&amp;G Upstream)'!AW$309/'Assumptions (O&amp;G Upstream)'!AW$319/10^9*'Inflation GDP Population'!$S$18/'Inflation GDP Population'!AV$18</f>
        <v>3.197033784</v>
      </c>
      <c r="AY55" s="132">
        <f>sum('Transportation and Industrial G'!AW$35)*10^9*'Assumptions (O&amp;G Upstream)'!AX$309/'Assumptions (O&amp;G Upstream)'!AX$319/10^9*'Inflation GDP Population'!$S$18/'Inflation GDP Population'!AW$18</f>
        <v>3.222366741</v>
      </c>
      <c r="AZ55" s="132">
        <f>sum('Transportation and Industrial G'!AX$35)*10^9*'Assumptions (O&amp;G Upstream)'!AY$309/'Assumptions (O&amp;G Upstream)'!AY$319/10^9*'Inflation GDP Population'!$S$18/'Inflation GDP Population'!AX$18</f>
        <v>3.248808403</v>
      </c>
      <c r="BA55" s="132">
        <f>sum('Transportation and Industrial G'!AY$35)*10^9*'Assumptions (O&amp;G Upstream)'!AZ$309/'Assumptions (O&amp;G Upstream)'!AZ$319/10^9*'Inflation GDP Population'!$S$18/'Inflation GDP Population'!AY$18</f>
        <v>3.268852311</v>
      </c>
      <c r="BB55" s="132">
        <f>sum('Transportation and Industrial G'!AZ$35)*10^9*'Assumptions (O&amp;G Upstream)'!BA$309/'Assumptions (O&amp;G Upstream)'!BA$319/10^9*'Inflation GDP Population'!$S$18/'Inflation GDP Population'!AZ$18</f>
        <v>3.286940121</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0.1175374366</v>
      </c>
      <c r="E56" s="132">
        <f>sum('Transportation and Industrial G'!C$34)*10^9*'Assumptions (O&amp;G Upstream)'!D$309/'Assumptions (O&amp;G Upstream)'!D$319/10^9*'Inflation GDP Population'!$S$18/'Inflation GDP Population'!C$18</f>
        <v>0.1149055582</v>
      </c>
      <c r="F56" s="132">
        <f>sum('Transportation and Industrial G'!D$34)*10^9*'Assumptions (O&amp;G Upstream)'!E$309/'Assumptions (O&amp;G Upstream)'!E$319/10^9*'Inflation GDP Population'!$S$18/'Inflation GDP Population'!D$18</f>
        <v>0.1126429316</v>
      </c>
      <c r="G56" s="132">
        <f>sum('Transportation and Industrial G'!E$34)*10^9*'Assumptions (O&amp;G Upstream)'!F$309/'Assumptions (O&amp;G Upstream)'!F$319/10^9*'Inflation GDP Population'!$S$18/'Inflation GDP Population'!E$18</f>
        <v>0.09871265501</v>
      </c>
      <c r="H56" s="132">
        <f>sum('Transportation and Industrial G'!F$34)*10^9*'Assumptions (O&amp;G Upstream)'!G$309/'Assumptions (O&amp;G Upstream)'!G$319/10^9*'Inflation GDP Population'!$S$18/'Inflation GDP Population'!F$18</f>
        <v>0.101325684</v>
      </c>
      <c r="I56" s="132">
        <f>sum('Transportation and Industrial G'!G$34)*10^9*'Assumptions (O&amp;G Upstream)'!H$309/'Assumptions (O&amp;G Upstream)'!H$319/10^9*'Inflation GDP Population'!$S$18/'Inflation GDP Population'!G$18</f>
        <v>0.1607176293</v>
      </c>
      <c r="J56" s="132">
        <f>sum('Transportation and Industrial G'!H$34)*10^9*'Assumptions (O&amp;G Upstream)'!I$309/'Assumptions (O&amp;G Upstream)'!I$319/10^9*'Inflation GDP Population'!$S$18/'Inflation GDP Population'!H$18</f>
        <v>0.1784868052</v>
      </c>
      <c r="K56" s="132">
        <f>sum('Transportation and Industrial G'!I$34)*10^9*'Assumptions (O&amp;G Upstream)'!J$309/'Assumptions (O&amp;G Upstream)'!J$319/10^9*'Inflation GDP Population'!$S$18/'Inflation GDP Population'!I$18</f>
        <v>0.165437793</v>
      </c>
      <c r="L56" s="132">
        <f>sum('Transportation and Industrial G'!J$34)*10^9*'Assumptions (O&amp;G Upstream)'!K$309/'Assumptions (O&amp;G Upstream)'!K$319/10^9*'Inflation GDP Population'!$S$18/'Inflation GDP Population'!J$18</f>
        <v>0.3311126807</v>
      </c>
      <c r="M56" s="132">
        <f>sum('Transportation and Industrial G'!K$34)*10^9*'Assumptions (O&amp;G Upstream)'!L$309/'Assumptions (O&amp;G Upstream)'!L$319/10^9*'Inflation GDP Population'!$S$18/'Inflation GDP Population'!K$18</f>
        <v>0.1840050899</v>
      </c>
      <c r="N56" s="132">
        <f>sum('Transportation and Industrial G'!L$34)*10^9*'Assumptions (O&amp;G Upstream)'!M$309/'Assumptions (O&amp;G Upstream)'!M$319/10^9*'Inflation GDP Population'!$S$18/'Inflation GDP Population'!L$18</f>
        <v>0.2777480892</v>
      </c>
      <c r="O56" s="132">
        <f>sum('Transportation and Industrial G'!M$34)*10^9*'Assumptions (O&amp;G Upstream)'!N$309/'Assumptions (O&amp;G Upstream)'!N$319/10^9*'Inflation GDP Population'!$S$18/'Inflation GDP Population'!M$18</f>
        <v>0.2641871067</v>
      </c>
      <c r="P56" s="132">
        <f>sum('Transportation and Industrial G'!N$34)*10^9*'Assumptions (O&amp;G Upstream)'!O$309/'Assumptions (O&amp;G Upstream)'!O$319/10^9*'Inflation GDP Population'!$S$18/'Inflation GDP Population'!N$18</f>
        <v>0.262814641</v>
      </c>
      <c r="Q56" s="132">
        <f>sum('Transportation and Industrial G'!O$34)*10^9*'Assumptions (O&amp;G Upstream)'!P$309/'Assumptions (O&amp;G Upstream)'!P$319/10^9*'Inflation GDP Population'!$S$18/'Inflation GDP Population'!O$18</f>
        <v>0.253086029</v>
      </c>
      <c r="R56" s="132">
        <f>sum('Transportation and Industrial G'!P$34)*10^9*'Assumptions (O&amp;G Upstream)'!Q$309/'Assumptions (O&amp;G Upstream)'!Q$319/10^9*'Inflation GDP Population'!$S$18/'Inflation GDP Population'!P$18</f>
        <v>0.2574468901</v>
      </c>
      <c r="S56" s="132">
        <f>sum('Transportation and Industrial G'!Q$34)*10^9*'Assumptions (O&amp;G Upstream)'!R$309/'Assumptions (O&amp;G Upstream)'!R$319/10^9*'Inflation GDP Population'!$S$18/'Inflation GDP Population'!Q$18</f>
        <v>0.2312732364</v>
      </c>
      <c r="T56" s="132">
        <f>sum('Transportation and Industrial G'!R$34)*10^9*'Assumptions (O&amp;G Upstream)'!S$309/'Assumptions (O&amp;G Upstream)'!S$319/10^9*'Inflation GDP Population'!$S$18/'Inflation GDP Population'!R$18</f>
        <v>0.2210594185</v>
      </c>
      <c r="U56" s="132">
        <f>sum('Transportation and Industrial G'!S$34)*10^9*'Assumptions (O&amp;G Upstream)'!T$309/'Assumptions (O&amp;G Upstream)'!T$319/10^9*'Inflation GDP Population'!$S$18/'Inflation GDP Population'!S$18</f>
        <v>0.2398393143</v>
      </c>
      <c r="V56" s="132">
        <f>sum('Transportation and Industrial G'!T$34)*10^9*'Assumptions (O&amp;G Upstream)'!U$309/'Assumptions (O&amp;G Upstream)'!U$319/10^9*'Inflation GDP Population'!$S$18/'Inflation GDP Population'!T$18</f>
        <v>0.3006183295</v>
      </c>
      <c r="W56" s="132">
        <f>sum('Transportation and Industrial G'!U$34)*10^9*'Assumptions (O&amp;G Upstream)'!V$309/'Assumptions (O&amp;G Upstream)'!V$319/10^9*'Inflation GDP Population'!$S$18/'Inflation GDP Population'!U$18</f>
        <v>0.3172372172</v>
      </c>
      <c r="X56" s="132">
        <f>sum('Transportation and Industrial G'!V$34)*10^9*'Assumptions (O&amp;G Upstream)'!W$309/'Assumptions (O&amp;G Upstream)'!W$319/10^9*'Inflation GDP Population'!$S$18/'Inflation GDP Population'!V$18</f>
        <v>0.3294366808</v>
      </c>
      <c r="Y56" s="132">
        <f>sum('Transportation and Industrial G'!W$34)*10^9*'Assumptions (O&amp;G Upstream)'!X$309/'Assumptions (O&amp;G Upstream)'!X$319/10^9*'Inflation GDP Population'!$S$18/'Inflation GDP Population'!W$18</f>
        <v>0.3399618735</v>
      </c>
      <c r="Z56" s="132">
        <f>sum('Transportation and Industrial G'!X$34)*10^9*'Assumptions (O&amp;G Upstream)'!Y$309/'Assumptions (O&amp;G Upstream)'!Y$319/10^9*'Inflation GDP Population'!$S$18/'Inflation GDP Population'!X$18</f>
        <v>0.3395335102</v>
      </c>
      <c r="AA56" s="132">
        <f>sum('Transportation and Industrial G'!Y$34)*10^9*'Assumptions (O&amp;G Upstream)'!Z$309/'Assumptions (O&amp;G Upstream)'!Z$319/10^9*'Inflation GDP Population'!$S$18/'Inflation GDP Population'!Y$18</f>
        <v>0.3499606024</v>
      </c>
      <c r="AB56" s="132">
        <f>sum('Transportation and Industrial G'!Z$34)*10^9*'Assumptions (O&amp;G Upstream)'!AA$309/'Assumptions (O&amp;G Upstream)'!AA$319/10^9*'Inflation GDP Population'!$S$18/'Inflation GDP Population'!Z$18</f>
        <v>0.3676389739</v>
      </c>
      <c r="AC56" s="132">
        <f>sum('Transportation and Industrial G'!AA$34)*10^9*'Assumptions (O&amp;G Upstream)'!AB$309/'Assumptions (O&amp;G Upstream)'!AB$319/10^9*'Inflation GDP Population'!$S$18/'Inflation GDP Population'!AA$18</f>
        <v>0.3833137495</v>
      </c>
      <c r="AD56" s="132">
        <f>sum('Transportation and Industrial G'!AB$34)*10^9*'Assumptions (O&amp;G Upstream)'!AC$309/'Assumptions (O&amp;G Upstream)'!AC$319/10^9*'Inflation GDP Population'!$S$18/'Inflation GDP Population'!AB$18</f>
        <v>0.396192875</v>
      </c>
      <c r="AE56" s="132">
        <f>sum('Transportation and Industrial G'!AC$34)*10^9*'Assumptions (O&amp;G Upstream)'!AD$309/'Assumptions (O&amp;G Upstream)'!AD$319/10^9*'Inflation GDP Population'!$S$18/'Inflation GDP Population'!AC$18</f>
        <v>0.4100859069</v>
      </c>
      <c r="AF56" s="132">
        <f>sum('Transportation and Industrial G'!AD$34)*10^9*'Assumptions (O&amp;G Upstream)'!AE$309/'Assumptions (O&amp;G Upstream)'!AE$319/10^9*'Inflation GDP Population'!$S$18/'Inflation GDP Population'!AD$18</f>
        <v>0.4210817752</v>
      </c>
      <c r="AG56" s="132">
        <f>sum('Transportation and Industrial G'!AE$34)*10^9*'Assumptions (O&amp;G Upstream)'!AF$309/'Assumptions (O&amp;G Upstream)'!AF$319/10^9*'Inflation GDP Population'!$S$18/'Inflation GDP Population'!AE$18</f>
        <v>0.433083584</v>
      </c>
      <c r="AH56" s="132">
        <f>sum('Transportation and Industrial G'!AF$34)*10^9*'Assumptions (O&amp;G Upstream)'!AG$309/'Assumptions (O&amp;G Upstream)'!AG$319/10^9*'Inflation GDP Population'!$S$18/'Inflation GDP Population'!AF$18</f>
        <v>0.4422686052</v>
      </c>
      <c r="AI56" s="132">
        <f>sum('Transportation and Industrial G'!AG$34)*10^9*'Assumptions (O&amp;G Upstream)'!AH$309/'Assumptions (O&amp;G Upstream)'!AH$319/10^9*'Inflation GDP Population'!$S$18/'Inflation GDP Population'!AG$18</f>
        <v>0.4539286654</v>
      </c>
      <c r="AJ56" s="132">
        <f>sum('Transportation and Industrial G'!AH$34)*10^9*'Assumptions (O&amp;G Upstream)'!AI$309/'Assumptions (O&amp;G Upstream)'!AI$319/10^9*'Inflation GDP Population'!$S$18/'Inflation GDP Population'!AH$18</f>
        <v>0.4620465829</v>
      </c>
      <c r="AK56" s="132">
        <f>sum('Transportation and Industrial G'!AI$34)*10^9*'Assumptions (O&amp;G Upstream)'!AJ$309/'Assumptions (O&amp;G Upstream)'!AJ$319/10^9*'Inflation GDP Population'!$S$18/'Inflation GDP Population'!AI$18</f>
        <v>0.4782977052</v>
      </c>
      <c r="AL56" s="132">
        <f>sum('Transportation and Industrial G'!AJ$34)*10^9*'Assumptions (O&amp;G Upstream)'!AK$309/'Assumptions (O&amp;G Upstream)'!AK$319/10^9*'Inflation GDP Population'!$S$18/'Inflation GDP Population'!AJ$18</f>
        <v>0.4840372934</v>
      </c>
      <c r="AM56" s="132">
        <f>sum('Transportation and Industrial G'!AK$34)*10^9*'Assumptions (O&amp;G Upstream)'!AL$309/'Assumptions (O&amp;G Upstream)'!AL$319/10^9*'Inflation GDP Population'!$S$18/'Inflation GDP Population'!AK$18</f>
        <v>0.4947189204</v>
      </c>
      <c r="AN56" s="132">
        <f>sum('Transportation and Industrial G'!AL$34)*10^9*'Assumptions (O&amp;G Upstream)'!AM$309/'Assumptions (O&amp;G Upstream)'!AM$319/10^9*'Inflation GDP Population'!$S$18/'Inflation GDP Population'!AL$18</f>
        <v>0.5075950437</v>
      </c>
      <c r="AO56" s="132">
        <f>sum('Transportation and Industrial G'!AM$34)*10^9*'Assumptions (O&amp;G Upstream)'!AN$309/'Assumptions (O&amp;G Upstream)'!AN$319/10^9*'Inflation GDP Population'!$S$18/'Inflation GDP Population'!AM$18</f>
        <v>0.5087846299</v>
      </c>
      <c r="AP56" s="132">
        <f>sum('Transportation and Industrial G'!AN$34)*10^9*'Assumptions (O&amp;G Upstream)'!AO$309/'Assumptions (O&amp;G Upstream)'!AO$319/10^9*'Inflation GDP Population'!$S$18/'Inflation GDP Population'!AN$18</f>
        <v>0.517944383</v>
      </c>
      <c r="AQ56" s="132">
        <f>sum('Transportation and Industrial G'!AO$34)*10^9*'Assumptions (O&amp;G Upstream)'!AP$309/'Assumptions (O&amp;G Upstream)'!AP$319/10^9*'Inflation GDP Population'!$S$18/'Inflation GDP Population'!AO$18</f>
        <v>0.5249593411</v>
      </c>
      <c r="AR56" s="132">
        <f>sum('Transportation and Industrial G'!AP$34)*10^9*'Assumptions (O&amp;G Upstream)'!AQ$309/'Assumptions (O&amp;G Upstream)'!AQ$319/10^9*'Inflation GDP Population'!$S$18/'Inflation GDP Population'!AP$18</f>
        <v>0.5358466824</v>
      </c>
      <c r="AS56" s="132">
        <f>sum('Transportation and Industrial G'!AQ$34)*10^9*'Assumptions (O&amp;G Upstream)'!AR$309/'Assumptions (O&amp;G Upstream)'!AR$319/10^9*'Inflation GDP Population'!$S$18/'Inflation GDP Population'!AQ$18</f>
        <v>0.5423653818</v>
      </c>
      <c r="AT56" s="132">
        <f>sum('Transportation and Industrial G'!AR$34)*10^9*'Assumptions (O&amp;G Upstream)'!AS$309/'Assumptions (O&amp;G Upstream)'!AS$319/10^9*'Inflation GDP Population'!$S$18/'Inflation GDP Population'!AR$18</f>
        <v>0.5530966151</v>
      </c>
      <c r="AU56" s="132">
        <f>sum('Transportation and Industrial G'!AS$34)*10^9*'Assumptions (O&amp;G Upstream)'!AT$309/'Assumptions (O&amp;G Upstream)'!AT$319/10^9*'Inflation GDP Population'!$S$18/'Inflation GDP Population'!AS$18</f>
        <v>0.5582439876</v>
      </c>
      <c r="AV56" s="132">
        <f>sum('Transportation and Industrial G'!AT$34)*10^9*'Assumptions (O&amp;G Upstream)'!AU$309/'Assumptions (O&amp;G Upstream)'!AU$319/10^9*'Inflation GDP Population'!$S$18/'Inflation GDP Population'!AT$18</f>
        <v>0.5649666396</v>
      </c>
      <c r="AW56" s="132">
        <f>sum('Transportation and Industrial G'!AU$34)*10^9*'Assumptions (O&amp;G Upstream)'!AV$309/'Assumptions (O&amp;G Upstream)'!AV$319/10^9*'Inflation GDP Population'!$S$18/'Inflation GDP Population'!AU$18</f>
        <v>0.5718836002</v>
      </c>
      <c r="AX56" s="132">
        <f>sum('Transportation and Industrial G'!AV$34)*10^9*'Assumptions (O&amp;G Upstream)'!AW$309/'Assumptions (O&amp;G Upstream)'!AW$319/10^9*'Inflation GDP Population'!$S$18/'Inflation GDP Population'!AV$18</f>
        <v>0.5778510937</v>
      </c>
      <c r="AY56" s="132">
        <f>sum('Transportation and Industrial G'!AW$34)*10^9*'Assumptions (O&amp;G Upstream)'!AX$309/'Assumptions (O&amp;G Upstream)'!AX$319/10^9*'Inflation GDP Population'!$S$18/'Inflation GDP Population'!AW$18</f>
        <v>0.58370807</v>
      </c>
      <c r="AZ56" s="132">
        <f>sum('Transportation and Industrial G'!AX$34)*10^9*'Assumptions (O&amp;G Upstream)'!AY$309/'Assumptions (O&amp;G Upstream)'!AY$319/10^9*'Inflation GDP Population'!$S$18/'Inflation GDP Population'!AX$18</f>
        <v>0.5897848392</v>
      </c>
      <c r="BA56" s="132">
        <f>sum('Transportation and Industrial G'!AY$34)*10^9*'Assumptions (O&amp;G Upstream)'!AZ$309/'Assumptions (O&amp;G Upstream)'!AZ$319/10^9*'Inflation GDP Population'!$S$18/'Inflation GDP Population'!AY$18</f>
        <v>0.5947169995</v>
      </c>
      <c r="BB56" s="132">
        <f>sum('Transportation and Industrial G'!AZ$34)*10^9*'Assumptions (O&amp;G Upstream)'!BA$309/'Assumptions (O&amp;G Upstream)'!BA$319/10^9*'Inflation GDP Population'!$S$18/'Inflation GDP Population'!AZ$18</f>
        <v>0.5993067758</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6.687134355</v>
      </c>
      <c r="E57" s="132">
        <f>sum('Transportation and Industrial G'!C$31:C$32)*10^9*'Assumptions (O&amp;G Upstream)'!D$309/'Assumptions (O&amp;G Upstream)'!D$319/10^9*'Inflation GDP Population'!$S$18/'Inflation GDP Population'!C$18</f>
        <v>5.342328801</v>
      </c>
      <c r="F57" s="132">
        <f>sum('Transportation and Industrial G'!D$31:D$32)*10^9*'Assumptions (O&amp;G Upstream)'!E$309/'Assumptions (O&amp;G Upstream)'!E$319/10^9*'Inflation GDP Population'!$S$18/'Inflation GDP Population'!D$18</f>
        <v>5.265786089</v>
      </c>
      <c r="G57" s="132">
        <f>sum('Transportation and Industrial G'!E$31:E$32)*10^9*'Assumptions (O&amp;G Upstream)'!F$309/'Assumptions (O&amp;G Upstream)'!F$319/10^9*'Inflation GDP Population'!$S$18/'Inflation GDP Population'!E$18</f>
        <v>6.168602152</v>
      </c>
      <c r="H57" s="132">
        <f>sum('Transportation and Industrial G'!F$31:F$32)*10^9*'Assumptions (O&amp;G Upstream)'!G$309/'Assumptions (O&amp;G Upstream)'!G$319/10^9*'Inflation GDP Population'!$S$18/'Inflation GDP Population'!F$18</f>
        <v>8.229048275</v>
      </c>
      <c r="I57" s="132">
        <f>sum('Transportation and Industrial G'!G$31:G$32)*10^9*'Assumptions (O&amp;G Upstream)'!H$309/'Assumptions (O&amp;G Upstream)'!H$319/10^9*'Inflation GDP Population'!$S$18/'Inflation GDP Population'!G$18</f>
        <v>11.11682713</v>
      </c>
      <c r="J57" s="132">
        <f>sum('Transportation and Industrial G'!H$31:H$32)*10^9*'Assumptions (O&amp;G Upstream)'!I$309/'Assumptions (O&amp;G Upstream)'!I$319/10^9*'Inflation GDP Population'!$S$18/'Inflation GDP Population'!H$18</f>
        <v>12.93326398</v>
      </c>
      <c r="K57" s="132">
        <f>sum('Transportation and Industrial G'!I$31:I$32)*10^9*'Assumptions (O&amp;G Upstream)'!J$309/'Assumptions (O&amp;G Upstream)'!J$319/10^9*'Inflation GDP Population'!$S$18/'Inflation GDP Population'!I$18</f>
        <v>14.40317354</v>
      </c>
      <c r="L57" s="132">
        <f>sum('Transportation and Industrial G'!J$31:J$32)*10^9*'Assumptions (O&amp;G Upstream)'!K$309/'Assumptions (O&amp;G Upstream)'!K$319/10^9*'Inflation GDP Population'!$S$18/'Inflation GDP Population'!J$18</f>
        <v>17.93824047</v>
      </c>
      <c r="M57" s="132">
        <f>sum('Transportation and Industrial G'!K$31:K$32)*10^9*'Assumptions (O&amp;G Upstream)'!L$309/'Assumptions (O&amp;G Upstream)'!L$319/10^9*'Inflation GDP Population'!$S$18/'Inflation GDP Population'!K$18</f>
        <v>10.92811246</v>
      </c>
      <c r="N57" s="132">
        <f>sum('Transportation and Industrial G'!L$31:L$32)*10^9*'Assumptions (O&amp;G Upstream)'!M$309/'Assumptions (O&amp;G Upstream)'!M$319/10^9*'Inflation GDP Population'!$S$18/'Inflation GDP Population'!L$18</f>
        <v>13.68611348</v>
      </c>
      <c r="O57" s="132">
        <f>sum('Transportation and Industrial G'!M$31:M$32)*10^9*'Assumptions (O&amp;G Upstream)'!N$309/'Assumptions (O&amp;G Upstream)'!N$319/10^9*'Inflation GDP Population'!$S$18/'Inflation GDP Population'!M$18</f>
        <v>15.77936161</v>
      </c>
      <c r="P57" s="132">
        <f>sum('Transportation and Industrial G'!N$31:N$32)*10^9*'Assumptions (O&amp;G Upstream)'!O$309/'Assumptions (O&amp;G Upstream)'!O$319/10^9*'Inflation GDP Population'!$S$18/'Inflation GDP Population'!N$18</f>
        <v>15.58825242</v>
      </c>
      <c r="Q57" s="132">
        <f>sum('Transportation and Industrial G'!O$31:O$32)*10^9*'Assumptions (O&amp;G Upstream)'!P$309/'Assumptions (O&amp;G Upstream)'!P$319/10^9*'Inflation GDP Population'!$S$18/'Inflation GDP Population'!O$18</f>
        <v>15.71411565</v>
      </c>
      <c r="R57" s="132">
        <f>sum('Transportation and Industrial G'!P$31:P$32)*10^9*'Assumptions (O&amp;G Upstream)'!Q$309/'Assumptions (O&amp;G Upstream)'!Q$319/10^9*'Inflation GDP Population'!$S$18/'Inflation GDP Population'!P$18</f>
        <v>14.61495257</v>
      </c>
      <c r="S57" s="132">
        <f>sum('Transportation and Industrial G'!Q$31:Q$32)*10^9*'Assumptions (O&amp;G Upstream)'!R$309/'Assumptions (O&amp;G Upstream)'!R$319/10^9*'Inflation GDP Population'!$S$18/'Inflation GDP Population'!Q$18</f>
        <v>7.937236807</v>
      </c>
      <c r="T57" s="132">
        <f>sum('Transportation and Industrial G'!R$31:R$32)*10^9*'Assumptions (O&amp;G Upstream)'!S$309/'Assumptions (O&amp;G Upstream)'!S$319/10^9*'Inflation GDP Population'!$S$18/'Inflation GDP Population'!R$18</f>
        <v>7.532544376</v>
      </c>
      <c r="U57" s="132">
        <f>sum('Transportation and Industrial G'!S$31:S$32)*10^9*'Assumptions (O&amp;G Upstream)'!T$309/'Assumptions (O&amp;G Upstream)'!T$319/10^9*'Inflation GDP Population'!$S$18/'Inflation GDP Population'!S$18</f>
        <v>8.658500645</v>
      </c>
      <c r="V57" s="132">
        <f>sum('Transportation and Industrial G'!T$31:T$32)*10^9*'Assumptions (O&amp;G Upstream)'!U$309/'Assumptions (O&amp;G Upstream)'!U$319/10^9*'Inflation GDP Population'!$S$18/'Inflation GDP Population'!T$18</f>
        <v>10.74513759</v>
      </c>
      <c r="W57" s="132">
        <f>sum('Transportation and Industrial G'!U$31:U$32)*10^9*'Assumptions (O&amp;G Upstream)'!V$309/'Assumptions (O&amp;G Upstream)'!V$319/10^9*'Inflation GDP Population'!$S$18/'Inflation GDP Population'!U$18</f>
        <v>11.2263358</v>
      </c>
      <c r="X57" s="132">
        <f>sum('Transportation and Industrial G'!V$31:V$32)*10^9*'Assumptions (O&amp;G Upstream)'!W$309/'Assumptions (O&amp;G Upstream)'!W$319/10^9*'Inflation GDP Population'!$S$18/'Inflation GDP Population'!V$18</f>
        <v>11.54160154</v>
      </c>
      <c r="Y57" s="132">
        <f>sum('Transportation and Industrial G'!W$31:W$32)*10^9*'Assumptions (O&amp;G Upstream)'!X$309/'Assumptions (O&amp;G Upstream)'!X$319/10^9*'Inflation GDP Population'!$S$18/'Inflation GDP Population'!W$18</f>
        <v>11.79090371</v>
      </c>
      <c r="Z57" s="132">
        <f>sum('Transportation and Industrial G'!X$31:X$32)*10^9*'Assumptions (O&amp;G Upstream)'!Y$309/'Assumptions (O&amp;G Upstream)'!Y$319/10^9*'Inflation GDP Population'!$S$18/'Inflation GDP Population'!X$18</f>
        <v>11.65747462</v>
      </c>
      <c r="AA57" s="132">
        <f>sum('Transportation and Industrial G'!Y$31:Y$32)*10^9*'Assumptions (O&amp;G Upstream)'!Z$309/'Assumptions (O&amp;G Upstream)'!Z$319/10^9*'Inflation GDP Population'!$S$18/'Inflation GDP Population'!Y$18</f>
        <v>11.89399669</v>
      </c>
      <c r="AB57" s="132">
        <f>sum('Transportation and Industrial G'!Z$31:Z$32)*10^9*'Assumptions (O&amp;G Upstream)'!AA$309/'Assumptions (O&amp;G Upstream)'!AA$319/10^9*'Inflation GDP Population'!$S$18/'Inflation GDP Population'!Z$18</f>
        <v>12.36797359</v>
      </c>
      <c r="AC57" s="132">
        <f>sum('Transportation and Industrial G'!AA$31:AA$32)*10^9*'Assumptions (O&amp;G Upstream)'!AB$309/'Assumptions (O&amp;G Upstream)'!AB$319/10^9*'Inflation GDP Population'!$S$18/'Inflation GDP Population'!AA$18</f>
        <v>12.76382742</v>
      </c>
      <c r="AD57" s="132">
        <f>sum('Transportation and Industrial G'!AB$31:AB$32)*10^9*'Assumptions (O&amp;G Upstream)'!AC$309/'Assumptions (O&amp;G Upstream)'!AC$319/10^9*'Inflation GDP Population'!$S$18/'Inflation GDP Population'!AB$18</f>
        <v>13.05760505</v>
      </c>
      <c r="AE57" s="132">
        <f>sum('Transportation and Industrial G'!AC$31:AC$32)*10^9*'Assumptions (O&amp;G Upstream)'!AD$309/'Assumptions (O&amp;G Upstream)'!AD$319/10^9*'Inflation GDP Population'!$S$18/'Inflation GDP Population'!AC$18</f>
        <v>13.37650054</v>
      </c>
      <c r="AF57" s="132">
        <f>sum('Transportation and Industrial G'!AD$31:AD$32)*10^9*'Assumptions (O&amp;G Upstream)'!AE$309/'Assumptions (O&amp;G Upstream)'!AE$319/10^9*'Inflation GDP Population'!$S$18/'Inflation GDP Population'!AD$18</f>
        <v>13.59330305</v>
      </c>
      <c r="AG57" s="132">
        <f>sum('Transportation and Industrial G'!AE$31:AE$32)*10^9*'Assumptions (O&amp;G Upstream)'!AF$309/'Assumptions (O&amp;G Upstream)'!AF$319/10^9*'Inflation GDP Population'!$S$18/'Inflation GDP Population'!AE$18</f>
        <v>13.83569161</v>
      </c>
      <c r="AH57" s="132">
        <f>sum('Transportation and Industrial G'!AF$31:AF$32)*10^9*'Assumptions (O&amp;G Upstream)'!AG$309/'Assumptions (O&amp;G Upstream)'!AG$319/10^9*'Inflation GDP Population'!$S$18/'Inflation GDP Population'!AF$18</f>
        <v>13.9818676</v>
      </c>
      <c r="AI57" s="132">
        <f>sum('Transportation and Industrial G'!AG$31:AG$32)*10^9*'Assumptions (O&amp;G Upstream)'!AH$309/'Assumptions (O&amp;G Upstream)'!AH$319/10^9*'Inflation GDP Population'!$S$18/'Inflation GDP Population'!AG$18</f>
        <v>14.20023516</v>
      </c>
      <c r="AJ57" s="132">
        <f>sum('Transportation and Industrial G'!AH$31:AH$32)*10^9*'Assumptions (O&amp;G Upstream)'!AI$309/'Assumptions (O&amp;G Upstream)'!AI$319/10^9*'Inflation GDP Population'!$S$18/'Inflation GDP Population'!AH$18</f>
        <v>14.30214161</v>
      </c>
      <c r="AK57" s="132">
        <f>sum('Transportation and Industrial G'!AI$31:AI$32)*10^9*'Assumptions (O&amp;G Upstream)'!AJ$309/'Assumptions (O&amp;G Upstream)'!AJ$319/10^9*'Inflation GDP Population'!$S$18/'Inflation GDP Population'!AI$18</f>
        <v>14.64870091</v>
      </c>
      <c r="AL57" s="132">
        <f>sum('Transportation and Industrial G'!AJ$31:AJ$32)*10^9*'Assumptions (O&amp;G Upstream)'!AK$309/'Assumptions (O&amp;G Upstream)'!AK$319/10^9*'Inflation GDP Population'!$S$18/'Inflation GDP Population'!AJ$18</f>
        <v>14.66705237</v>
      </c>
      <c r="AM57" s="132">
        <f>sum('Transportation and Industrial G'!AK$31:AK$32)*10^9*'Assumptions (O&amp;G Upstream)'!AL$309/'Assumptions (O&amp;G Upstream)'!AL$319/10^9*'Inflation GDP Population'!$S$18/'Inflation GDP Population'!AK$18</f>
        <v>14.83074663</v>
      </c>
      <c r="AN57" s="132">
        <f>sum('Transportation and Industrial G'!AL$31:AL$32)*10^9*'Assumptions (O&amp;G Upstream)'!AM$309/'Assumptions (O&amp;G Upstream)'!AM$319/10^9*'Inflation GDP Population'!$S$18/'Inflation GDP Population'!AL$18</f>
        <v>15.05355866</v>
      </c>
      <c r="AO57" s="132">
        <f>sum('Transportation and Industrial G'!AM$31:AM$32)*10^9*'Assumptions (O&amp;G Upstream)'!AN$309/'Assumptions (O&amp;G Upstream)'!AN$319/10^9*'Inflation GDP Population'!$S$18/'Inflation GDP Population'!AM$18</f>
        <v>14.92620795</v>
      </c>
      <c r="AP57" s="132">
        <f>sum('Transportation and Industrial G'!AN$31:AN$32)*10^9*'Assumptions (O&amp;G Upstream)'!AO$309/'Assumptions (O&amp;G Upstream)'!AO$319/10^9*'Inflation GDP Population'!$S$18/'Inflation GDP Population'!AN$18</f>
        <v>15.03032116</v>
      </c>
      <c r="AQ57" s="132">
        <f>sum('Transportation and Industrial G'!AO$31:AO$32)*10^9*'Assumptions (O&amp;G Upstream)'!AP$309/'Assumptions (O&amp;G Upstream)'!AP$319/10^9*'Inflation GDP Population'!$S$18/'Inflation GDP Population'!AO$18</f>
        <v>15.06800968</v>
      </c>
      <c r="AR57" s="132">
        <f>sum('Transportation and Industrial G'!AP$31:AP$32)*10^9*'Assumptions (O&amp;G Upstream)'!AQ$309/'Assumptions (O&amp;G Upstream)'!AQ$319/10^9*'Inflation GDP Population'!$S$18/'Inflation GDP Population'!AP$18</f>
        <v>15.2121585</v>
      </c>
      <c r="AS57" s="132">
        <f>sum('Transportation and Industrial G'!AQ$31:AQ$32)*10^9*'Assumptions (O&amp;G Upstream)'!AR$309/'Assumptions (O&amp;G Upstream)'!AR$319/10^9*'Inflation GDP Population'!$S$18/'Inflation GDP Population'!AQ$18</f>
        <v>15.22778806</v>
      </c>
      <c r="AT57" s="132">
        <f>sum('Transportation and Industrial G'!AR$31:AR$32)*10^9*'Assumptions (O&amp;G Upstream)'!AS$309/'Assumptions (O&amp;G Upstream)'!AS$319/10^9*'Inflation GDP Population'!$S$18/'Inflation GDP Population'!AR$18</f>
        <v>15.35728419</v>
      </c>
      <c r="AU57" s="132">
        <f>sum('Transportation and Industrial G'!AS$31:AS$32)*10^9*'Assumptions (O&amp;G Upstream)'!AT$309/'Assumptions (O&amp;G Upstream)'!AT$319/10^9*'Inflation GDP Population'!$S$18/'Inflation GDP Population'!AS$18</f>
        <v>15.32778896</v>
      </c>
      <c r="AV57" s="132">
        <f>sum('Transportation and Industrial G'!AT$31:AT$32)*10^9*'Assumptions (O&amp;G Upstream)'!AU$309/'Assumptions (O&amp;G Upstream)'!AU$319/10^9*'Inflation GDP Population'!$S$18/'Inflation GDP Population'!AT$18</f>
        <v>15.33886598</v>
      </c>
      <c r="AW57" s="132">
        <f>sum('Transportation and Industrial G'!AU$31:AU$32)*10^9*'Assumptions (O&amp;G Upstream)'!AV$309/'Assumptions (O&amp;G Upstream)'!AV$319/10^9*'Inflation GDP Population'!$S$18/'Inflation GDP Population'!AU$18</f>
        <v>15.35201893</v>
      </c>
      <c r="AX57" s="132">
        <f>sum('Transportation and Industrial G'!AV$31:AV$32)*10^9*'Assumptions (O&amp;G Upstream)'!AW$309/'Assumptions (O&amp;G Upstream)'!AW$319/10^9*'Inflation GDP Population'!$S$18/'Inflation GDP Population'!AV$18</f>
        <v>15.33674034</v>
      </c>
      <c r="AY57" s="132">
        <f>sum('Transportation and Industrial G'!AW$31:AW$32)*10^9*'Assumptions (O&amp;G Upstream)'!AX$309/'Assumptions (O&amp;G Upstream)'!AX$319/10^9*'Inflation GDP Population'!$S$18/'Inflation GDP Population'!AW$18</f>
        <v>15.31593068</v>
      </c>
      <c r="AZ57" s="132">
        <f>sum('Transportation and Industrial G'!AX$31:AX$32)*10^9*'Assumptions (O&amp;G Upstream)'!AY$309/'Assumptions (O&amp;G Upstream)'!AY$319/10^9*'Inflation GDP Population'!$S$18/'Inflation GDP Population'!AX$18</f>
        <v>15.2982794</v>
      </c>
      <c r="BA57" s="132">
        <f>sum('Transportation and Industrial G'!AY$31:AY$32)*10^9*'Assumptions (O&amp;G Upstream)'!AZ$309/'Assumptions (O&amp;G Upstream)'!AZ$319/10^9*'Inflation GDP Population'!$S$18/'Inflation GDP Population'!AY$18</f>
        <v>15.2486274</v>
      </c>
      <c r="BB57" s="132">
        <f>sum('Transportation and Industrial G'!AZ$31:AZ$32)*10^9*'Assumptions (O&amp;G Upstream)'!BA$309/'Assumptions (O&amp;G Upstream)'!BA$319/10^9*'Inflation GDP Population'!$S$18/'Inflation GDP Population'!AZ$18</f>
        <v>15.18834738</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0.1912363522</v>
      </c>
      <c r="E58" s="132">
        <f>sum('Transportation and Industrial G'!C$33)*10^9*'Assumptions (O&amp;G Upstream)'!D$309/'Assumptions (O&amp;G Upstream)'!D$319/10^9*'Inflation GDP Population'!$S$18/'Inflation GDP Population'!C$18</f>
        <v>0.1743769811</v>
      </c>
      <c r="F58" s="132">
        <f>sum('Transportation and Industrial G'!D$33)*10^9*'Assumptions (O&amp;G Upstream)'!E$309/'Assumptions (O&amp;G Upstream)'!E$319/10^9*'Inflation GDP Population'!$S$18/'Inflation GDP Population'!D$18</f>
        <v>0.185398852</v>
      </c>
      <c r="G58" s="132">
        <f>sum('Transportation and Industrial G'!E$33)*10^9*'Assumptions (O&amp;G Upstream)'!F$309/'Assumptions (O&amp;G Upstream)'!F$319/10^9*'Inflation GDP Population'!$S$18/'Inflation GDP Population'!E$18</f>
        <v>0.1666765632</v>
      </c>
      <c r="H58" s="132">
        <f>sum('Transportation and Industrial G'!F$33)*10^9*'Assumptions (O&amp;G Upstream)'!G$309/'Assumptions (O&amp;G Upstream)'!G$319/10^9*'Inflation GDP Population'!$S$18/'Inflation GDP Population'!F$18</f>
        <v>0.190704513</v>
      </c>
      <c r="I58" s="132">
        <f>sum('Transportation and Industrial G'!G$33)*10^9*'Assumptions (O&amp;G Upstream)'!H$309/'Assumptions (O&amp;G Upstream)'!H$319/10^9*'Inflation GDP Population'!$S$18/'Inflation GDP Population'!G$18</f>
        <v>0.2590313726</v>
      </c>
      <c r="J58" s="132">
        <f>sum('Transportation and Industrial G'!H$33)*10^9*'Assumptions (O&amp;G Upstream)'!I$309/'Assumptions (O&amp;G Upstream)'!I$319/10^9*'Inflation GDP Population'!$S$18/'Inflation GDP Population'!H$18</f>
        <v>0.2751682932</v>
      </c>
      <c r="K58" s="132">
        <f>sum('Transportation and Industrial G'!I$33)*10^9*'Assumptions (O&amp;G Upstream)'!J$309/'Assumptions (O&amp;G Upstream)'!J$319/10^9*'Inflation GDP Population'!$S$18/'Inflation GDP Population'!I$18</f>
        <v>0.2637500444</v>
      </c>
      <c r="L58" s="132">
        <f>sum('Transportation and Industrial G'!J$33)*10^9*'Assumptions (O&amp;G Upstream)'!K$309/'Assumptions (O&amp;G Upstream)'!K$319/10^9*'Inflation GDP Population'!$S$18/'Inflation GDP Population'!J$18</f>
        <v>0.4100537122</v>
      </c>
      <c r="M58" s="132">
        <f>sum('Transportation and Industrial G'!K$33)*10^9*'Assumptions (O&amp;G Upstream)'!L$309/'Assumptions (O&amp;G Upstream)'!L$319/10^9*'Inflation GDP Population'!$S$18/'Inflation GDP Population'!K$18</f>
        <v>0.2623182158</v>
      </c>
      <c r="N58" s="132">
        <f>sum('Transportation and Industrial G'!L$33)*10^9*'Assumptions (O&amp;G Upstream)'!M$309/'Assumptions (O&amp;G Upstream)'!M$319/10^9*'Inflation GDP Population'!$S$18/'Inflation GDP Population'!L$18</f>
        <v>0.3044620174</v>
      </c>
      <c r="O58" s="132">
        <f>sum('Transportation and Industrial G'!M$33)*10^9*'Assumptions (O&amp;G Upstream)'!N$309/'Assumptions (O&amp;G Upstream)'!N$319/10^9*'Inflation GDP Population'!$S$18/'Inflation GDP Population'!M$18</f>
        <v>0.3469421319</v>
      </c>
      <c r="P58" s="132">
        <f>sum('Transportation and Industrial G'!N$33)*10^9*'Assumptions (O&amp;G Upstream)'!O$309/'Assumptions (O&amp;G Upstream)'!O$319/10^9*'Inflation GDP Population'!$S$18/'Inflation GDP Population'!N$18</f>
        <v>0.2580571817</v>
      </c>
      <c r="Q58" s="132">
        <f>sum('Transportation and Industrial G'!O$33)*10^9*'Assumptions (O&amp;G Upstream)'!P$309/'Assumptions (O&amp;G Upstream)'!P$319/10^9*'Inflation GDP Population'!$S$18/'Inflation GDP Population'!O$18</f>
        <v>0.2679460933</v>
      </c>
      <c r="R58" s="132">
        <f>sum('Transportation and Industrial G'!P$33)*10^9*'Assumptions (O&amp;G Upstream)'!Q$309/'Assumptions (O&amp;G Upstream)'!Q$319/10^9*'Inflation GDP Population'!$S$18/'Inflation GDP Population'!P$18</f>
        <v>0.2500382262</v>
      </c>
      <c r="S58" s="132">
        <f>sum('Transportation and Industrial G'!Q$33)*10^9*'Assumptions (O&amp;G Upstream)'!R$309/'Assumptions (O&amp;G Upstream)'!R$319/10^9*'Inflation GDP Population'!$S$18/'Inflation GDP Population'!Q$18</f>
        <v>0.1153604684</v>
      </c>
      <c r="T58" s="132">
        <f>sum('Transportation and Industrial G'!R$33)*10^9*'Assumptions (O&amp;G Upstream)'!S$309/'Assumptions (O&amp;G Upstream)'!S$319/10^9*'Inflation GDP Population'!$S$18/'Inflation GDP Population'!R$18</f>
        <v>0.1133874415</v>
      </c>
      <c r="U58" s="132">
        <f>sum('Transportation and Industrial G'!S$33)*10^9*'Assumptions (O&amp;G Upstream)'!T$309/'Assumptions (O&amp;G Upstream)'!T$319/10^9*'Inflation GDP Population'!$S$18/'Inflation GDP Population'!S$18</f>
        <v>0.159552048</v>
      </c>
      <c r="V58" s="132">
        <f>sum('Transportation and Industrial G'!T$33)*10^9*'Assumptions (O&amp;G Upstream)'!U$309/'Assumptions (O&amp;G Upstream)'!U$319/10^9*'Inflation GDP Population'!$S$18/'Inflation GDP Population'!T$18</f>
        <v>0.197526622</v>
      </c>
      <c r="W58" s="132">
        <f>sum('Transportation and Industrial G'!U$33)*10^9*'Assumptions (O&amp;G Upstream)'!V$309/'Assumptions (O&amp;G Upstream)'!V$319/10^9*'Inflation GDP Population'!$S$18/'Inflation GDP Population'!U$18</f>
        <v>0.2058678221</v>
      </c>
      <c r="X58" s="132">
        <f>sum('Transportation and Industrial G'!V$33)*10^9*'Assumptions (O&amp;G Upstream)'!W$309/'Assumptions (O&amp;G Upstream)'!W$319/10^9*'Inflation GDP Population'!$S$18/'Inflation GDP Population'!V$18</f>
        <v>0.2111230699</v>
      </c>
      <c r="Y58" s="132">
        <f>sum('Transportation and Industrial G'!W$33)*10^9*'Assumptions (O&amp;G Upstream)'!X$309/'Assumptions (O&amp;G Upstream)'!X$319/10^9*'Inflation GDP Population'!$S$18/'Inflation GDP Population'!W$18</f>
        <v>0.2151383467</v>
      </c>
      <c r="Z58" s="132">
        <f>sum('Transportation and Industrial G'!X$33)*10^9*'Assumptions (O&amp;G Upstream)'!Y$309/'Assumptions (O&amp;G Upstream)'!Y$319/10^9*'Inflation GDP Population'!$S$18/'Inflation GDP Population'!X$18</f>
        <v>0.2121572199</v>
      </c>
      <c r="AA58" s="132">
        <f>sum('Transportation and Industrial G'!Y$33)*10^9*'Assumptions (O&amp;G Upstream)'!Z$309/'Assumptions (O&amp;G Upstream)'!Z$319/10^9*'Inflation GDP Population'!$S$18/'Inflation GDP Population'!Y$18</f>
        <v>0.2158960824</v>
      </c>
      <c r="AB58" s="132">
        <f>sum('Transportation and Industrial G'!Z$33)*10^9*'Assumptions (O&amp;G Upstream)'!AA$309/'Assumptions (O&amp;G Upstream)'!AA$319/10^9*'Inflation GDP Population'!$S$18/'Inflation GDP Population'!Z$18</f>
        <v>0.2239028523</v>
      </c>
      <c r="AC58" s="132">
        <f>sum('Transportation and Industrial G'!AA$33)*10^9*'Assumptions (O&amp;G Upstream)'!AB$309/'Assumptions (O&amp;G Upstream)'!AB$319/10^9*'Inflation GDP Population'!$S$18/'Inflation GDP Population'!AA$18</f>
        <v>0.2304443873</v>
      </c>
      <c r="AD58" s="132">
        <f>sum('Transportation and Industrial G'!AB$33)*10^9*'Assumptions (O&amp;G Upstream)'!AC$309/'Assumptions (O&amp;G Upstream)'!AC$319/10^9*'Inflation GDP Population'!$S$18/'Inflation GDP Population'!AB$18</f>
        <v>0.235099851</v>
      </c>
      <c r="AE58" s="132">
        <f>sum('Transportation and Industrial G'!AC$33)*10^9*'Assumptions (O&amp;G Upstream)'!AD$309/'Assumptions (O&amp;G Upstream)'!AD$319/10^9*'Inflation GDP Population'!$S$18/'Inflation GDP Population'!AC$18</f>
        <v>0.2401673041</v>
      </c>
      <c r="AF58" s="132">
        <f>sum('Transportation and Industrial G'!AD$33)*10^9*'Assumptions (O&amp;G Upstream)'!AE$309/'Assumptions (O&amp;G Upstream)'!AE$319/10^9*'Inflation GDP Population'!$S$18/'Inflation GDP Population'!AD$18</f>
        <v>0.2433645314</v>
      </c>
      <c r="AG58" s="132">
        <f>sum('Transportation and Industrial G'!AE$33)*10^9*'Assumptions (O&amp;G Upstream)'!AF$309/'Assumptions (O&amp;G Upstream)'!AF$319/10^9*'Inflation GDP Population'!$S$18/'Inflation GDP Population'!AE$18</f>
        <v>0.2469857227</v>
      </c>
      <c r="AH58" s="132">
        <f>sum('Transportation and Industrial G'!AF$33)*10^9*'Assumptions (O&amp;G Upstream)'!AG$309/'Assumptions (O&amp;G Upstream)'!AG$319/10^9*'Inflation GDP Population'!$S$18/'Inflation GDP Population'!AF$18</f>
        <v>0.2488582387</v>
      </c>
      <c r="AI58" s="132">
        <f>sum('Transportation and Industrial G'!AG$33)*10^9*'Assumptions (O&amp;G Upstream)'!AH$309/'Assumptions (O&amp;G Upstream)'!AH$319/10^9*'Inflation GDP Population'!$S$18/'Inflation GDP Population'!AG$18</f>
        <v>0.2519850503</v>
      </c>
      <c r="AJ58" s="132">
        <f>sum('Transportation and Industrial G'!AH$33)*10^9*'Assumptions (O&amp;G Upstream)'!AI$309/'Assumptions (O&amp;G Upstream)'!AI$319/10^9*'Inflation GDP Population'!$S$18/'Inflation GDP Population'!AH$18</f>
        <v>0.2530163574</v>
      </c>
      <c r="AK58" s="132">
        <f>sum('Transportation and Industrial G'!AI$33)*10^9*'Assumptions (O&amp;G Upstream)'!AJ$309/'Assumptions (O&amp;G Upstream)'!AJ$319/10^9*'Inflation GDP Population'!$S$18/'Inflation GDP Population'!AI$18</f>
        <v>0.2583390912</v>
      </c>
      <c r="AL58" s="132">
        <f>sum('Transportation and Industrial G'!AJ$33)*10^9*'Assumptions (O&amp;G Upstream)'!AK$309/'Assumptions (O&amp;G Upstream)'!AK$319/10^9*'Inflation GDP Population'!$S$18/'Inflation GDP Population'!AJ$18</f>
        <v>0.2578409231</v>
      </c>
      <c r="AM58" s="132">
        <f>sum('Transportation and Industrial G'!AK$33)*10^9*'Assumptions (O&amp;G Upstream)'!AL$309/'Assumptions (O&amp;G Upstream)'!AL$319/10^9*'Inflation GDP Population'!$S$18/'Inflation GDP Population'!AK$18</f>
        <v>0.2598745648</v>
      </c>
      <c r="AN58" s="132">
        <f>sum('Transportation and Industrial G'!AL$33)*10^9*'Assumptions (O&amp;G Upstream)'!AM$309/'Assumptions (O&amp;G Upstream)'!AM$319/10^9*'Inflation GDP Population'!$S$18/'Inflation GDP Population'!AL$18</f>
        <v>0.2629085424</v>
      </c>
      <c r="AO58" s="132">
        <f>sum('Transportation and Industrial G'!AM$33)*10^9*'Assumptions (O&amp;G Upstream)'!AN$309/'Assumptions (O&amp;G Upstream)'!AN$319/10^9*'Inflation GDP Population'!$S$18/'Inflation GDP Population'!AM$18</f>
        <v>0.2598076751</v>
      </c>
      <c r="AP58" s="132">
        <f>sum('Transportation and Industrial G'!AN$33)*10^9*'Assumptions (O&amp;G Upstream)'!AO$309/'Assumptions (O&amp;G Upstream)'!AO$319/10^9*'Inflation GDP Population'!$S$18/'Inflation GDP Population'!AN$18</f>
        <v>0.2607228582</v>
      </c>
      <c r="AQ58" s="132">
        <f>sum('Transportation and Industrial G'!AO$33)*10^9*'Assumptions (O&amp;G Upstream)'!AP$309/'Assumptions (O&amp;G Upstream)'!AP$319/10^9*'Inflation GDP Population'!$S$18/'Inflation GDP Population'!AO$18</f>
        <v>0.2604627549</v>
      </c>
      <c r="AR58" s="132">
        <f>sum('Transportation and Industrial G'!AP$33)*10^9*'Assumptions (O&amp;G Upstream)'!AQ$309/'Assumptions (O&amp;G Upstream)'!AQ$319/10^9*'Inflation GDP Population'!$S$18/'Inflation GDP Population'!AP$18</f>
        <v>0.2620167844</v>
      </c>
      <c r="AS58" s="132">
        <f>sum('Transportation and Industrial G'!AQ$33)*10^9*'Assumptions (O&amp;G Upstream)'!AR$309/'Assumptions (O&amp;G Upstream)'!AR$319/10^9*'Inflation GDP Population'!$S$18/'Inflation GDP Population'!AQ$18</f>
        <v>0.2613318468</v>
      </c>
      <c r="AT58" s="132">
        <f>sum('Transportation and Industrial G'!AR$33)*10^9*'Assumptions (O&amp;G Upstream)'!AS$309/'Assumptions (O&amp;G Upstream)'!AS$319/10^9*'Inflation GDP Population'!$S$18/'Inflation GDP Population'!AR$18</f>
        <v>0.2625759369</v>
      </c>
      <c r="AU58" s="132">
        <f>sum('Transportation and Industrial G'!AS$33)*10^9*'Assumptions (O&amp;G Upstream)'!AT$309/'Assumptions (O&amp;G Upstream)'!AT$319/10^9*'Inflation GDP Population'!$S$18/'Inflation GDP Population'!AS$18</f>
        <v>0.26107888</v>
      </c>
      <c r="AV58" s="132">
        <f>sum('Transportation and Industrial G'!AT$33)*10^9*'Assumptions (O&amp;G Upstream)'!AU$309/'Assumptions (O&amp;G Upstream)'!AU$319/10^9*'Inflation GDP Population'!$S$18/'Inflation GDP Population'!AT$18</f>
        <v>0.2602572848</v>
      </c>
      <c r="AW58" s="132">
        <f>sum('Transportation and Industrial G'!AU$33)*10^9*'Assumptions (O&amp;G Upstream)'!AV$309/'Assumptions (O&amp;G Upstream)'!AV$319/10^9*'Inflation GDP Population'!$S$18/'Inflation GDP Population'!AU$18</f>
        <v>0.259452072</v>
      </c>
      <c r="AX58" s="132">
        <f>sum('Transportation and Industrial G'!AV$33)*10^9*'Assumptions (O&amp;G Upstream)'!AW$309/'Assumptions (O&amp;G Upstream)'!AW$319/10^9*'Inflation GDP Population'!$S$18/'Inflation GDP Population'!AV$18</f>
        <v>0.2581488308</v>
      </c>
      <c r="AY58" s="132">
        <f>sum('Transportation and Industrial G'!AW$33)*10^9*'Assumptions (O&amp;G Upstream)'!AX$309/'Assumptions (O&amp;G Upstream)'!AX$319/10^9*'Inflation GDP Population'!$S$18/'Inflation GDP Population'!AW$18</f>
        <v>0.2567368424</v>
      </c>
      <c r="AZ58" s="132">
        <f>sum('Transportation and Industrial G'!AX$33)*10^9*'Assumptions (O&amp;G Upstream)'!AY$309/'Assumptions (O&amp;G Upstream)'!AY$319/10^9*'Inflation GDP Population'!$S$18/'Inflation GDP Population'!AX$18</f>
        <v>0.2553619018</v>
      </c>
      <c r="BA58" s="132">
        <f>sum('Transportation and Industrial G'!AY$33)*10^9*'Assumptions (O&amp;G Upstream)'!AZ$309/'Assumptions (O&amp;G Upstream)'!AZ$319/10^9*'Inflation GDP Population'!$S$18/'Inflation GDP Population'!AY$18</f>
        <v>0.2534385551</v>
      </c>
      <c r="BB58" s="132">
        <f>sum('Transportation and Industrial G'!AZ$33)*10^9*'Assumptions (O&amp;G Upstream)'!BA$309/'Assumptions (O&amp;G Upstream)'!BA$319/10^9*'Inflation GDP Population'!$S$18/'Inflation GDP Population'!AZ$18</f>
        <v>0.2513270358</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0.9637203776</v>
      </c>
      <c r="E59" s="132">
        <f>sum('Assumptions (NG non-electricity'!C$7)*10^15*'Assumptions (O&amp;G Upstream)'!D$312/'Assumptions (O&amp;G Upstream)'!D$320/10^9/10^3*'Inflation GDP Population'!$S$18/'Inflation GDP Population'!C$18</f>
        <v>0.7783134228</v>
      </c>
      <c r="F59" s="132">
        <f>sum('Assumptions (NG non-electricity'!D$7)*10^15*'Assumptions (O&amp;G Upstream)'!E$312/'Assumptions (O&amp;G Upstream)'!E$320/10^9/10^3*'Inflation GDP Population'!$S$18/'Inflation GDP Population'!D$18</f>
        <v>0.6236222988</v>
      </c>
      <c r="G59" s="132">
        <f>sum('Assumptions (NG non-electricity'!E$7)*10^15*'Assumptions (O&amp;G Upstream)'!F$312/'Assumptions (O&amp;G Upstream)'!F$320/10^9/10^3*'Inflation GDP Population'!$S$18/'Inflation GDP Population'!E$18</f>
        <v>0.9424932259</v>
      </c>
      <c r="H59" s="132">
        <f>sum('Assumptions (NG non-electricity'!F$7)*10^15*'Assumptions (O&amp;G Upstream)'!G$312/'Assumptions (O&amp;G Upstream)'!G$320/10^9/10^3*'Inflation GDP Population'!$S$18/'Inflation GDP Population'!F$18</f>
        <v>1.036661444</v>
      </c>
      <c r="I59" s="132">
        <f>sum('Assumptions (NG non-electricity'!G$7)*10^15*'Assumptions (O&amp;G Upstream)'!H$312/'Assumptions (O&amp;G Upstream)'!H$320/10^9/10^3*'Inflation GDP Population'!$S$18/'Inflation GDP Population'!G$18</f>
        <v>1.469980928</v>
      </c>
      <c r="J59" s="132">
        <f>sum('Assumptions (NG non-electricity'!H$7)*10^15*'Assumptions (O&amp;G Upstream)'!I$312/'Assumptions (O&amp;G Upstream)'!I$320/10^9/10^3*'Inflation GDP Population'!$S$18/'Inflation GDP Population'!H$18</f>
        <v>1.14001596</v>
      </c>
      <c r="K59" s="132">
        <f>sum('Assumptions (NG non-electricity'!I$7)*10^15*'Assumptions (O&amp;G Upstream)'!J$312/'Assumptions (O&amp;G Upstream)'!J$320/10^9/10^3*'Inflation GDP Population'!$S$18/'Inflation GDP Population'!I$18</f>
        <v>1.159137573</v>
      </c>
      <c r="L59" s="132">
        <f>sum('Assumptions (NG non-electricity'!J$7)*10^15*'Assumptions (O&amp;G Upstream)'!K$312/'Assumptions (O&amp;G Upstream)'!K$320/10^9/10^3*'Inflation GDP Population'!$S$18/'Inflation GDP Population'!J$18</f>
        <v>1.465212369</v>
      </c>
      <c r="M59" s="132">
        <f>sum('Assumptions (NG non-electricity'!K$7)*10^15*'Assumptions (O&amp;G Upstream)'!L$312/'Assumptions (O&amp;G Upstream)'!L$320/10^9/10^3*'Inflation GDP Population'!$S$18/'Inflation GDP Population'!K$18</f>
        <v>0.5767138174</v>
      </c>
      <c r="N59" s="132">
        <f>sum('Assumptions (NG non-electricity'!L$7)*10^15*'Assumptions (O&amp;G Upstream)'!M$312/'Assumptions (O&amp;G Upstream)'!M$320/10^9/10^3*'Inflation GDP Population'!$S$18/'Inflation GDP Population'!L$18</f>
        <v>0.6223934975</v>
      </c>
      <c r="O59" s="132">
        <f>sum('Assumptions (NG non-electricity'!M$7)*10^15*'Assumptions (O&amp;G Upstream)'!N$312/'Assumptions (O&amp;G Upstream)'!N$320/10^9/10^3*'Inflation GDP Population'!$S$18/'Inflation GDP Population'!M$18</f>
        <v>0.5882073257</v>
      </c>
      <c r="P59" s="132">
        <f>sum('Assumptions (NG non-electricity'!N$7)*10^15*'Assumptions (O&amp;G Upstream)'!O$312/'Assumptions (O&amp;G Upstream)'!O$320/10^9/10^3*'Inflation GDP Population'!$S$18/'Inflation GDP Population'!N$18</f>
        <v>0.403343476</v>
      </c>
      <c r="Q59" s="132">
        <f>sum('Assumptions (NG non-electricity'!O$7)*10^15*'Assumptions (O&amp;G Upstream)'!P$312/'Assumptions (O&amp;G Upstream)'!P$320/10^9/10^3*'Inflation GDP Population'!$S$18/'Inflation GDP Population'!O$18</f>
        <v>0.5443659434</v>
      </c>
      <c r="R59" s="132">
        <f>sum('Assumptions (NG non-electricity'!P$7)*10^15*'Assumptions (O&amp;G Upstream)'!Q$312/'Assumptions (O&amp;G Upstream)'!Q$320/10^9/10^3*'Inflation GDP Population'!$S$18/'Inflation GDP Population'!P$18</f>
        <v>0.6216336544</v>
      </c>
      <c r="S59" s="132">
        <f>sum('Assumptions (NG non-electricity'!Q$7)*10^15*'Assumptions (O&amp;G Upstream)'!R$312/'Assumptions (O&amp;G Upstream)'!R$320/10^9/10^3*'Inflation GDP Population'!$S$18/'Inflation GDP Population'!Q$18</f>
        <v>0.3587043454</v>
      </c>
      <c r="T59" s="132">
        <f>sum('Assumptions (NG non-electricity'!R$7)*10^15*'Assumptions (O&amp;G Upstream)'!S$312/'Assumptions (O&amp;G Upstream)'!S$320/10^9/10^3*'Inflation GDP Population'!$S$18/'Inflation GDP Population'!R$18</f>
        <v>0.3650408555</v>
      </c>
      <c r="U59" s="132">
        <f>sum('Assumptions (NG non-electricity'!S$7)*10^15*'Assumptions (O&amp;G Upstream)'!T$312/'Assumptions (O&amp;G Upstream)'!T$320/10^9/10^3*'Inflation GDP Population'!$S$18/'Inflation GDP Population'!S$18</f>
        <v>0.4301126544</v>
      </c>
      <c r="V59" s="132">
        <f>sum('Assumptions (NG non-electricity'!T$7)*10^15*'Assumptions (O&amp;G Upstream)'!U$312/'Assumptions (O&amp;G Upstream)'!U$320/10^9/10^3*'Inflation GDP Population'!$S$18/'Inflation GDP Population'!T$18</f>
        <v>0.449539198</v>
      </c>
      <c r="W59" s="132">
        <f>sum('Assumptions (NG non-electricity'!U$7)*10^15*'Assumptions (O&amp;G Upstream)'!V$312/'Assumptions (O&amp;G Upstream)'!V$320/10^9/10^3*'Inflation GDP Population'!$S$18/'Inflation GDP Population'!U$18</f>
        <v>0.4351073953</v>
      </c>
      <c r="X59" s="132">
        <f>sum('Assumptions (NG non-electricity'!V$7)*10^15*'Assumptions (O&amp;G Upstream)'!W$312/'Assumptions (O&amp;G Upstream)'!W$320/10^9/10^3*'Inflation GDP Population'!$S$18/'Inflation GDP Population'!V$18</f>
        <v>0.4512487037</v>
      </c>
      <c r="Y59" s="132">
        <f>sum('Assumptions (NG non-electricity'!W$7)*10^15*'Assumptions (O&amp;G Upstream)'!X$312/'Assumptions (O&amp;G Upstream)'!X$320/10^9/10^3*'Inflation GDP Population'!$S$18/'Inflation GDP Population'!W$18</f>
        <v>0.446254246</v>
      </c>
      <c r="Z59" s="132">
        <f>sum('Assumptions (NG non-electricity'!X$7)*10^15*'Assumptions (O&amp;G Upstream)'!Y$312/'Assumptions (O&amp;G Upstream)'!Y$320/10^9/10^3*'Inflation GDP Population'!$S$18/'Inflation GDP Population'!X$18</f>
        <v>0.453517753</v>
      </c>
      <c r="AA59" s="132">
        <f>sum('Assumptions (NG non-electricity'!Y$7)*10^15*'Assumptions (O&amp;G Upstream)'!Z$312/'Assumptions (O&amp;G Upstream)'!Z$320/10^9/10^3*'Inflation GDP Population'!$S$18/'Inflation GDP Population'!Y$18</f>
        <v>0.4796482496</v>
      </c>
      <c r="AB59" s="132">
        <f>sum('Assumptions (NG non-electricity'!Z$7)*10^15*'Assumptions (O&amp;G Upstream)'!AA$312/'Assumptions (O&amp;G Upstream)'!AA$320/10^9/10^3*'Inflation GDP Population'!$S$18/'Inflation GDP Population'!Z$18</f>
        <v>0.5132342736</v>
      </c>
      <c r="AC59" s="132">
        <f>sum('Assumptions (NG non-electricity'!AA$7)*10^15*'Assumptions (O&amp;G Upstream)'!AB$312/'Assumptions (O&amp;G Upstream)'!AB$320/10^9/10^3*'Inflation GDP Population'!$S$18/'Inflation GDP Population'!AA$18</f>
        <v>0.5555948395</v>
      </c>
      <c r="AD59" s="132">
        <f>sum('Assumptions (NG non-electricity'!AB$7)*10^15*'Assumptions (O&amp;G Upstream)'!AC$312/'Assumptions (O&amp;G Upstream)'!AC$320/10^9/10^3*'Inflation GDP Population'!$S$18/'Inflation GDP Population'!AB$18</f>
        <v>0.5738653632</v>
      </c>
      <c r="AE59" s="132">
        <f>sum('Assumptions (NG non-electricity'!AC$7)*10^15*'Assumptions (O&amp;G Upstream)'!AD$312/'Assumptions (O&amp;G Upstream)'!AD$320/10^9/10^3*'Inflation GDP Population'!$S$18/'Inflation GDP Population'!AC$18</f>
        <v>0.5847051494</v>
      </c>
      <c r="AF59" s="132">
        <f>sum('Assumptions (NG non-electricity'!AD$7)*10^15*'Assumptions (O&amp;G Upstream)'!AE$312/'Assumptions (O&amp;G Upstream)'!AE$320/10^9/10^3*'Inflation GDP Population'!$S$18/'Inflation GDP Population'!AD$18</f>
        <v>0.6045348216</v>
      </c>
      <c r="AG59" s="132">
        <f>sum('Assumptions (NG non-electricity'!AE$7)*10^15*'Assumptions (O&amp;G Upstream)'!AF$312/'Assumptions (O&amp;G Upstream)'!AF$320/10^9/10^3*'Inflation GDP Population'!$S$18/'Inflation GDP Population'!AE$18</f>
        <v>0.6143427769</v>
      </c>
      <c r="AH59" s="132">
        <f>sum('Assumptions (NG non-electricity'!AF$7)*10^15*'Assumptions (O&amp;G Upstream)'!AG$312/'Assumptions (O&amp;G Upstream)'!AG$320/10^9/10^3*'Inflation GDP Population'!$S$18/'Inflation GDP Population'!AF$18</f>
        <v>0.6272133637</v>
      </c>
      <c r="AI59" s="132">
        <f>sum('Assumptions (NG non-electricity'!AG$7)*10^15*'Assumptions (O&amp;G Upstream)'!AH$312/'Assumptions (O&amp;G Upstream)'!AH$320/10^9/10^3*'Inflation GDP Population'!$S$18/'Inflation GDP Population'!AG$18</f>
        <v>0.6314486164</v>
      </c>
      <c r="AJ59" s="132">
        <f>sum('Assumptions (NG non-electricity'!AH$7)*10^15*'Assumptions (O&amp;G Upstream)'!AI$312/'Assumptions (O&amp;G Upstream)'!AI$320/10^9/10^3*'Inflation GDP Population'!$S$18/'Inflation GDP Population'!AH$18</f>
        <v>0.6609784595</v>
      </c>
      <c r="AK59" s="132">
        <f>sum('Assumptions (NG non-electricity'!AI$7)*10^15*'Assumptions (O&amp;G Upstream)'!AJ$312/'Assumptions (O&amp;G Upstream)'!AJ$320/10^9/10^3*'Inflation GDP Population'!$S$18/'Inflation GDP Population'!AI$18</f>
        <v>0.6782773956</v>
      </c>
      <c r="AL59" s="132">
        <f>sum('Assumptions (NG non-electricity'!AJ$7)*10^15*'Assumptions (O&amp;G Upstream)'!AK$312/'Assumptions (O&amp;G Upstream)'!AK$320/10^9/10^3*'Inflation GDP Population'!$S$18/'Inflation GDP Population'!AJ$18</f>
        <v>0.6930419587</v>
      </c>
      <c r="AM59" s="132">
        <f>sum('Assumptions (NG non-electricity'!AK$7)*10^15*'Assumptions (O&amp;G Upstream)'!AL$312/'Assumptions (O&amp;G Upstream)'!AL$320/10^9/10^3*'Inflation GDP Population'!$S$18/'Inflation GDP Population'!AK$18</f>
        <v>0.7079228422</v>
      </c>
      <c r="AN59" s="132">
        <f>sum('Assumptions (NG non-electricity'!AL$7)*10^15*'Assumptions (O&amp;G Upstream)'!AM$312/'Assumptions (O&amp;G Upstream)'!AM$320/10^9/10^3*'Inflation GDP Population'!$S$18/'Inflation GDP Population'!AL$18</f>
        <v>0.7294419893</v>
      </c>
      <c r="AO59" s="132">
        <f>sum('Assumptions (NG non-electricity'!AM$7)*10^15*'Assumptions (O&amp;G Upstream)'!AN$312/'Assumptions (O&amp;G Upstream)'!AN$320/10^9/10^3*'Inflation GDP Population'!$S$18/'Inflation GDP Population'!AM$18</f>
        <v>0.7411287952</v>
      </c>
      <c r="AP59" s="132">
        <f>sum('Assumptions (NG non-electricity'!AN$7)*10^15*'Assumptions (O&amp;G Upstream)'!AO$312/'Assumptions (O&amp;G Upstream)'!AO$320/10^9/10^3*'Inflation GDP Population'!$S$18/'Inflation GDP Population'!AN$18</f>
        <v>0.7511139064</v>
      </c>
      <c r="AQ59" s="132">
        <f>sum('Assumptions (NG non-electricity'!AO$7)*10^15*'Assumptions (O&amp;G Upstream)'!AP$312/'Assumptions (O&amp;G Upstream)'!AP$320/10^9/10^3*'Inflation GDP Population'!$S$18/'Inflation GDP Population'!AO$18</f>
        <v>0.7633738091</v>
      </c>
      <c r="AR59" s="132">
        <f>sum('Assumptions (NG non-electricity'!AP$7)*10^15*'Assumptions (O&amp;G Upstream)'!AQ$312/'Assumptions (O&amp;G Upstream)'!AQ$320/10^9/10^3*'Inflation GDP Population'!$S$18/'Inflation GDP Population'!AP$18</f>
        <v>0.7828637928</v>
      </c>
      <c r="AS59" s="132">
        <f>sum('Assumptions (NG non-electricity'!AQ$7)*10^15*'Assumptions (O&amp;G Upstream)'!AR$312/'Assumptions (O&amp;G Upstream)'!AR$320/10^9/10^3*'Inflation GDP Population'!$S$18/'Inflation GDP Population'!AQ$18</f>
        <v>0.7893209983</v>
      </c>
      <c r="AT59" s="132">
        <f>sum('Assumptions (NG non-electricity'!AR$7)*10^15*'Assumptions (O&amp;G Upstream)'!AS$312/'Assumptions (O&amp;G Upstream)'!AS$320/10^9/10^3*'Inflation GDP Population'!$S$18/'Inflation GDP Population'!AR$18</f>
        <v>0.8061494417</v>
      </c>
      <c r="AU59" s="132">
        <f>sum('Assumptions (NG non-electricity'!AS$7)*10^15*'Assumptions (O&amp;G Upstream)'!AT$312/'Assumptions (O&amp;G Upstream)'!AT$320/10^9/10^3*'Inflation GDP Population'!$S$18/'Inflation GDP Population'!AS$18</f>
        <v>0.827065034</v>
      </c>
      <c r="AV59" s="132">
        <f>sum('Assumptions (NG non-electricity'!AT$7)*10^15*'Assumptions (O&amp;G Upstream)'!AU$312/'Assumptions (O&amp;G Upstream)'!AU$320/10^9/10^3*'Inflation GDP Population'!$S$18/'Inflation GDP Population'!AT$18</f>
        <v>0.8520957797</v>
      </c>
      <c r="AW59" s="132">
        <f>sum('Assumptions (NG non-electricity'!AU$7)*10^15*'Assumptions (O&amp;G Upstream)'!AV$312/'Assumptions (O&amp;G Upstream)'!AV$320/10^9/10^3*'Inflation GDP Population'!$S$18/'Inflation GDP Population'!AU$18</f>
        <v>0.8763656534</v>
      </c>
      <c r="AX59" s="132">
        <f>sum('Assumptions (NG non-electricity'!AV$7)*10^15*'Assumptions (O&amp;G Upstream)'!AW$312/'Assumptions (O&amp;G Upstream)'!AW$320/10^9/10^3*'Inflation GDP Population'!$S$18/'Inflation GDP Population'!AV$18</f>
        <v>0.8967733624</v>
      </c>
      <c r="AY59" s="132">
        <f>sum('Assumptions (NG non-electricity'!AW$7)*10^15*'Assumptions (O&amp;G Upstream)'!AX$312/'Assumptions (O&amp;G Upstream)'!AX$320/10^9/10^3*'Inflation GDP Population'!$S$18/'Inflation GDP Population'!AW$18</f>
        <v>0.9211858907</v>
      </c>
      <c r="AZ59" s="132">
        <f>sum('Assumptions (NG non-electricity'!AX$7)*10^15*'Assumptions (O&amp;G Upstream)'!AY$312/'Assumptions (O&amp;G Upstream)'!AY$320/10^9/10^3*'Inflation GDP Population'!$S$18/'Inflation GDP Population'!AX$18</f>
        <v>0.9581930329</v>
      </c>
      <c r="BA59" s="132">
        <f>sum('Assumptions (NG non-electricity'!AY$7)*10^15*'Assumptions (O&amp;G Upstream)'!AZ$312/'Assumptions (O&amp;G Upstream)'!AZ$320/10^9/10^3*'Inflation GDP Population'!$S$18/'Inflation GDP Population'!AY$18</f>
        <v>0.9897365151</v>
      </c>
      <c r="BB59" s="132">
        <f>sum('Assumptions (NG non-electricity'!AZ$7)*10^15*'Assumptions (O&amp;G Upstream)'!BA$312/'Assumptions (O&amp;G Upstream)'!BA$320/10^9/10^3*'Inflation GDP Population'!$S$18/'Inflation GDP Population'!AZ$18</f>
        <v>1.018988469</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0.4765193453</v>
      </c>
      <c r="E60" s="132">
        <f>sum('Assumptions (NG non-electricity'!C$3)*10^15*'Assumptions (O&amp;G Upstream)'!D$312/'Assumptions (O&amp;G Upstream)'!D$320/10^9/10^3*'Inflation GDP Population'!$S$18/'Inflation GDP Population'!C$18</f>
        <v>0.4571251947</v>
      </c>
      <c r="F60" s="132">
        <f>sum('Assumptions (NG non-electricity'!D$3)*10^15*'Assumptions (O&amp;G Upstream)'!E$312/'Assumptions (O&amp;G Upstream)'!E$320/10^9/10^3*'Inflation GDP Population'!$S$18/'Inflation GDP Population'!D$18</f>
        <v>0.3347150382</v>
      </c>
      <c r="G60" s="132">
        <f>sum('Assumptions (NG non-electricity'!E$3)*10^15*'Assumptions (O&amp;G Upstream)'!F$312/'Assumptions (O&amp;G Upstream)'!F$320/10^9/10^3*'Inflation GDP Population'!$S$18/'Inflation GDP Population'!E$18</f>
        <v>0.5238397053</v>
      </c>
      <c r="H60" s="132">
        <f>sum('Assumptions (NG non-electricity'!F$3)*10^15*'Assumptions (O&amp;G Upstream)'!G$312/'Assumptions (O&amp;G Upstream)'!G$320/10^9/10^3*'Inflation GDP Population'!$S$18/'Inflation GDP Population'!F$18</f>
        <v>0.5565122946</v>
      </c>
      <c r="I60" s="132">
        <f>sum('Assumptions (NG non-electricity'!G$3)*10^15*'Assumptions (O&amp;G Upstream)'!H$312/'Assumptions (O&amp;G Upstream)'!H$320/10^9/10^3*'Inflation GDP Population'!$S$18/'Inflation GDP Population'!G$18</f>
        <v>0.8322088326</v>
      </c>
      <c r="J60" s="132">
        <f>sum('Assumptions (NG non-electricity'!H$3)*10^15*'Assumptions (O&amp;G Upstream)'!I$312/'Assumptions (O&amp;G Upstream)'!I$320/10^9/10^3*'Inflation GDP Population'!$S$18/'Inflation GDP Population'!H$18</f>
        <v>0.6398907437</v>
      </c>
      <c r="K60" s="132">
        <f>sum('Assumptions (NG non-electricity'!I$3)*10^15*'Assumptions (O&amp;G Upstream)'!J$312/'Assumptions (O&amp;G Upstream)'!J$320/10^9/10^3*'Inflation GDP Population'!$S$18/'Inflation GDP Population'!I$18</f>
        <v>0.6724530902</v>
      </c>
      <c r="L60" s="132">
        <f>sum('Assumptions (NG non-electricity'!J$3)*10^15*'Assumptions (O&amp;G Upstream)'!K$312/'Assumptions (O&amp;G Upstream)'!K$320/10^9/10^3*'Inflation GDP Population'!$S$18/'Inflation GDP Population'!J$18</f>
        <v>0.8787979917</v>
      </c>
      <c r="M60" s="132">
        <f>sum('Assumptions (NG non-electricity'!K$3)*10^15*'Assumptions (O&amp;G Upstream)'!L$312/'Assumptions (O&amp;G Upstream)'!L$320/10^9/10^3*'Inflation GDP Population'!$S$18/'Inflation GDP Population'!K$18</f>
        <v>0.3832895743</v>
      </c>
      <c r="N60" s="132">
        <f>sum('Assumptions (NG non-electricity'!L$3)*10^15*'Assumptions (O&amp;G Upstream)'!M$312/'Assumptions (O&amp;G Upstream)'!M$320/10^9/10^3*'Inflation GDP Population'!$S$18/'Inflation GDP Population'!L$18</f>
        <v>0.3855679519</v>
      </c>
      <c r="O60" s="132">
        <f>sum('Assumptions (NG non-electricity'!M$3)*10^15*'Assumptions (O&amp;G Upstream)'!N$312/'Assumptions (O&amp;G Upstream)'!N$320/10^9/10^3*'Inflation GDP Population'!$S$18/'Inflation GDP Population'!M$18</f>
        <v>0.3834138105</v>
      </c>
      <c r="P60" s="132">
        <f>sum('Assumptions (NG non-electricity'!N$3)*10^15*'Assumptions (O&amp;G Upstream)'!O$312/'Assumptions (O&amp;G Upstream)'!O$320/10^9/10^3*'Inflation GDP Population'!$S$18/'Inflation GDP Population'!N$18</f>
        <v>0.2444389244</v>
      </c>
      <c r="Q60" s="132">
        <f>sum('Assumptions (NG non-electricity'!O$3)*10^15*'Assumptions (O&amp;G Upstream)'!P$312/'Assumptions (O&amp;G Upstream)'!P$320/10^9/10^3*'Inflation GDP Population'!$S$18/'Inflation GDP Population'!O$18</f>
        <v>0.3404528309</v>
      </c>
      <c r="R60" s="132">
        <f>sum('Assumptions (NG non-electricity'!P$3)*10^15*'Assumptions (O&amp;G Upstream)'!Q$312/'Assumptions (O&amp;G Upstream)'!Q$320/10^9/10^3*'Inflation GDP Population'!$S$18/'Inflation GDP Population'!P$18</f>
        <v>0.3790440518</v>
      </c>
      <c r="S60" s="132">
        <f>sum('Assumptions (NG non-electricity'!Q$3)*10^15*'Assumptions (O&amp;G Upstream)'!R$312/'Assumptions (O&amp;G Upstream)'!R$320/10^9/10^3*'Inflation GDP Population'!$S$18/'Inflation GDP Population'!Q$18</f>
        <v>0.208253096</v>
      </c>
      <c r="T60" s="132">
        <f>sum('Assumptions (NG non-electricity'!R$3)*10^15*'Assumptions (O&amp;G Upstream)'!S$312/'Assumptions (O&amp;G Upstream)'!S$320/10^9/10^3*'Inflation GDP Population'!$S$18/'Inflation GDP Population'!R$18</f>
        <v>0.208638279</v>
      </c>
      <c r="U60" s="132">
        <f>sum('Assumptions (NG non-electricity'!S$3)*10^15*'Assumptions (O&amp;G Upstream)'!T$312/'Assumptions (O&amp;G Upstream)'!T$320/10^9/10^3*'Inflation GDP Population'!$S$18/'Inflation GDP Population'!S$18</f>
        <v>0.2853776062</v>
      </c>
      <c r="V60" s="132">
        <f>sum('Assumptions (NG non-electricity'!T$3)*10^15*'Assumptions (O&amp;G Upstream)'!U$312/'Assumptions (O&amp;G Upstream)'!U$320/10^9/10^3*'Inflation GDP Population'!$S$18/'Inflation GDP Population'!T$18</f>
        <v>0.2978648071</v>
      </c>
      <c r="W60" s="132">
        <f>sum('Assumptions (NG non-electricity'!U$3)*10^15*'Assumptions (O&amp;G Upstream)'!V$312/'Assumptions (O&amp;G Upstream)'!V$320/10^9/10^3*'Inflation GDP Population'!$S$18/'Inflation GDP Population'!U$18</f>
        <v>0.2879204973</v>
      </c>
      <c r="X60" s="132">
        <f>sum('Assumptions (NG non-electricity'!V$3)*10^15*'Assumptions (O&amp;G Upstream)'!W$312/'Assumptions (O&amp;G Upstream)'!W$320/10^9/10^3*'Inflation GDP Population'!$S$18/'Inflation GDP Population'!V$18</f>
        <v>0.2982131771</v>
      </c>
      <c r="Y60" s="132">
        <f>sum('Assumptions (NG non-electricity'!W$3)*10^15*'Assumptions (O&amp;G Upstream)'!X$312/'Assumptions (O&amp;G Upstream)'!X$320/10^9/10^3*'Inflation GDP Population'!$S$18/'Inflation GDP Population'!W$18</f>
        <v>0.2945357033</v>
      </c>
      <c r="Z60" s="132">
        <f>sum('Assumptions (NG non-electricity'!X$3)*10^15*'Assumptions (O&amp;G Upstream)'!Y$312/'Assumptions (O&amp;G Upstream)'!Y$320/10^9/10^3*'Inflation GDP Population'!$S$18/'Inflation GDP Population'!X$18</f>
        <v>0.2989539658</v>
      </c>
      <c r="AA60" s="132">
        <f>sum('Assumptions (NG non-electricity'!Y$3)*10^15*'Assumptions (O&amp;G Upstream)'!Z$312/'Assumptions (O&amp;G Upstream)'!Z$320/10^9/10^3*'Inflation GDP Population'!$S$18/'Inflation GDP Population'!Y$18</f>
        <v>0.3157888531</v>
      </c>
      <c r="AB60" s="132">
        <f>sum('Assumptions (NG non-electricity'!Z$3)*10^15*'Assumptions (O&amp;G Upstream)'!AA$312/'Assumptions (O&amp;G Upstream)'!AA$320/10^9/10^3*'Inflation GDP Population'!$S$18/'Inflation GDP Population'!Z$18</f>
        <v>0.3374913979</v>
      </c>
      <c r="AC60" s="132">
        <f>sum('Assumptions (NG non-electricity'!AA$3)*10^15*'Assumptions (O&amp;G Upstream)'!AB$312/'Assumptions (O&amp;G Upstream)'!AB$320/10^9/10^3*'Inflation GDP Population'!$S$18/'Inflation GDP Population'!AA$18</f>
        <v>0.3649113478</v>
      </c>
      <c r="AD60" s="132">
        <f>sum('Assumptions (NG non-electricity'!AB$3)*10^15*'Assumptions (O&amp;G Upstream)'!AC$312/'Assumptions (O&amp;G Upstream)'!AC$320/10^9/10^3*'Inflation GDP Population'!$S$18/'Inflation GDP Population'!AB$18</f>
        <v>0.3764697127</v>
      </c>
      <c r="AE60" s="132">
        <f>sum('Assumptions (NG non-electricity'!AC$3)*10^15*'Assumptions (O&amp;G Upstream)'!AD$312/'Assumptions (O&amp;G Upstream)'!AD$320/10^9/10^3*'Inflation GDP Population'!$S$18/'Inflation GDP Population'!AC$18</f>
        <v>0.3831389876</v>
      </c>
      <c r="AF60" s="132">
        <f>sum('Assumptions (NG non-electricity'!AD$3)*10^15*'Assumptions (O&amp;G Upstream)'!AE$312/'Assumptions (O&amp;G Upstream)'!AE$320/10^9/10^3*'Inflation GDP Population'!$S$18/'Inflation GDP Population'!AD$18</f>
        <v>0.3956839832</v>
      </c>
      <c r="AG60" s="132">
        <f>sum('Assumptions (NG non-electricity'!AE$3)*10^15*'Assumptions (O&amp;G Upstream)'!AF$312/'Assumptions (O&amp;G Upstream)'!AF$320/10^9/10^3*'Inflation GDP Population'!$S$18/'Inflation GDP Population'!AE$18</f>
        <v>0.401655522</v>
      </c>
      <c r="AH60" s="132">
        <f>sum('Assumptions (NG non-electricity'!AF$3)*10^15*'Assumptions (O&amp;G Upstream)'!AG$312/'Assumptions (O&amp;G Upstream)'!AG$320/10^9/10^3*'Inflation GDP Population'!$S$18/'Inflation GDP Population'!AF$18</f>
        <v>0.4096208376</v>
      </c>
      <c r="AI60" s="132">
        <f>sum('Assumptions (NG non-electricity'!AG$3)*10^15*'Assumptions (O&amp;G Upstream)'!AH$312/'Assumptions (O&amp;G Upstream)'!AH$320/10^9/10^3*'Inflation GDP Population'!$S$18/'Inflation GDP Population'!AG$18</f>
        <v>0.4119421489</v>
      </c>
      <c r="AJ60" s="132">
        <f>sum('Assumptions (NG non-electricity'!AH$3)*10^15*'Assumptions (O&amp;G Upstream)'!AI$312/'Assumptions (O&amp;G Upstream)'!AI$320/10^9/10^3*'Inflation GDP Population'!$S$18/'Inflation GDP Population'!AH$18</f>
        <v>0.4307492535</v>
      </c>
      <c r="AK60" s="132">
        <f>sum('Assumptions (NG non-electricity'!AI$3)*10^15*'Assumptions (O&amp;G Upstream)'!AJ$312/'Assumptions (O&amp;G Upstream)'!AJ$320/10^9/10^3*'Inflation GDP Population'!$S$18/'Inflation GDP Population'!AI$18</f>
        <v>0.4415612354</v>
      </c>
      <c r="AL60" s="132">
        <f>sum('Assumptions (NG non-electricity'!AJ$3)*10^15*'Assumptions (O&amp;G Upstream)'!AK$312/'Assumptions (O&amp;G Upstream)'!AK$320/10^9/10^3*'Inflation GDP Population'!$S$18/'Inflation GDP Population'!AJ$18</f>
        <v>0.4507094612</v>
      </c>
      <c r="AM60" s="132">
        <f>sum('Assumptions (NG non-electricity'!AK$3)*10^15*'Assumptions (O&amp;G Upstream)'!AL$312/'Assumptions (O&amp;G Upstream)'!AL$320/10^9/10^3*'Inflation GDP Population'!$S$18/'Inflation GDP Population'!AK$18</f>
        <v>0.4599214169</v>
      </c>
      <c r="AN60" s="132">
        <f>sum('Assumptions (NG non-electricity'!AL$3)*10^15*'Assumptions (O&amp;G Upstream)'!AM$312/'Assumptions (O&amp;G Upstream)'!AM$320/10^9/10^3*'Inflation GDP Population'!$S$18/'Inflation GDP Population'!AL$18</f>
        <v>0.4734301114</v>
      </c>
      <c r="AO60" s="132">
        <f>sum('Assumptions (NG non-electricity'!AM$3)*10^15*'Assumptions (O&amp;G Upstream)'!AN$312/'Assumptions (O&amp;G Upstream)'!AN$320/10^9/10^3*'Inflation GDP Population'!$S$18/'Inflation GDP Population'!AM$18</f>
        <v>0.4805437166</v>
      </c>
      <c r="AP60" s="132">
        <f>sum('Assumptions (NG non-electricity'!AN$3)*10^15*'Assumptions (O&amp;G Upstream)'!AO$312/'Assumptions (O&amp;G Upstream)'!AO$320/10^9/10^3*'Inflation GDP Population'!$S$18/'Inflation GDP Population'!AN$18</f>
        <v>0.4865479545</v>
      </c>
      <c r="AQ60" s="132">
        <f>sum('Assumptions (NG non-electricity'!AO$3)*10^15*'Assumptions (O&amp;G Upstream)'!AP$312/'Assumptions (O&amp;G Upstream)'!AP$320/10^9/10^3*'Inflation GDP Population'!$S$18/'Inflation GDP Population'!AO$18</f>
        <v>0.494019534</v>
      </c>
      <c r="AR60" s="132">
        <f>sum('Assumptions (NG non-electricity'!AP$3)*10^15*'Assumptions (O&amp;G Upstream)'!AQ$312/'Assumptions (O&amp;G Upstream)'!AQ$320/10^9/10^3*'Inflation GDP Population'!$S$18/'Inflation GDP Population'!AP$18</f>
        <v>0.5061582637</v>
      </c>
      <c r="AS60" s="132">
        <f>sum('Assumptions (NG non-electricity'!AQ$3)*10^15*'Assumptions (O&amp;G Upstream)'!AR$312/'Assumptions (O&amp;G Upstream)'!AR$320/10^9/10^3*'Inflation GDP Population'!$S$18/'Inflation GDP Population'!AQ$18</f>
        <v>0.5098625788</v>
      </c>
      <c r="AT60" s="132">
        <f>sum('Assumptions (NG non-electricity'!AR$3)*10^15*'Assumptions (O&amp;G Upstream)'!AS$312/'Assumptions (O&amp;G Upstream)'!AS$320/10^9/10^3*'Inflation GDP Population'!$S$18/'Inflation GDP Population'!AR$18</f>
        <v>0.5202599084</v>
      </c>
      <c r="AU60" s="132">
        <f>sum('Assumptions (NG non-electricity'!AS$3)*10^15*'Assumptions (O&amp;G Upstream)'!AT$312/'Assumptions (O&amp;G Upstream)'!AT$320/10^9/10^3*'Inflation GDP Population'!$S$18/'Inflation GDP Population'!AS$18</f>
        <v>0.5332803911</v>
      </c>
      <c r="AV60" s="132">
        <f>sum('Assumptions (NG non-electricity'!AT$3)*10^15*'Assumptions (O&amp;G Upstream)'!AU$312/'Assumptions (O&amp;G Upstream)'!AU$320/10^9/10^3*'Inflation GDP Population'!$S$18/'Inflation GDP Population'!AT$18</f>
        <v>0.5489353803</v>
      </c>
      <c r="AW60" s="132">
        <f>sum('Assumptions (NG non-electricity'!AU$3)*10^15*'Assumptions (O&amp;G Upstream)'!AV$312/'Assumptions (O&amp;G Upstream)'!AV$320/10^9/10^3*'Inflation GDP Population'!$S$18/'Inflation GDP Population'!AU$18</f>
        <v>0.5640798539</v>
      </c>
      <c r="AX60" s="132">
        <f>sum('Assumptions (NG non-electricity'!AV$3)*10^15*'Assumptions (O&amp;G Upstream)'!AW$312/'Assumptions (O&amp;G Upstream)'!AW$320/10^9/10^3*'Inflation GDP Population'!$S$18/'Inflation GDP Population'!AV$18</f>
        <v>0.5767210849</v>
      </c>
      <c r="AY60" s="132">
        <f>sum('Assumptions (NG non-electricity'!AW$3)*10^15*'Assumptions (O&amp;G Upstream)'!AX$312/'Assumptions (O&amp;G Upstream)'!AX$320/10^9/10^3*'Inflation GDP Population'!$S$18/'Inflation GDP Population'!AW$18</f>
        <v>0.5919208468</v>
      </c>
      <c r="AZ60" s="132">
        <f>sum('Assumptions (NG non-electricity'!AX$3)*10^15*'Assumptions (O&amp;G Upstream)'!AY$312/'Assumptions (O&amp;G Upstream)'!AY$320/10^9/10^3*'Inflation GDP Population'!$S$18/'Inflation GDP Population'!AX$18</f>
        <v>0.6151879498</v>
      </c>
      <c r="BA60" s="132">
        <f>sum('Assumptions (NG non-electricity'!AY$3)*10^15*'Assumptions (O&amp;G Upstream)'!AZ$312/'Assumptions (O&amp;G Upstream)'!AZ$320/10^9/10^3*'Inflation GDP Population'!$S$18/'Inflation GDP Population'!AY$18</f>
        <v>0.6349184857</v>
      </c>
      <c r="BB60" s="132">
        <f>sum('Assumptions (NG non-electricity'!AZ$3)*10^15*'Assumptions (O&amp;G Upstream)'!BA$312/'Assumptions (O&amp;G Upstream)'!BA$320/10^9/10^3*'Inflation GDP Population'!$S$18/'Inflation GDP Population'!AZ$18</f>
        <v>0.6531549479</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0.1088835442</v>
      </c>
      <c r="E61" s="132">
        <f>sum('Assumptions (NG non-electricity'!C$8)*10^15*'Assumptions (O&amp;G Upstream)'!D$312/'Assumptions (O&amp;G Upstream)'!D$320/10^9/10^3*'Inflation GDP Population'!$S$18/'Inflation GDP Population'!C$18</f>
        <v>0.1094948041</v>
      </c>
      <c r="F61" s="132">
        <f>sum('Assumptions (NG non-electricity'!D$8)*10^15*'Assumptions (O&amp;G Upstream)'!E$312/'Assumptions (O&amp;G Upstream)'!E$320/10^9/10^3*'Inflation GDP Population'!$S$18/'Inflation GDP Population'!D$18</f>
        <v>0.07138726197</v>
      </c>
      <c r="G61" s="132">
        <f>sum('Assumptions (NG non-electricity'!E$8)*10^15*'Assumptions (O&amp;G Upstream)'!F$312/'Assumptions (O&amp;G Upstream)'!F$320/10^9/10^3*'Inflation GDP Population'!$S$18/'Inflation GDP Population'!E$18</f>
        <v>0.09931548943</v>
      </c>
      <c r="H61" s="132">
        <f>sum('Assumptions (NG non-electricity'!F$8)*10^15*'Assumptions (O&amp;G Upstream)'!G$312/'Assumptions (O&amp;G Upstream)'!G$320/10^9/10^3*'Inflation GDP Population'!$S$18/'Inflation GDP Population'!F$18</f>
        <v>0.1413105034</v>
      </c>
      <c r="I61" s="132">
        <f>sum('Assumptions (NG non-electricity'!G$8)*10^15*'Assumptions (O&amp;G Upstream)'!H$312/'Assumptions (O&amp;G Upstream)'!H$320/10^9/10^3*'Inflation GDP Population'!$S$18/'Inflation GDP Population'!G$18</f>
        <v>0.1739444771</v>
      </c>
      <c r="J61" s="132">
        <f>sum('Assumptions (NG non-electricity'!H$8)*10^15*'Assumptions (O&amp;G Upstream)'!I$312/'Assumptions (O&amp;G Upstream)'!I$320/10^9/10^3*'Inflation GDP Population'!$S$18/'Inflation GDP Population'!H$18</f>
        <v>0.125246774</v>
      </c>
      <c r="K61" s="132">
        <f>sum('Assumptions (NG non-electricity'!I$8)*10^15*'Assumptions (O&amp;G Upstream)'!J$312/'Assumptions (O&amp;G Upstream)'!J$320/10^9/10^3*'Inflation GDP Population'!$S$18/'Inflation GDP Population'!I$18</f>
        <v>0.1433942222</v>
      </c>
      <c r="L61" s="132">
        <f>sum('Assumptions (NG non-electricity'!J$8)*10^15*'Assumptions (O&amp;G Upstream)'!K$312/'Assumptions (O&amp;G Upstream)'!K$320/10^9/10^3*'Inflation GDP Population'!$S$18/'Inflation GDP Population'!J$18</f>
        <v>0.1483321137</v>
      </c>
      <c r="M61" s="132">
        <f>sum('Assumptions (NG non-electricity'!K$8)*10^15*'Assumptions (O&amp;G Upstream)'!L$312/'Assumptions (O&amp;G Upstream)'!L$320/10^9/10^3*'Inflation GDP Population'!$S$18/'Inflation GDP Population'!K$18</f>
        <v>0.07288791067</v>
      </c>
      <c r="N61" s="132">
        <f>sum('Assumptions (NG non-electricity'!L$8)*10^15*'Assumptions (O&amp;G Upstream)'!M$312/'Assumptions (O&amp;G Upstream)'!M$320/10^9/10^3*'Inflation GDP Population'!$S$18/'Inflation GDP Population'!L$18</f>
        <v>0.07145825519</v>
      </c>
      <c r="O61" s="132">
        <f>sum('Assumptions (NG non-electricity'!M$8)*10^15*'Assumptions (O&amp;G Upstream)'!N$312/'Assumptions (O&amp;G Upstream)'!N$320/10^9/10^3*'Inflation GDP Population'!$S$18/'Inflation GDP Population'!M$18</f>
        <v>0.05446196911</v>
      </c>
      <c r="P61" s="132">
        <f>sum('Assumptions (NG non-electricity'!N$8)*10^15*'Assumptions (O&amp;G Upstream)'!O$312/'Assumptions (O&amp;G Upstream)'!O$320/10^9/10^3*'Inflation GDP Population'!$S$18/'Inflation GDP Population'!N$18</f>
        <v>0.04279758237</v>
      </c>
      <c r="Q61" s="132">
        <f>sum('Assumptions (NG non-electricity'!O$8)*10^15*'Assumptions (O&amp;G Upstream)'!P$312/'Assumptions (O&amp;G Upstream)'!P$320/10^9/10^3*'Inflation GDP Population'!$S$18/'Inflation GDP Population'!O$18</f>
        <v>0.05848569262</v>
      </c>
      <c r="R61" s="132">
        <f>sum('Assumptions (NG non-electricity'!P$8)*10^15*'Assumptions (O&amp;G Upstream)'!Q$312/'Assumptions (O&amp;G Upstream)'!Q$320/10^9/10^3*'Inflation GDP Population'!$S$18/'Inflation GDP Population'!P$18</f>
        <v>0.06119353555</v>
      </c>
      <c r="S61" s="132">
        <f>sum('Assumptions (NG non-electricity'!Q$8)*10^15*'Assumptions (O&amp;G Upstream)'!R$312/'Assumptions (O&amp;G Upstream)'!R$320/10^9/10^3*'Inflation GDP Population'!$S$18/'Inflation GDP Population'!Q$18</f>
        <v>0.0475236509</v>
      </c>
      <c r="T61" s="132">
        <f>sum('Assumptions (NG non-electricity'!R$8)*10^15*'Assumptions (O&amp;G Upstream)'!S$312/'Assumptions (O&amp;G Upstream)'!S$320/10^9/10^3*'Inflation GDP Population'!$S$18/'Inflation GDP Population'!R$18</f>
        <v>0.04667492002</v>
      </c>
      <c r="U61" s="132">
        <f>sum('Assumptions (NG non-electricity'!S$8)*10^15*'Assumptions (O&amp;G Upstream)'!T$312/'Assumptions (O&amp;G Upstream)'!T$320/10^9/10^3*'Inflation GDP Population'!$S$18/'Inflation GDP Population'!S$18</f>
        <v>0.05734970077</v>
      </c>
      <c r="V61" s="132">
        <f>sum('Assumptions (NG non-electricity'!T$8)*10^15*'Assumptions (O&amp;G Upstream)'!U$312/'Assumptions (O&amp;G Upstream)'!U$320/10^9/10^3*'Inflation GDP Population'!$S$18/'Inflation GDP Population'!T$18</f>
        <v>0.06173839905</v>
      </c>
      <c r="W61" s="132">
        <f>sum('Assumptions (NG non-electricity'!U$8)*10^15*'Assumptions (O&amp;G Upstream)'!V$312/'Assumptions (O&amp;G Upstream)'!V$320/10^9/10^3*'Inflation GDP Population'!$S$18/'Inflation GDP Population'!U$18</f>
        <v>0.06146349987</v>
      </c>
      <c r="X61" s="132">
        <f>sum('Assumptions (NG non-electricity'!V$8)*10^15*'Assumptions (O&amp;G Upstream)'!W$312/'Assumptions (O&amp;G Upstream)'!W$320/10^9/10^3*'Inflation GDP Population'!$S$18/'Inflation GDP Population'!V$18</f>
        <v>0.0654802607</v>
      </c>
      <c r="Y61" s="132">
        <f>sum('Assumptions (NG non-electricity'!W$8)*10^15*'Assumptions (O&amp;G Upstream)'!X$312/'Assumptions (O&amp;G Upstream)'!X$320/10^9/10^3*'Inflation GDP Population'!$S$18/'Inflation GDP Population'!W$18</f>
        <v>0.06644043243</v>
      </c>
      <c r="Z61" s="132">
        <f>sum('Assumptions (NG non-electricity'!X$8)*10^15*'Assumptions (O&amp;G Upstream)'!Y$312/'Assumptions (O&amp;G Upstream)'!Y$320/10^9/10^3*'Inflation GDP Population'!$S$18/'Inflation GDP Population'!X$18</f>
        <v>0.06920209721</v>
      </c>
      <c r="AA61" s="132">
        <f>sum('Assumptions (NG non-electricity'!Y$8)*10^15*'Assumptions (O&amp;G Upstream)'!Z$312/'Assumptions (O&amp;G Upstream)'!Z$320/10^9/10^3*'Inflation GDP Population'!$S$18/'Inflation GDP Population'!Y$18</f>
        <v>0.07493338879</v>
      </c>
      <c r="AB61" s="132">
        <f>sum('Assumptions (NG non-electricity'!Z$8)*10^15*'Assumptions (O&amp;G Upstream)'!AA$312/'Assumptions (O&amp;G Upstream)'!AA$320/10^9/10^3*'Inflation GDP Population'!$S$18/'Inflation GDP Population'!Z$18</f>
        <v>0.08201222313</v>
      </c>
      <c r="AC61" s="132">
        <f>sum('Assumptions (NG non-electricity'!AA$8)*10^15*'Assumptions (O&amp;G Upstream)'!AB$312/'Assumptions (O&amp;G Upstream)'!AB$320/10^9/10^3*'Inflation GDP Population'!$S$18/'Inflation GDP Population'!AA$18</f>
        <v>0.09072809778</v>
      </c>
      <c r="AD61" s="132">
        <f>sum('Assumptions (NG non-electricity'!AB$8)*10^15*'Assumptions (O&amp;G Upstream)'!AC$312/'Assumptions (O&amp;G Upstream)'!AC$320/10^9/10^3*'Inflation GDP Population'!$S$18/'Inflation GDP Population'!AB$18</f>
        <v>0.09568621868</v>
      </c>
      <c r="AE61" s="132">
        <f>sum('Assumptions (NG non-electricity'!AC$8)*10^15*'Assumptions (O&amp;G Upstream)'!AD$312/'Assumptions (O&amp;G Upstream)'!AD$320/10^9/10^3*'Inflation GDP Population'!$S$18/'Inflation GDP Population'!AC$18</f>
        <v>0.0994694787</v>
      </c>
      <c r="AF61" s="132">
        <f>sum('Assumptions (NG non-electricity'!AD$8)*10^15*'Assumptions (O&amp;G Upstream)'!AE$312/'Assumptions (O&amp;G Upstream)'!AE$320/10^9/10^3*'Inflation GDP Population'!$S$18/'Inflation GDP Population'!AD$18</f>
        <v>0.1048494735</v>
      </c>
      <c r="AG61" s="132">
        <f>sum('Assumptions (NG non-electricity'!AE$8)*10^15*'Assumptions (O&amp;G Upstream)'!AF$312/'Assumptions (O&amp;G Upstream)'!AF$320/10^9/10^3*'Inflation GDP Population'!$S$18/'Inflation GDP Population'!AE$18</f>
        <v>0.1085538229</v>
      </c>
      <c r="AH61" s="132">
        <f>sum('Assumptions (NG non-electricity'!AF$8)*10^15*'Assumptions (O&amp;G Upstream)'!AG$312/'Assumptions (O&amp;G Upstream)'!AG$320/10^9/10^3*'Inflation GDP Population'!$S$18/'Inflation GDP Population'!AF$18</f>
        <v>0.1128376239</v>
      </c>
      <c r="AI61" s="132">
        <f>sum('Assumptions (NG non-electricity'!AG$8)*10^15*'Assumptions (O&amp;G Upstream)'!AH$312/'Assumptions (O&amp;G Upstream)'!AH$320/10^9/10^3*'Inflation GDP Population'!$S$18/'Inflation GDP Population'!AG$18</f>
        <v>0.1155877347</v>
      </c>
      <c r="AJ61" s="132">
        <f>sum('Assumptions (NG non-electricity'!AH$8)*10^15*'Assumptions (O&amp;G Upstream)'!AI$312/'Assumptions (O&amp;G Upstream)'!AI$320/10^9/10^3*'Inflation GDP Population'!$S$18/'Inflation GDP Population'!AH$18</f>
        <v>0.1230387074</v>
      </c>
      <c r="AK61" s="132">
        <f>sum('Assumptions (NG non-electricity'!AI$8)*10^15*'Assumptions (O&amp;G Upstream)'!AJ$312/'Assumptions (O&amp;G Upstream)'!AJ$320/10^9/10^3*'Inflation GDP Population'!$S$18/'Inflation GDP Population'!AI$18</f>
        <v>0.1283221911</v>
      </c>
      <c r="AL61" s="132">
        <f>sum('Assumptions (NG non-electricity'!AJ$8)*10^15*'Assumptions (O&amp;G Upstream)'!AK$312/'Assumptions (O&amp;G Upstream)'!AK$320/10^9/10^3*'Inflation GDP Population'!$S$18/'Inflation GDP Population'!AJ$18</f>
        <v>0.1331882156</v>
      </c>
      <c r="AM61" s="132">
        <f>sum('Assumptions (NG non-electricity'!AK$8)*10^15*'Assumptions (O&amp;G Upstream)'!AL$312/'Assumptions (O&amp;G Upstream)'!AL$320/10^9/10^3*'Inflation GDP Population'!$S$18/'Inflation GDP Population'!AK$18</f>
        <v>0.1381298805</v>
      </c>
      <c r="AN61" s="132">
        <f>sum('Assumptions (NG non-electricity'!AL$8)*10^15*'Assumptions (O&amp;G Upstream)'!AM$312/'Assumptions (O&amp;G Upstream)'!AM$320/10^9/10^3*'Inflation GDP Population'!$S$18/'Inflation GDP Population'!AL$18</f>
        <v>0.1444383023</v>
      </c>
      <c r="AO61" s="132">
        <f>sum('Assumptions (NG non-electricity'!AM$8)*10^15*'Assumptions (O&amp;G Upstream)'!AN$312/'Assumptions (O&amp;G Upstream)'!AN$320/10^9/10^3*'Inflation GDP Population'!$S$18/'Inflation GDP Population'!AM$18</f>
        <v>0.1488606108</v>
      </c>
      <c r="AP61" s="132">
        <f>sum('Assumptions (NG non-electricity'!AN$8)*10^15*'Assumptions (O&amp;G Upstream)'!AO$312/'Assumptions (O&amp;G Upstream)'!AO$320/10^9/10^3*'Inflation GDP Population'!$S$18/'Inflation GDP Population'!AN$18</f>
        <v>0.1529679423</v>
      </c>
      <c r="AQ61" s="132">
        <f>sum('Assumptions (NG non-electricity'!AO$8)*10^15*'Assumptions (O&amp;G Upstream)'!AP$312/'Assumptions (O&amp;G Upstream)'!AP$320/10^9/10^3*'Inflation GDP Population'!$S$18/'Inflation GDP Population'!AO$18</f>
        <v>0.1575662541</v>
      </c>
      <c r="AR61" s="132">
        <f>sum('Assumptions (NG non-electricity'!AP$8)*10^15*'Assumptions (O&amp;G Upstream)'!AQ$312/'Assumptions (O&amp;G Upstream)'!AQ$320/10^9/10^3*'Inflation GDP Population'!$S$18/'Inflation GDP Population'!AP$18</f>
        <v>0.1637097492</v>
      </c>
      <c r="AS61" s="132">
        <f>sum('Assumptions (NG non-electricity'!AQ$8)*10^15*'Assumptions (O&amp;G Upstream)'!AR$312/'Assumptions (O&amp;G Upstream)'!AR$320/10^9/10^3*'Inflation GDP Population'!$S$18/'Inflation GDP Population'!AQ$18</f>
        <v>0.1671641401</v>
      </c>
      <c r="AT61" s="132">
        <f>sum('Assumptions (NG non-electricity'!AR$8)*10^15*'Assumptions (O&amp;G Upstream)'!AS$312/'Assumptions (O&amp;G Upstream)'!AS$320/10^9/10^3*'Inflation GDP Population'!$S$18/'Inflation GDP Population'!AR$18</f>
        <v>0.172843124</v>
      </c>
      <c r="AU61" s="132">
        <f>sum('Assumptions (NG non-electricity'!AS$8)*10^15*'Assumptions (O&amp;G Upstream)'!AT$312/'Assumptions (O&amp;G Upstream)'!AT$320/10^9/10^3*'Inflation GDP Population'!$S$18/'Inflation GDP Population'!AS$18</f>
        <v>0.1794634565</v>
      </c>
      <c r="AV61" s="132">
        <f>sum('Assumptions (NG non-electricity'!AT$8)*10^15*'Assumptions (O&amp;G Upstream)'!AU$312/'Assumptions (O&amp;G Upstream)'!AU$320/10^9/10^3*'Inflation GDP Population'!$S$18/'Inflation GDP Population'!AT$18</f>
        <v>0.1870611885</v>
      </c>
      <c r="AW61" s="132">
        <f>sum('Assumptions (NG non-electricity'!AU$8)*10^15*'Assumptions (O&amp;G Upstream)'!AV$312/'Assumptions (O&amp;G Upstream)'!AV$320/10^9/10^3*'Inflation GDP Population'!$S$18/'Inflation GDP Population'!AU$18</f>
        <v>0.1945828685</v>
      </c>
      <c r="AX61" s="132">
        <f>sum('Assumptions (NG non-electricity'!AV$8)*10^15*'Assumptions (O&amp;G Upstream)'!AW$312/'Assumptions (O&amp;G Upstream)'!AW$320/10^9/10^3*'Inflation GDP Population'!$S$18/'Inflation GDP Population'!AV$18</f>
        <v>0.2013245017</v>
      </c>
      <c r="AY61" s="132">
        <f>sum('Assumptions (NG non-electricity'!AW$8)*10^15*'Assumptions (O&amp;G Upstream)'!AX$312/'Assumptions (O&amp;G Upstream)'!AX$320/10^9/10^3*'Inflation GDP Population'!$S$18/'Inflation GDP Population'!AW$18</f>
        <v>0.2090412053</v>
      </c>
      <c r="AZ61" s="132">
        <f>sum('Assumptions (NG non-electricity'!AX$8)*10^15*'Assumptions (O&amp;G Upstream)'!AY$312/'Assumptions (O&amp;G Upstream)'!AY$320/10^9/10^3*'Inflation GDP Population'!$S$18/'Inflation GDP Population'!AX$18</f>
        <v>0.219729992</v>
      </c>
      <c r="BA61" s="132">
        <f>sum('Assumptions (NG non-electricity'!AY$8)*10^15*'Assumptions (O&amp;G Upstream)'!AZ$312/'Assumptions (O&amp;G Upstream)'!AZ$320/10^9/10^3*'Inflation GDP Population'!$S$18/'Inflation GDP Population'!AY$18</f>
        <v>0.2292943642</v>
      </c>
      <c r="BB61" s="132">
        <f>sum('Assumptions (NG non-electricity'!AZ$8)*10^15*'Assumptions (O&amp;G Upstream)'!BA$312/'Assumptions (O&amp;G Upstream)'!BA$320/10^9/10^3*'Inflation GDP Population'!$S$18/'Inflation GDP Population'!AZ$18</f>
        <v>0.2384353986</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0.666043821</v>
      </c>
      <c r="E62" s="132">
        <f>sum('Assumptions (NG non-electricity'!C$6)*10^15*'Assumptions (O&amp;G Upstream)'!D$312/'Assumptions (O&amp;G Upstream)'!D$320/10^9/10^3*'Inflation GDP Population'!$S$18/'Inflation GDP Population'!C$18</f>
        <v>0.6595240503</v>
      </c>
      <c r="F62" s="132">
        <f>sum('Assumptions (NG non-electricity'!D$6)*10^15*'Assumptions (O&amp;G Upstream)'!E$312/'Assumptions (O&amp;G Upstream)'!E$320/10^9/10^3*'Inflation GDP Population'!$S$18/'Inflation GDP Population'!D$18</f>
        <v>0.5064228694</v>
      </c>
      <c r="G62" s="132">
        <f>sum('Assumptions (NG non-electricity'!E$6)*10^15*'Assumptions (O&amp;G Upstream)'!F$312/'Assumptions (O&amp;G Upstream)'!F$320/10^9/10^3*'Inflation GDP Population'!$S$18/'Inflation GDP Population'!E$18</f>
        <v>0.7680258898</v>
      </c>
      <c r="H62" s="132">
        <f>sum('Assumptions (NG non-electricity'!F$6)*10^15*'Assumptions (O&amp;G Upstream)'!G$312/'Assumptions (O&amp;G Upstream)'!G$320/10^9/10^3*'Inflation GDP Population'!$S$18/'Inflation GDP Population'!F$18</f>
        <v>0.815812689</v>
      </c>
      <c r="I62" s="132">
        <f>sum('Assumptions (NG non-electricity'!G$6)*10^15*'Assumptions (O&amp;G Upstream)'!H$312/'Assumptions (O&amp;G Upstream)'!H$320/10^9/10^3*'Inflation GDP Population'!$S$18/'Inflation GDP Population'!G$18</f>
        <v>1.219977435</v>
      </c>
      <c r="J62" s="132">
        <f>sum('Assumptions (NG non-electricity'!H$6)*10^15*'Assumptions (O&amp;G Upstream)'!I$312/'Assumptions (O&amp;G Upstream)'!I$320/10^9/10^3*'Inflation GDP Population'!$S$18/'Inflation GDP Population'!H$18</f>
        <v>0.9423007837</v>
      </c>
      <c r="K62" s="132">
        <f>sum('Assumptions (NG non-electricity'!I$6)*10^15*'Assumptions (O&amp;G Upstream)'!J$312/'Assumptions (O&amp;G Upstream)'!J$320/10^9/10^3*'Inflation GDP Population'!$S$18/'Inflation GDP Population'!I$18</f>
        <v>1.000445225</v>
      </c>
      <c r="L62" s="132">
        <f>sum('Assumptions (NG non-electricity'!J$6)*10^15*'Assumptions (O&amp;G Upstream)'!K$312/'Assumptions (O&amp;G Upstream)'!K$320/10^9/10^3*'Inflation GDP Population'!$S$18/'Inflation GDP Population'!J$18</f>
        <v>1.314059391</v>
      </c>
      <c r="M62" s="132">
        <f>sum('Assumptions (NG non-electricity'!K$6)*10^15*'Assumptions (O&amp;G Upstream)'!L$312/'Assumptions (O&amp;G Upstream)'!L$320/10^9/10^3*'Inflation GDP Population'!$S$18/'Inflation GDP Population'!K$18</f>
        <v>0.5785238032</v>
      </c>
      <c r="N62" s="132">
        <f>sum('Assumptions (NG non-electricity'!L$6)*10^15*'Assumptions (O&amp;G Upstream)'!M$312/'Assumptions (O&amp;G Upstream)'!M$320/10^9/10^3*'Inflation GDP Population'!$S$18/'Inflation GDP Population'!L$18</f>
        <v>0.5709521776</v>
      </c>
      <c r="O62" s="132">
        <f>sum('Assumptions (NG non-electricity'!M$6)*10^15*'Assumptions (O&amp;G Upstream)'!N$312/'Assumptions (O&amp;G Upstream)'!N$320/10^9/10^3*'Inflation GDP Population'!$S$18/'Inflation GDP Population'!M$18</f>
        <v>0.5827336098</v>
      </c>
      <c r="P62" s="132">
        <f>sum('Assumptions (NG non-electricity'!N$6)*10^15*'Assumptions (O&amp;G Upstream)'!O$312/'Assumptions (O&amp;G Upstream)'!O$320/10^9/10^3*'Inflation GDP Population'!$S$18/'Inflation GDP Population'!N$18</f>
        <v>0.3663182407</v>
      </c>
      <c r="Q62" s="132">
        <f>sum('Assumptions (NG non-electricity'!O$6)*10^15*'Assumptions (O&amp;G Upstream)'!P$312/'Assumptions (O&amp;G Upstream)'!P$320/10^9/10^3*'Inflation GDP Population'!$S$18/'Inflation GDP Population'!O$18</f>
        <v>0.5108927821</v>
      </c>
      <c r="R62" s="132">
        <f>sum('Assumptions (NG non-electricity'!P$6)*10^15*'Assumptions (O&amp;G Upstream)'!Q$312/'Assumptions (O&amp;G Upstream)'!Q$320/10^9/10^3*'Inflation GDP Population'!$S$18/'Inflation GDP Population'!P$18</f>
        <v>0.5488083262</v>
      </c>
      <c r="S62" s="132">
        <f>sum('Assumptions (NG non-electricity'!Q$6)*10^15*'Assumptions (O&amp;G Upstream)'!R$312/'Assumptions (O&amp;G Upstream)'!R$320/10^9/10^3*'Inflation GDP Population'!$S$18/'Inflation GDP Population'!Q$18</f>
        <v>0.3004265602</v>
      </c>
      <c r="T62" s="132">
        <f>sum('Assumptions (NG non-electricity'!R$6)*10^15*'Assumptions (O&amp;G Upstream)'!S$312/'Assumptions (O&amp;G Upstream)'!S$320/10^9/10^3*'Inflation GDP Population'!$S$18/'Inflation GDP Population'!R$18</f>
        <v>0.3083213699</v>
      </c>
      <c r="U62" s="132">
        <f>sum('Assumptions (NG non-electricity'!S$6)*10^15*'Assumptions (O&amp;G Upstream)'!T$312/'Assumptions (O&amp;G Upstream)'!T$320/10^9/10^3*'Inflation GDP Population'!$S$18/'Inflation GDP Population'!S$18</f>
        <v>0.360593043</v>
      </c>
      <c r="V62" s="132">
        <f>sum('Assumptions (NG non-electricity'!T$6)*10^15*'Assumptions (O&amp;G Upstream)'!U$312/'Assumptions (O&amp;G Upstream)'!U$320/10^9/10^3*'Inflation GDP Population'!$S$18/'Inflation GDP Population'!T$18</f>
        <v>0.3744352848</v>
      </c>
      <c r="W62" s="132">
        <f>sum('Assumptions (NG non-electricity'!U$6)*10^15*'Assumptions (O&amp;G Upstream)'!V$312/'Assumptions (O&amp;G Upstream)'!V$320/10^9/10^3*'Inflation GDP Population'!$S$18/'Inflation GDP Population'!U$18</f>
        <v>0.3600943216</v>
      </c>
      <c r="X62" s="132">
        <f>sum('Assumptions (NG non-electricity'!V$6)*10^15*'Assumptions (O&amp;G Upstream)'!W$312/'Assumptions (O&amp;G Upstream)'!W$320/10^9/10^3*'Inflation GDP Population'!$S$18/'Inflation GDP Population'!V$18</f>
        <v>0.371092478</v>
      </c>
      <c r="Y62" s="132">
        <f>sum('Assumptions (NG non-electricity'!W$6)*10^15*'Assumptions (O&amp;G Upstream)'!X$312/'Assumptions (O&amp;G Upstream)'!X$320/10^9/10^3*'Inflation GDP Population'!$S$18/'Inflation GDP Population'!W$18</f>
        <v>0.3646951204</v>
      </c>
      <c r="Z62" s="132">
        <f>sum('Assumptions (NG non-electricity'!X$6)*10^15*'Assumptions (O&amp;G Upstream)'!Y$312/'Assumptions (O&amp;G Upstream)'!Y$320/10^9/10^3*'Inflation GDP Population'!$S$18/'Inflation GDP Population'!X$18</f>
        <v>0.3683473968</v>
      </c>
      <c r="AA62" s="132">
        <f>sum('Assumptions (NG non-electricity'!Y$6)*10^15*'Assumptions (O&amp;G Upstream)'!Z$312/'Assumptions (O&amp;G Upstream)'!Z$320/10^9/10^3*'Inflation GDP Population'!$S$18/'Inflation GDP Population'!Y$18</f>
        <v>0.38720015</v>
      </c>
      <c r="AB62" s="132">
        <f>sum('Assumptions (NG non-electricity'!Z$6)*10^15*'Assumptions (O&amp;G Upstream)'!AA$312/'Assumptions (O&amp;G Upstream)'!AA$320/10^9/10^3*'Inflation GDP Population'!$S$18/'Inflation GDP Population'!Z$18</f>
        <v>0.4118229889</v>
      </c>
      <c r="AC62" s="132">
        <f>sum('Assumptions (NG non-electricity'!AA$6)*10^15*'Assumptions (O&amp;G Upstream)'!AB$312/'Assumptions (O&amp;G Upstream)'!AB$320/10^9/10^3*'Inflation GDP Population'!$S$18/'Inflation GDP Population'!AA$18</f>
        <v>0.4431672995</v>
      </c>
      <c r="AD62" s="132">
        <f>sum('Assumptions (NG non-electricity'!AB$6)*10^15*'Assumptions (O&amp;G Upstream)'!AC$312/'Assumptions (O&amp;G Upstream)'!AC$320/10^9/10^3*'Inflation GDP Population'!$S$18/'Inflation GDP Population'!AB$18</f>
        <v>0.4550569292</v>
      </c>
      <c r="AE62" s="132">
        <f>sum('Assumptions (NG non-electricity'!AC$6)*10^15*'Assumptions (O&amp;G Upstream)'!AD$312/'Assumptions (O&amp;G Upstream)'!AD$320/10^9/10^3*'Inflation GDP Population'!$S$18/'Inflation GDP Population'!AC$18</f>
        <v>0.4609670454</v>
      </c>
      <c r="AF62" s="132">
        <f>sum('Assumptions (NG non-electricity'!AD$6)*10^15*'Assumptions (O&amp;G Upstream)'!AE$312/'Assumptions (O&amp;G Upstream)'!AE$320/10^9/10^3*'Inflation GDP Population'!$S$18/'Inflation GDP Population'!AD$18</f>
        <v>0.4738729788</v>
      </c>
      <c r="AG62" s="132">
        <f>sum('Assumptions (NG non-electricity'!AE$6)*10^15*'Assumptions (O&amp;G Upstream)'!AF$312/'Assumptions (O&amp;G Upstream)'!AF$320/10^9/10^3*'Inflation GDP Population'!$S$18/'Inflation GDP Population'!AE$18</f>
        <v>0.4788382977</v>
      </c>
      <c r="AH62" s="132">
        <f>sum('Assumptions (NG non-electricity'!AF$6)*10^15*'Assumptions (O&amp;G Upstream)'!AG$312/'Assumptions (O&amp;G Upstream)'!AG$320/10^9/10^3*'Inflation GDP Population'!$S$18/'Inflation GDP Population'!AF$18</f>
        <v>0.4861386904</v>
      </c>
      <c r="AI62" s="132">
        <f>sum('Assumptions (NG non-electricity'!AG$6)*10^15*'Assumptions (O&amp;G Upstream)'!AH$312/'Assumptions (O&amp;G Upstream)'!AH$320/10^9/10^3*'Inflation GDP Population'!$S$18/'Inflation GDP Population'!AG$18</f>
        <v>0.486719077</v>
      </c>
      <c r="AJ62" s="132">
        <f>sum('Assumptions (NG non-electricity'!AH$6)*10^15*'Assumptions (O&amp;G Upstream)'!AI$312/'Assumptions (O&amp;G Upstream)'!AI$320/10^9/10^3*'Inflation GDP Population'!$S$18/'Inflation GDP Population'!AH$18</f>
        <v>0.5067004556</v>
      </c>
      <c r="AK62" s="132">
        <f>sum('Assumptions (NG non-electricity'!AI$6)*10^15*'Assumptions (O&amp;G Upstream)'!AJ$312/'Assumptions (O&amp;G Upstream)'!AJ$320/10^9/10^3*'Inflation GDP Population'!$S$18/'Inflation GDP Population'!AI$18</f>
        <v>0.5171572373</v>
      </c>
      <c r="AL62" s="132">
        <f>sum('Assumptions (NG non-electricity'!AJ$6)*10^15*'Assumptions (O&amp;G Upstream)'!AK$312/'Assumptions (O&amp;G Upstream)'!AK$320/10^9/10^3*'Inflation GDP Population'!$S$18/'Inflation GDP Population'!AJ$18</f>
        <v>0.5255973807</v>
      </c>
      <c r="AM62" s="132">
        <f>sum('Assumptions (NG non-electricity'!AK$6)*10^15*'Assumptions (O&amp;G Upstream)'!AL$312/'Assumptions (O&amp;G Upstream)'!AL$320/10^9/10^3*'Inflation GDP Population'!$S$18/'Inflation GDP Population'!AK$18</f>
        <v>0.5340533161</v>
      </c>
      <c r="AN62" s="132">
        <f>sum('Assumptions (NG non-electricity'!AL$6)*10^15*'Assumptions (O&amp;G Upstream)'!AM$312/'Assumptions (O&amp;G Upstream)'!AM$320/10^9/10^3*'Inflation GDP Population'!$S$18/'Inflation GDP Population'!AL$18</f>
        <v>0.5474199437</v>
      </c>
      <c r="AO62" s="132">
        <f>sum('Assumptions (NG non-electricity'!AM$6)*10^15*'Assumptions (O&amp;G Upstream)'!AN$312/'Assumptions (O&amp;G Upstream)'!AN$320/10^9/10^3*'Inflation GDP Population'!$S$18/'Inflation GDP Population'!AM$18</f>
        <v>0.5533251042</v>
      </c>
      <c r="AP62" s="132">
        <f>sum('Assumptions (NG non-electricity'!AN$6)*10^15*'Assumptions (O&amp;G Upstream)'!AO$312/'Assumptions (O&amp;G Upstream)'!AO$320/10^9/10^3*'Inflation GDP Population'!$S$18/'Inflation GDP Population'!AN$18</f>
        <v>0.5579233311</v>
      </c>
      <c r="AQ62" s="132">
        <f>sum('Assumptions (NG non-electricity'!AO$6)*10^15*'Assumptions (O&amp;G Upstream)'!AP$312/'Assumptions (O&amp;G Upstream)'!AP$320/10^9/10^3*'Inflation GDP Population'!$S$18/'Inflation GDP Population'!AO$18</f>
        <v>0.5641736006</v>
      </c>
      <c r="AR62" s="132">
        <f>sum('Assumptions (NG non-electricity'!AP$6)*10^15*'Assumptions (O&amp;G Upstream)'!AQ$312/'Assumptions (O&amp;G Upstream)'!AQ$320/10^9/10^3*'Inflation GDP Population'!$S$18/'Inflation GDP Population'!AP$18</f>
        <v>0.5756954658</v>
      </c>
      <c r="AS62" s="132">
        <f>sum('Assumptions (NG non-electricity'!AQ$6)*10^15*'Assumptions (O&amp;G Upstream)'!AR$312/'Assumptions (O&amp;G Upstream)'!AR$320/10^9/10^3*'Inflation GDP Population'!$S$18/'Inflation GDP Population'!AQ$18</f>
        <v>0.5775841114</v>
      </c>
      <c r="AT62" s="132">
        <f>sum('Assumptions (NG non-electricity'!AR$6)*10^15*'Assumptions (O&amp;G Upstream)'!AS$312/'Assumptions (O&amp;G Upstream)'!AS$320/10^9/10^3*'Inflation GDP Population'!$S$18/'Inflation GDP Population'!AR$18</f>
        <v>0.5870236306</v>
      </c>
      <c r="AU62" s="132">
        <f>sum('Assumptions (NG non-electricity'!AS$6)*10^15*'Assumptions (O&amp;G Upstream)'!AT$312/'Assumptions (O&amp;G Upstream)'!AT$320/10^9/10^3*'Inflation GDP Population'!$S$18/'Inflation GDP Population'!AS$18</f>
        <v>0.5993509384</v>
      </c>
      <c r="AV62" s="132">
        <f>sum('Assumptions (NG non-electricity'!AT$6)*10^15*'Assumptions (O&amp;G Upstream)'!AU$312/'Assumptions (O&amp;G Upstream)'!AU$320/10^9/10^3*'Inflation GDP Population'!$S$18/'Inflation GDP Population'!AT$18</f>
        <v>0.6145455887</v>
      </c>
      <c r="AW62" s="132">
        <f>sum('Assumptions (NG non-electricity'!AU$6)*10^15*'Assumptions (O&amp;G Upstream)'!AV$312/'Assumptions (O&amp;G Upstream)'!AV$320/10^9/10^3*'Inflation GDP Population'!$S$18/'Inflation GDP Population'!AU$18</f>
        <v>0.6290678249</v>
      </c>
      <c r="AX62" s="132">
        <f>sum('Assumptions (NG non-electricity'!AV$6)*10^15*'Assumptions (O&amp;G Upstream)'!AW$312/'Assumptions (O&amp;G Upstream)'!AW$320/10^9/10^3*'Inflation GDP Population'!$S$18/'Inflation GDP Population'!AV$18</f>
        <v>0.6407124296</v>
      </c>
      <c r="AY62" s="132">
        <f>sum('Assumptions (NG non-electricity'!AW$6)*10^15*'Assumptions (O&amp;G Upstream)'!AX$312/'Assumptions (O&amp;G Upstream)'!AX$320/10^9/10^3*'Inflation GDP Population'!$S$18/'Inflation GDP Population'!AW$18</f>
        <v>0.6551150463</v>
      </c>
      <c r="AZ62" s="132">
        <f>sum('Assumptions (NG non-electricity'!AX$6)*10^15*'Assumptions (O&amp;G Upstream)'!AY$312/'Assumptions (O&amp;G Upstream)'!AY$320/10^9/10^3*'Inflation GDP Population'!$S$18/'Inflation GDP Population'!AX$18</f>
        <v>0.678319517</v>
      </c>
      <c r="BA62" s="132">
        <f>sum('Assumptions (NG non-electricity'!AY$6)*10^15*'Assumptions (O&amp;G Upstream)'!AZ$312/'Assumptions (O&amp;G Upstream)'!AZ$320/10^9/10^3*'Inflation GDP Population'!$S$18/'Inflation GDP Population'!AY$18</f>
        <v>0.6974815321</v>
      </c>
      <c r="BB62" s="132">
        <f>sum('Assumptions (NG non-electricity'!AZ$6)*10^15*'Assumptions (O&amp;G Upstream)'!BA$312/'Assumptions (O&amp;G Upstream)'!BA$320/10^9/10^3*'Inflation GDP Population'!$S$18/'Inflation GDP Population'!AZ$18</f>
        <v>0.7148825019</v>
      </c>
    </row>
    <row r="63" ht="15.75" customHeight="1">
      <c r="A63" s="119" t="s">
        <v>305</v>
      </c>
      <c r="B63" s="131" t="s">
        <v>306</v>
      </c>
      <c r="C63" s="120" t="s">
        <v>270</v>
      </c>
      <c r="D63" s="132">
        <f>'Transportation and Industrial G'!B$20*10^9*'Transportation and Industrial G'!B28/10^9</f>
        <v>0.007778461676</v>
      </c>
      <c r="E63" s="132">
        <f>'Transportation and Industrial G'!C$20*10^9*'Transportation and Industrial G'!C28/10^9</f>
        <v>0.008138092641</v>
      </c>
      <c r="F63" s="132">
        <f>'Transportation and Industrial G'!D$20*10^9*'Transportation and Industrial G'!D28/10^9</f>
        <v>0.01012791991</v>
      </c>
      <c r="G63" s="132">
        <f>'Transportation and Industrial G'!E$20*10^9*'Transportation and Industrial G'!E28/10^9</f>
        <v>0.01052086659</v>
      </c>
      <c r="H63" s="132">
        <f>'Transportation and Industrial G'!F$20*10^9*'Transportation and Industrial G'!F28/10^9</f>
        <v>0.01127160199</v>
      </c>
      <c r="I63" s="132">
        <f>'Transportation and Industrial G'!G$20*10^9*'Transportation and Industrial G'!G28/10^9</f>
        <v>0.006648492467</v>
      </c>
      <c r="J63" s="132">
        <f>'Transportation and Industrial G'!H$20*10^9*'Transportation and Industrial G'!H28/10^9</f>
        <v>0.01977589006</v>
      </c>
      <c r="K63" s="132">
        <f>'Transportation and Industrial G'!I$20*10^9*'Transportation and Industrial G'!I28/10^9</f>
        <v>0.02321583971</v>
      </c>
      <c r="L63" s="132">
        <f>'Transportation and Industrial G'!J$20*10^9*'Transportation and Industrial G'!J28/10^9</f>
        <v>0.02382711461</v>
      </c>
      <c r="M63" s="132">
        <f>'Transportation and Industrial G'!K$20*10^9*'Transportation and Industrial G'!K28/10^9</f>
        <v>0.03355945622</v>
      </c>
      <c r="N63" s="132">
        <f>'Transportation and Industrial G'!L$20*10^9*'Transportation and Industrial G'!L28/10^9</f>
        <v>0.03006177734</v>
      </c>
      <c r="O63" s="132">
        <f>'Transportation and Industrial G'!M$20*10^9*'Transportation and Industrial G'!M28/10^9</f>
        <v>0.02828319774</v>
      </c>
      <c r="P63" s="132">
        <f>'Transportation and Industrial G'!N$20*10^9*'Transportation and Industrial G'!N28/10^9</f>
        <v>0.02755087853</v>
      </c>
      <c r="Q63" s="132">
        <f>'Transportation and Industrial G'!O$20*10^9*'Transportation and Industrial G'!O28/10^9</f>
        <v>0.02313491821</v>
      </c>
      <c r="R63" s="132">
        <f>'Transportation and Industrial G'!P$20*10^9*'Transportation and Industrial G'!P28/10^9</f>
        <v>0.02517182546</v>
      </c>
      <c r="S63" s="132">
        <f>'Transportation and Industrial G'!Q$20*10^9*'Transportation and Industrial G'!Q28/10^9</f>
        <v>0.01834848123</v>
      </c>
      <c r="T63" s="132">
        <f>'Transportation and Industrial G'!R$20*10^9*'Transportation and Industrial G'!R28/10^9</f>
        <v>0.006832912152</v>
      </c>
      <c r="U63" s="132">
        <f>'Transportation and Industrial G'!S$20*10^9*'Transportation and Industrial G'!S28/10^9</f>
        <v>0.008530804613</v>
      </c>
      <c r="V63" s="132">
        <f>'Transportation and Industrial G'!T$20*10^9*'Transportation and Industrial G'!T28/10^9</f>
        <v>0.009586035042</v>
      </c>
      <c r="W63" s="132">
        <f>'Transportation and Industrial G'!U$20*10^9*'Transportation and Industrial G'!U28/10^9</f>
        <v>0.008991222157</v>
      </c>
      <c r="X63" s="132">
        <f>'Transportation and Industrial G'!V$20*10^9*'Transportation and Industrial G'!V28/10^9</f>
        <v>0.008781688293</v>
      </c>
      <c r="Y63" s="132">
        <f>'Transportation and Industrial G'!W$20*10^9*'Transportation and Industrial G'!W28/10^9</f>
        <v>0.008426299282</v>
      </c>
      <c r="Z63" s="132">
        <f>'Transportation and Industrial G'!X$20*10^9*'Transportation and Industrial G'!X28/10^9</f>
        <v>0.008290688762</v>
      </c>
      <c r="AA63" s="132">
        <f>'Transportation and Industrial G'!Y$20*10^9*'Transportation and Industrial G'!Y28/10^9</f>
        <v>0.008228292734</v>
      </c>
      <c r="AB63" s="132">
        <f>'Transportation and Industrial G'!Z$20*10^9*'Transportation and Industrial G'!Z28/10^9</f>
        <v>0.00825713634</v>
      </c>
      <c r="AC63" s="132">
        <f>'Transportation and Industrial G'!AA$20*10^9*'Transportation and Industrial G'!AA28/10^9</f>
        <v>0.008285912437</v>
      </c>
      <c r="AD63" s="132">
        <f>'Transportation and Industrial G'!AB$20*10^9*'Transportation and Industrial G'!AB28/10^9</f>
        <v>0.008332814942</v>
      </c>
      <c r="AE63" s="132">
        <f>'Transportation and Industrial G'!AC$20*10^9*'Transportation and Industrial G'!AC28/10^9</f>
        <v>0.008397793225</v>
      </c>
      <c r="AF63" s="132">
        <f>'Transportation and Industrial G'!AD$20*10^9*'Transportation and Industrial G'!AD28/10^9</f>
        <v>0.008426316159</v>
      </c>
      <c r="AG63" s="132">
        <f>'Transportation and Industrial G'!AE$20*10^9*'Transportation and Industrial G'!AE28/10^9</f>
        <v>0.008509201444</v>
      </c>
      <c r="AH63" s="132">
        <f>'Transportation and Industrial G'!AF$20*10^9*'Transportation and Industrial G'!AF28/10^9</f>
        <v>0.008537538726</v>
      </c>
      <c r="AI63" s="132">
        <f>'Transportation and Industrial G'!AG$20*10^9*'Transportation and Industrial G'!AG28/10^9</f>
        <v>0.008602027561</v>
      </c>
      <c r="AJ63" s="132">
        <f>'Transportation and Industrial G'!AH$20*10^9*'Transportation and Industrial G'!AH28/10^9</f>
        <v>0.008648288723</v>
      </c>
      <c r="AK63" s="132">
        <f>'Transportation and Industrial G'!AI$20*10^9*'Transportation and Industrial G'!AI28/10^9</f>
        <v>0.008658297066</v>
      </c>
      <c r="AL63" s="132">
        <f>'Transportation and Industrial G'!AJ$20*10^9*'Transportation and Industrial G'!AJ28/10^9</f>
        <v>0.008668271655</v>
      </c>
      <c r="AM63" s="132">
        <f>'Transportation and Industrial G'!AK$20*10^9*'Transportation and Industrial G'!AK28/10^9</f>
        <v>0.008714296532</v>
      </c>
      <c r="AN63" s="132">
        <f>'Transportation and Industrial G'!AL$20*10^9*'Transportation and Industrial G'!AL28/10^9</f>
        <v>0.008742194999</v>
      </c>
      <c r="AO63" s="132">
        <f>'Transportation and Industrial G'!AM$20*10^9*'Transportation and Industrial G'!AM28/10^9</f>
        <v>0.00875201769</v>
      </c>
      <c r="AP63" s="132">
        <f>'Transportation and Industrial G'!AN$20*10^9*'Transportation and Industrial G'!AN28/10^9</f>
        <v>0.008779798016</v>
      </c>
      <c r="AQ63" s="132">
        <f>'Transportation and Industrial G'!AO$20*10^9*'Transportation and Industrial G'!AO28/10^9</f>
        <v>0.008771561807</v>
      </c>
      <c r="AR63" s="132">
        <f>'Transportation and Industrial G'!AP$20*10^9*'Transportation and Industrial G'!AP28/10^9</f>
        <v>0.008781283234</v>
      </c>
      <c r="AS63" s="132">
        <f>'Transportation and Industrial G'!AQ$20*10^9*'Transportation and Industrial G'!AQ28/10^9</f>
        <v>0.008808911662</v>
      </c>
      <c r="AT63" s="132">
        <f>'Transportation and Industrial G'!AR$20*10^9*'Transportation and Industrial G'!AR28/10^9</f>
        <v>0.008818548701</v>
      </c>
      <c r="AU63" s="132">
        <f>'Transportation and Industrial G'!AS$20*10^9*'Transportation and Industrial G'!AS28/10^9</f>
        <v>0.008828151984</v>
      </c>
      <c r="AV63" s="132">
        <f>'Transportation and Industrial G'!AT$20*10^9*'Transportation and Industrial G'!AT28/10^9</f>
        <v>0.008855611638</v>
      </c>
      <c r="AW63" s="132">
        <f>'Transportation and Industrial G'!AU$20*10^9*'Transportation and Industrial G'!AU28/10^9</f>
        <v>0.008900877028</v>
      </c>
      <c r="AX63" s="132">
        <f>'Transportation and Industrial G'!AV$20*10^9*'Transportation and Industrial G'!AV28/10^9</f>
        <v>0.008892472045</v>
      </c>
      <c r="AY63" s="132">
        <f>'Transportation and Industrial G'!AW$20*10^9*'Transportation and Industrial G'!AW28/10^9</f>
        <v>0.008919746046</v>
      </c>
      <c r="AZ63" s="132">
        <f>'Transportation and Industrial G'!AX$20*10^9*'Transportation and Industrial G'!AX28/10^9</f>
        <v>0.008929129923</v>
      </c>
      <c r="BA63" s="132">
        <f>'Transportation and Industrial G'!AY$20*10^9*'Transportation and Industrial G'!AY28/10^9</f>
        <v>0.008938480045</v>
      </c>
      <c r="BB63" s="132">
        <f>'Transportation and Industrial G'!AZ$20*10^9*'Transportation and Industrial G'!AZ28/10^9</f>
        <v>0.008947796411</v>
      </c>
    </row>
    <row r="64" ht="15.75" customHeight="1">
      <c r="A64" s="119" t="s">
        <v>307</v>
      </c>
      <c r="B64" s="131" t="s">
        <v>290</v>
      </c>
      <c r="C64" s="123" t="s">
        <v>273</v>
      </c>
      <c r="D64" s="133">
        <f>D55*1000/'Inflation GDP Population'!B$28</f>
        <v>187.3416152</v>
      </c>
      <c r="E64" s="133">
        <f>E55*1000/'Inflation GDP Population'!C$28</f>
        <v>120.5424003</v>
      </c>
      <c r="F64" s="133">
        <f>F55*1000/'Inflation GDP Population'!D$28</f>
        <v>113.8500059</v>
      </c>
      <c r="G64" s="133">
        <f>G55*1000/'Inflation GDP Population'!E$28</f>
        <v>123.3364607</v>
      </c>
      <c r="H64" s="133">
        <f>H55*1000/'Inflation GDP Population'!F$28</f>
        <v>171.2293191</v>
      </c>
      <c r="I64" s="133">
        <f>I55*1000/'Inflation GDP Population'!G$28</f>
        <v>235.2242346</v>
      </c>
      <c r="J64" s="133">
        <f>J55*1000/'Inflation GDP Population'!H$28</f>
        <v>279.9395823</v>
      </c>
      <c r="K64" s="133">
        <f>K55*1000/'Inflation GDP Population'!I$28</f>
        <v>271.1853981</v>
      </c>
      <c r="L64" s="133">
        <f>L55*1000/'Inflation GDP Population'!J$28</f>
        <v>377.1619685</v>
      </c>
      <c r="M64" s="133">
        <f>M55*1000/'Inflation GDP Population'!K$28</f>
        <v>198.0922383</v>
      </c>
      <c r="N64" s="133">
        <f>N55*1000/'Inflation GDP Population'!L$28</f>
        <v>242.9511095</v>
      </c>
      <c r="O64" s="133">
        <f>O55*1000/'Inflation GDP Population'!M$28</f>
        <v>276.1249722</v>
      </c>
      <c r="P64" s="133">
        <f>P55*1000/'Inflation GDP Population'!N$28</f>
        <v>272.1442371</v>
      </c>
      <c r="Q64" s="133">
        <f>Q55*1000/'Inflation GDP Population'!O$28</f>
        <v>257.738283</v>
      </c>
      <c r="R64" s="133">
        <f>R55*1000/'Inflation GDP Population'!P$28</f>
        <v>231.7510459</v>
      </c>
      <c r="S64" s="133">
        <f>S55*1000/'Inflation GDP Population'!Q$28</f>
        <v>132.2456388</v>
      </c>
      <c r="T64" s="133">
        <f>T55*1000/'Inflation GDP Population'!R$28</f>
        <v>113.2520988</v>
      </c>
      <c r="U64" s="133">
        <f>U55*1000/'Inflation GDP Population'!S$28</f>
        <v>122.6175257</v>
      </c>
      <c r="V64" s="133">
        <f>V55*1000/'Inflation GDP Population'!T$28</f>
        <v>151.3006385</v>
      </c>
      <c r="W64" s="133">
        <f>W55*1000/'Inflation GDP Population'!U$28</f>
        <v>157.778337</v>
      </c>
      <c r="X64" s="133">
        <f>X55*1000/'Inflation GDP Population'!V$28</f>
        <v>161.9256038</v>
      </c>
      <c r="Y64" s="133">
        <f>Y55*1000/'Inflation GDP Population'!W$28</f>
        <v>164.5834369</v>
      </c>
      <c r="Z64" s="133">
        <f>Z55*1000/'Inflation GDP Population'!X$28</f>
        <v>161.928979</v>
      </c>
      <c r="AA64" s="133">
        <f>AA55*1000/'Inflation GDP Population'!Y$28</f>
        <v>164.4443763</v>
      </c>
      <c r="AB64" s="133">
        <f>AB55*1000/'Inflation GDP Population'!Z$28</f>
        <v>170.2352797</v>
      </c>
      <c r="AC64" s="133">
        <f>AC55*1000/'Inflation GDP Population'!AA$28</f>
        <v>174.9359841</v>
      </c>
      <c r="AD64" s="133">
        <f>AD55*1000/'Inflation GDP Population'!AB$28</f>
        <v>178.2358847</v>
      </c>
      <c r="AE64" s="133">
        <f>AE55*1000/'Inflation GDP Population'!AC$28</f>
        <v>181.8831785</v>
      </c>
      <c r="AF64" s="133">
        <f>AF55*1000/'Inflation GDP Population'!AD$28</f>
        <v>184.152384</v>
      </c>
      <c r="AG64" s="133">
        <f>AG55*1000/'Inflation GDP Population'!AE$28</f>
        <v>186.7834599</v>
      </c>
      <c r="AH64" s="133">
        <f>AH55*1000/'Inflation GDP Population'!AF$28</f>
        <v>188.1350921</v>
      </c>
      <c r="AI64" s="133">
        <f>AI55*1000/'Inflation GDP Population'!AG$28</f>
        <v>190.5907425</v>
      </c>
      <c r="AJ64" s="133">
        <f>AJ55*1000/'Inflation GDP Population'!AH$28</f>
        <v>191.5065137</v>
      </c>
      <c r="AK64" s="133">
        <f>AK55*1000/'Inflation GDP Population'!AI$28</f>
        <v>195.7184271</v>
      </c>
      <c r="AL64" s="133">
        <f>AL55*1000/'Inflation GDP Population'!AJ$28</f>
        <v>195.5684903</v>
      </c>
      <c r="AM64" s="133">
        <f>AM55*1000/'Inflation GDP Population'!AK$28</f>
        <v>197.3854917</v>
      </c>
      <c r="AN64" s="133">
        <f>AN55*1000/'Inflation GDP Population'!AL$28</f>
        <v>200.0137113</v>
      </c>
      <c r="AO64" s="133">
        <f>AO55*1000/'Inflation GDP Population'!AM$28</f>
        <v>198.0205062</v>
      </c>
      <c r="AP64" s="133">
        <f>AP55*1000/'Inflation GDP Population'!AN$28</f>
        <v>199.1316472</v>
      </c>
      <c r="AQ64" s="133">
        <f>AQ55*1000/'Inflation GDP Population'!AO$28</f>
        <v>199.3930901</v>
      </c>
      <c r="AR64" s="133">
        <f>AR55*1000/'Inflation GDP Population'!AP$28</f>
        <v>201.0933465</v>
      </c>
      <c r="AS64" s="133">
        <f>AS55*1000/'Inflation GDP Population'!AQ$28</f>
        <v>200.9127508</v>
      </c>
      <c r="AT64" s="133">
        <f>AT55*1000/'Inflation GDP Population'!AR$28</f>
        <v>202.2683629</v>
      </c>
      <c r="AU64" s="133">
        <f>AU55*1000/'Inflation GDP Population'!AS$28</f>
        <v>201.564667</v>
      </c>
      <c r="AV64" s="133">
        <f>AV55*1000/'Inflation GDP Population'!AT$28</f>
        <v>201.4315463</v>
      </c>
      <c r="AW64" s="133">
        <f>AW55*1000/'Inflation GDP Population'!AU$28</f>
        <v>201.3615725</v>
      </c>
      <c r="AX64" s="133">
        <f>AX55*1000/'Inflation GDP Population'!AV$28</f>
        <v>200.9546811</v>
      </c>
      <c r="AY64" s="133">
        <f>AY55*1000/'Inflation GDP Population'!AW$28</f>
        <v>200.5114353</v>
      </c>
      <c r="AZ64" s="133">
        <f>AZ55*1000/'Inflation GDP Population'!AX$28</f>
        <v>200.1453128</v>
      </c>
      <c r="BA64" s="133">
        <f>BA55*1000/'Inflation GDP Population'!AY$28</f>
        <v>199.3961488</v>
      </c>
      <c r="BB64" s="133">
        <f>BB55*1000/'Inflation GDP Population'!AZ$28</f>
        <v>198.5434466</v>
      </c>
    </row>
    <row r="65" ht="15.75" customHeight="1">
      <c r="A65" s="119" t="s">
        <v>308</v>
      </c>
      <c r="B65" s="131" t="s">
        <v>292</v>
      </c>
      <c r="C65" s="123" t="s">
        <v>273</v>
      </c>
      <c r="D65" s="133">
        <f>D56*1000/'Inflation GDP Population'!B$28</f>
        <v>12.58401158</v>
      </c>
      <c r="E65" s="133">
        <f>E56*1000/'Inflation GDP Population'!C$28</f>
        <v>12.15461211</v>
      </c>
      <c r="F65" s="133">
        <f>F56*1000/'Inflation GDP Population'!D$28</f>
        <v>11.77562248</v>
      </c>
      <c r="G65" s="133">
        <f>G56*1000/'Inflation GDP Population'!E$28</f>
        <v>10.22771041</v>
      </c>
      <c r="H65" s="133">
        <f>H56*1000/'Inflation GDP Population'!F$28</f>
        <v>10.39439489</v>
      </c>
      <c r="I65" s="133">
        <f>I56*1000/'Inflation GDP Population'!G$28</f>
        <v>16.28261135</v>
      </c>
      <c r="J65" s="133">
        <f>J56*1000/'Inflation GDP Population'!H$28</f>
        <v>17.77467389</v>
      </c>
      <c r="K65" s="133">
        <f>K56*1000/'Inflation GDP Population'!I$28</f>
        <v>16.24486725</v>
      </c>
      <c r="L65" s="133">
        <f>L56*1000/'Inflation GDP Population'!J$28</f>
        <v>32.05046498</v>
      </c>
      <c r="M65" s="133">
        <f>M56*1000/'Inflation GDP Population'!K$28</f>
        <v>17.56439798</v>
      </c>
      <c r="N65" s="133">
        <f>N56*1000/'Inflation GDP Population'!L$28</f>
        <v>26.2436172</v>
      </c>
      <c r="O65" s="133">
        <f>O56*1000/'Inflation GDP Population'!M$28</f>
        <v>24.70566206</v>
      </c>
      <c r="P65" s="133">
        <f>P56*1000/'Inflation GDP Population'!N$28</f>
        <v>24.35274158</v>
      </c>
      <c r="Q65" s="133">
        <f>Q56*1000/'Inflation GDP Population'!O$28</f>
        <v>23.24915977</v>
      </c>
      <c r="R65" s="133">
        <f>R56*1000/'Inflation GDP Population'!P$28</f>
        <v>23.36911347</v>
      </c>
      <c r="S65" s="133">
        <f>S56*1000/'Inflation GDP Population'!Q$28</f>
        <v>20.68548304</v>
      </c>
      <c r="T65" s="133">
        <f>T56*1000/'Inflation GDP Population'!R$28</f>
        <v>19.41487684</v>
      </c>
      <c r="U65" s="133">
        <f>U56*1000/'Inflation GDP Population'!S$28</f>
        <v>20.72578784</v>
      </c>
      <c r="V65" s="133">
        <f>V56*1000/'Inflation GDP Population'!T$28</f>
        <v>25.63623879</v>
      </c>
      <c r="W65" s="133">
        <f>W56*1000/'Inflation GDP Population'!U$28</f>
        <v>26.79859974</v>
      </c>
      <c r="X65" s="133">
        <f>X56*1000/'Inflation GDP Population'!V$28</f>
        <v>27.56941756</v>
      </c>
      <c r="Y65" s="133">
        <f>Y56*1000/'Inflation GDP Population'!W$28</f>
        <v>28.08935151</v>
      </c>
      <c r="Z65" s="133">
        <f>Z56*1000/'Inflation GDP Population'!X$28</f>
        <v>27.70255898</v>
      </c>
      <c r="AA65" s="133">
        <f>AA56*1000/'Inflation GDP Population'!Y$28</f>
        <v>28.20007678</v>
      </c>
      <c r="AB65" s="133">
        <f>AB56*1000/'Inflation GDP Population'!Z$28</f>
        <v>29.2626087</v>
      </c>
      <c r="AC65" s="133">
        <f>AC56*1000/'Inflation GDP Population'!AA$28</f>
        <v>30.1419334</v>
      </c>
      <c r="AD65" s="133">
        <f>AD56*1000/'Inflation GDP Population'!AB$28</f>
        <v>30.78306649</v>
      </c>
      <c r="AE65" s="133">
        <f>AE56*1000/'Inflation GDP Population'!AC$28</f>
        <v>31.48693383</v>
      </c>
      <c r="AF65" s="133">
        <f>AF56*1000/'Inflation GDP Population'!AD$28</f>
        <v>31.95454426</v>
      </c>
      <c r="AG65" s="133">
        <f>AG56*1000/'Inflation GDP Population'!AE$28</f>
        <v>32.48684308</v>
      </c>
      <c r="AH65" s="133">
        <f>AH56*1000/'Inflation GDP Population'!AF$28</f>
        <v>32.79813177</v>
      </c>
      <c r="AI65" s="133">
        <f>AI56*1000/'Inflation GDP Population'!AG$28</f>
        <v>33.30333373</v>
      </c>
      <c r="AJ65" s="133">
        <f>AJ56*1000/'Inflation GDP Population'!AH$28</f>
        <v>33.5407293</v>
      </c>
      <c r="AK65" s="133">
        <f>AK56*1000/'Inflation GDP Population'!AI$28</f>
        <v>34.3573901</v>
      </c>
      <c r="AL65" s="133">
        <f>AL56*1000/'Inflation GDP Population'!AJ$28</f>
        <v>34.40989167</v>
      </c>
      <c r="AM65" s="133">
        <f>AM56*1000/'Inflation GDP Population'!AK$28</f>
        <v>34.80904589</v>
      </c>
      <c r="AN65" s="133">
        <f>AN56*1000/'Inflation GDP Population'!AL$28</f>
        <v>35.35294904</v>
      </c>
      <c r="AO65" s="133">
        <f>AO56*1000/'Inflation GDP Population'!AM$28</f>
        <v>35.08016042</v>
      </c>
      <c r="AP65" s="133">
        <f>AP56*1000/'Inflation GDP Population'!AN$28</f>
        <v>35.35686702</v>
      </c>
      <c r="AQ65" s="133">
        <f>AQ56*1000/'Inflation GDP Population'!AO$28</f>
        <v>35.48315734</v>
      </c>
      <c r="AR65" s="133">
        <f>AR56*1000/'Inflation GDP Population'!AP$28</f>
        <v>35.86617958</v>
      </c>
      <c r="AS65" s="133">
        <f>AS56*1000/'Inflation GDP Population'!AQ$28</f>
        <v>35.91424996</v>
      </c>
      <c r="AT65" s="133">
        <f>AT56*1000/'Inflation GDP Population'!AR$28</f>
        <v>36.23729609</v>
      </c>
      <c r="AU65" s="133">
        <f>AU56*1000/'Inflation GDP Population'!AS$28</f>
        <v>36.19156925</v>
      </c>
      <c r="AV65" s="133">
        <f>AV56*1000/'Inflation GDP Population'!AT$28</f>
        <v>36.2478589</v>
      </c>
      <c r="AW65" s="133">
        <f>AW56*1000/'Inflation GDP Population'!AU$28</f>
        <v>36.31533277</v>
      </c>
      <c r="AX65" s="133">
        <f>AX56*1000/'Inflation GDP Population'!AV$28</f>
        <v>36.32175638</v>
      </c>
      <c r="AY65" s="133">
        <f>AY56*1000/'Inflation GDP Population'!AW$28</f>
        <v>36.32117395</v>
      </c>
      <c r="AZ65" s="133">
        <f>AZ56*1000/'Inflation GDP Population'!AX$28</f>
        <v>36.33414362</v>
      </c>
      <c r="BA65" s="133">
        <f>BA56*1000/'Inflation GDP Population'!AY$28</f>
        <v>36.27703794</v>
      </c>
      <c r="BB65" s="133">
        <f>BB56*1000/'Inflation GDP Population'!AZ$28</f>
        <v>36.20036522</v>
      </c>
    </row>
    <row r="66" ht="15.75" customHeight="1">
      <c r="A66" s="119" t="s">
        <v>309</v>
      </c>
      <c r="B66" s="131" t="s">
        <v>294</v>
      </c>
      <c r="C66" s="123" t="s">
        <v>273</v>
      </c>
      <c r="D66" s="133">
        <f>D57*1000/'Inflation GDP Population'!B$28</f>
        <v>715.9504118</v>
      </c>
      <c r="E66" s="133">
        <f>E57*1000/'Inflation GDP Population'!C$28</f>
        <v>565.106992</v>
      </c>
      <c r="F66" s="133">
        <f>F57*1000/'Inflation GDP Population'!D$28</f>
        <v>550.4820247</v>
      </c>
      <c r="G66" s="133">
        <f>G57*1000/'Inflation GDP Population'!E$28</f>
        <v>639.1346324</v>
      </c>
      <c r="H66" s="133">
        <f>H57*1000/'Inflation GDP Population'!F$28</f>
        <v>844.1687633</v>
      </c>
      <c r="I66" s="133">
        <f>I57*1000/'Inflation GDP Population'!G$28</f>
        <v>1126.267083</v>
      </c>
      <c r="J66" s="133">
        <f>J57*1000/'Inflation GDP Population'!H$28</f>
        <v>1287.963831</v>
      </c>
      <c r="K66" s="133">
        <f>K57*1000/'Inflation GDP Population'!I$28</f>
        <v>1414.293782</v>
      </c>
      <c r="L66" s="133">
        <f>L57*1000/'Inflation GDP Population'!J$28</f>
        <v>1736.354364</v>
      </c>
      <c r="M66" s="133">
        <f>M57*1000/'Inflation GDP Population'!K$28</f>
        <v>1043.154386</v>
      </c>
      <c r="N66" s="133">
        <f>N57*1000/'Inflation GDP Population'!L$28</f>
        <v>1293.161455</v>
      </c>
      <c r="O66" s="133">
        <f>O57*1000/'Inflation GDP Population'!M$28</f>
        <v>1475.619232</v>
      </c>
      <c r="P66" s="133">
        <f>P57*1000/'Inflation GDP Population'!N$28</f>
        <v>1444.427455</v>
      </c>
      <c r="Q66" s="133">
        <f>Q57*1000/'Inflation GDP Population'!O$28</f>
        <v>1443.540708</v>
      </c>
      <c r="R66" s="133">
        <f>R57*1000/'Inflation GDP Population'!P$28</f>
        <v>1326.636669</v>
      </c>
      <c r="S66" s="133">
        <f>S57*1000/'Inflation GDP Population'!Q$28</f>
        <v>709.9203519</v>
      </c>
      <c r="T66" s="133">
        <f>T57*1000/'Inflation GDP Population'!R$28</f>
        <v>661.5570705</v>
      </c>
      <c r="U66" s="133">
        <f>U57*1000/'Inflation GDP Population'!S$28</f>
        <v>748.2269865</v>
      </c>
      <c r="V66" s="133">
        <f>V57*1000/'Inflation GDP Population'!T$28</f>
        <v>916.3277352</v>
      </c>
      <c r="W66" s="133">
        <f>W57*1000/'Inflation GDP Population'!U$28</f>
        <v>948.3442147</v>
      </c>
      <c r="X66" s="133">
        <f>X57*1000/'Inflation GDP Population'!V$28</f>
        <v>965.8767543</v>
      </c>
      <c r="Y66" s="133">
        <f>Y57*1000/'Inflation GDP Population'!W$28</f>
        <v>974.2234783</v>
      </c>
      <c r="Z66" s="133">
        <f>Z57*1000/'Inflation GDP Population'!X$28</f>
        <v>951.1340373</v>
      </c>
      <c r="AA66" s="133">
        <f>AA57*1000/'Inflation GDP Population'!Y$28</f>
        <v>958.4267985</v>
      </c>
      <c r="AB66" s="133">
        <f>AB57*1000/'Inflation GDP Population'!Z$28</f>
        <v>984.4417957</v>
      </c>
      <c r="AC66" s="133">
        <f>AC57*1000/'Inflation GDP Population'!AA$28</f>
        <v>1003.685457</v>
      </c>
      <c r="AD66" s="133">
        <f>AD57*1000/'Inflation GDP Population'!AB$28</f>
        <v>1014.539003</v>
      </c>
      <c r="AE66" s="133">
        <f>AE57*1000/'Inflation GDP Population'!AC$28</f>
        <v>1027.065257</v>
      </c>
      <c r="AF66" s="133">
        <f>AF57*1000/'Inflation GDP Population'!AD$28</f>
        <v>1031.552134</v>
      </c>
      <c r="AG66" s="133">
        <f>AG57*1000/'Inflation GDP Population'!AE$28</f>
        <v>1037.854952</v>
      </c>
      <c r="AH66" s="133">
        <f>AH57*1000/'Inflation GDP Population'!AF$28</f>
        <v>1036.879241</v>
      </c>
      <c r="AI66" s="133">
        <f>AI57*1000/'Inflation GDP Population'!AG$28</f>
        <v>1041.827068</v>
      </c>
      <c r="AJ66" s="133">
        <f>AJ57*1000/'Inflation GDP Population'!AH$28</f>
        <v>1038.216228</v>
      </c>
      <c r="AK66" s="133">
        <f>AK57*1000/'Inflation GDP Population'!AI$28</f>
        <v>1052.254958</v>
      </c>
      <c r="AL66" s="133">
        <f>AL57*1000/'Inflation GDP Population'!AJ$28</f>
        <v>1042.671071</v>
      </c>
      <c r="AM66" s="133">
        <f>AM57*1000/'Inflation GDP Population'!AK$28</f>
        <v>1043.509999</v>
      </c>
      <c r="AN66" s="133">
        <f>AN57*1000/'Inflation GDP Population'!AL$28</f>
        <v>1048.449347</v>
      </c>
      <c r="AO66" s="133">
        <f>AO57*1000/'Inflation GDP Population'!AM$28</f>
        <v>1029.146201</v>
      </c>
      <c r="AP66" s="133">
        <f>AP57*1000/'Inflation GDP Population'!AN$28</f>
        <v>1026.02728</v>
      </c>
      <c r="AQ66" s="133">
        <f>AQ57*1000/'Inflation GDP Population'!AO$28</f>
        <v>1018.47994</v>
      </c>
      <c r="AR66" s="133">
        <f>AR57*1000/'Inflation GDP Population'!AP$28</f>
        <v>1018.205443</v>
      </c>
      <c r="AS66" s="133">
        <f>AS57*1000/'Inflation GDP Population'!AQ$28</f>
        <v>1008.350837</v>
      </c>
      <c r="AT66" s="133">
        <f>AT57*1000/'Inflation GDP Population'!AR$28</f>
        <v>1006.164997</v>
      </c>
      <c r="AU66" s="133">
        <f>AU57*1000/'Inflation GDP Population'!AS$28</f>
        <v>993.7173491</v>
      </c>
      <c r="AV66" s="133">
        <f>AV57*1000/'Inflation GDP Population'!AT$28</f>
        <v>984.1307621</v>
      </c>
      <c r="AW66" s="133">
        <f>AW57*1000/'Inflation GDP Population'!AU$28</f>
        <v>974.8726421</v>
      </c>
      <c r="AX66" s="133">
        <f>AX57*1000/'Inflation GDP Population'!AV$28</f>
        <v>964.0153877</v>
      </c>
      <c r="AY66" s="133">
        <f>AY57*1000/'Inflation GDP Population'!AW$28</f>
        <v>953.0321938</v>
      </c>
      <c r="AZ66" s="133">
        <f>AZ57*1000/'Inflation GDP Population'!AX$28</f>
        <v>942.4621387</v>
      </c>
      <c r="BA66" s="133">
        <f>BA57*1000/'Inflation GDP Population'!AY$28</f>
        <v>930.1483481</v>
      </c>
      <c r="BB66" s="133">
        <f>BB57*1000/'Inflation GDP Population'!AZ$28</f>
        <v>917.432848</v>
      </c>
    </row>
    <row r="67" ht="15.75" customHeight="1">
      <c r="A67" s="119" t="s">
        <v>310</v>
      </c>
      <c r="B67" s="131" t="s">
        <v>296</v>
      </c>
      <c r="C67" s="123" t="s">
        <v>273</v>
      </c>
      <c r="D67" s="133">
        <f>D58*1000/'Inflation GDP Population'!B$28</f>
        <v>20.4745019</v>
      </c>
      <c r="E67" s="133">
        <f>E58*1000/'Inflation GDP Population'!C$28</f>
        <v>18.4454486</v>
      </c>
      <c r="F67" s="133">
        <f>F58*1000/'Inflation GDP Population'!D$28</f>
        <v>19.38148146</v>
      </c>
      <c r="G67" s="133">
        <f>G58*1000/'Inflation GDP Population'!E$28</f>
        <v>17.26951444</v>
      </c>
      <c r="H67" s="133">
        <f>H58*1000/'Inflation GDP Population'!F$28</f>
        <v>19.5632335</v>
      </c>
      <c r="I67" s="133">
        <f>I58*1000/'Inflation GDP Population'!G$28</f>
        <v>26.24296529</v>
      </c>
      <c r="J67" s="133">
        <f>J58*1000/'Inflation GDP Population'!H$28</f>
        <v>27.40273529</v>
      </c>
      <c r="K67" s="133">
        <f>K58*1000/'Inflation GDP Population'!I$28</f>
        <v>25.89846237</v>
      </c>
      <c r="L67" s="133">
        <f>L58*1000/'Inflation GDP Population'!J$28</f>
        <v>39.69166061</v>
      </c>
      <c r="M67" s="133">
        <f>M58*1000/'Inflation GDP Population'!K$28</f>
        <v>25.03985918</v>
      </c>
      <c r="N67" s="133">
        <f>N58*1000/'Inflation GDP Population'!L$28</f>
        <v>28.76773936</v>
      </c>
      <c r="O67" s="133">
        <f>O58*1000/'Inflation GDP Population'!M$28</f>
        <v>32.44456239</v>
      </c>
      <c r="P67" s="133">
        <f>P58*1000/'Inflation GDP Population'!N$28</f>
        <v>23.9119093</v>
      </c>
      <c r="Q67" s="133">
        <f>Q58*1000/'Inflation GDP Population'!O$28</f>
        <v>24.61424504</v>
      </c>
      <c r="R67" s="133">
        <f>R58*1000/'Inflation GDP Population'!P$28</f>
        <v>22.69661007</v>
      </c>
      <c r="S67" s="133">
        <f>S58*1000/'Inflation GDP Population'!Q$28</f>
        <v>10.3180422</v>
      </c>
      <c r="T67" s="133">
        <f>T58*1000/'Inflation GDP Population'!R$28</f>
        <v>9.958423066</v>
      </c>
      <c r="U67" s="133">
        <f>U58*1000/'Inflation GDP Population'!S$28</f>
        <v>13.78773912</v>
      </c>
      <c r="V67" s="133">
        <f>V58*1000/'Inflation GDP Population'!T$28</f>
        <v>16.84474682</v>
      </c>
      <c r="W67" s="133">
        <f>W58*1000/'Inflation GDP Population'!U$28</f>
        <v>17.39067506</v>
      </c>
      <c r="X67" s="133">
        <f>X58*1000/'Inflation GDP Population'!V$28</f>
        <v>17.66816025</v>
      </c>
      <c r="Y67" s="133">
        <f>Y58*1000/'Inflation GDP Population'!W$28</f>
        <v>17.77580698</v>
      </c>
      <c r="Z67" s="133">
        <f>Z58*1000/'Inflation GDP Population'!X$28</f>
        <v>17.30992</v>
      </c>
      <c r="AA67" s="133">
        <f>AA58*1000/'Inflation GDP Population'!Y$28</f>
        <v>17.39706144</v>
      </c>
      <c r="AB67" s="133">
        <f>AB58*1000/'Inflation GDP Population'!Z$28</f>
        <v>17.82178174</v>
      </c>
      <c r="AC67" s="133">
        <f>AC58*1000/'Inflation GDP Population'!AA$28</f>
        <v>18.12102849</v>
      </c>
      <c r="AD67" s="133">
        <f>AD58*1000/'Inflation GDP Population'!AB$28</f>
        <v>18.26659388</v>
      </c>
      <c r="AE67" s="133">
        <f>AE58*1000/'Inflation GDP Population'!AC$28</f>
        <v>18.44036063</v>
      </c>
      <c r="AF67" s="133">
        <f>AF58*1000/'Inflation GDP Population'!AD$28</f>
        <v>18.46815309</v>
      </c>
      <c r="AG67" s="133">
        <f>AG58*1000/'Inflation GDP Population'!AE$28</f>
        <v>18.52710819</v>
      </c>
      <c r="AH67" s="133">
        <f>AH58*1000/'Inflation GDP Population'!AF$28</f>
        <v>18.45504114</v>
      </c>
      <c r="AI67" s="133">
        <f>AI58*1000/'Inflation GDP Population'!AG$28</f>
        <v>18.48735906</v>
      </c>
      <c r="AJ67" s="133">
        <f>AJ58*1000/'Inflation GDP Population'!AH$28</f>
        <v>18.36687786</v>
      </c>
      <c r="AK67" s="133">
        <f>AK58*1000/'Inflation GDP Population'!AI$28</f>
        <v>18.55718068</v>
      </c>
      <c r="AL67" s="133">
        <f>AL58*1000/'Inflation GDP Population'!AJ$28</f>
        <v>18.32974102</v>
      </c>
      <c r="AM67" s="133">
        <f>AM58*1000/'Inflation GDP Population'!AK$28</f>
        <v>18.28510145</v>
      </c>
      <c r="AN67" s="133">
        <f>AN58*1000/'Inflation GDP Population'!AL$28</f>
        <v>18.31103833</v>
      </c>
      <c r="AO67" s="133">
        <f>AO58*1000/'Inflation GDP Population'!AM$28</f>
        <v>17.91346355</v>
      </c>
      <c r="AP67" s="133">
        <f>AP58*1000/'Inflation GDP Population'!AN$28</f>
        <v>17.79794072</v>
      </c>
      <c r="AQ67" s="133">
        <f>AQ58*1000/'Inflation GDP Population'!AO$28</f>
        <v>17.6052509</v>
      </c>
      <c r="AR67" s="133">
        <f>AR58*1000/'Inflation GDP Population'!AP$28</f>
        <v>17.53774233</v>
      </c>
      <c r="AS67" s="133">
        <f>AS58*1000/'Inflation GDP Population'!AQ$28</f>
        <v>17.30482362</v>
      </c>
      <c r="AT67" s="133">
        <f>AT58*1000/'Inflation GDP Population'!AR$28</f>
        <v>17.20321859</v>
      </c>
      <c r="AU67" s="133">
        <f>AU58*1000/'Inflation GDP Population'!AS$28</f>
        <v>16.92602979</v>
      </c>
      <c r="AV67" s="133">
        <f>AV58*1000/'Inflation GDP Population'!AT$28</f>
        <v>16.69792281</v>
      </c>
      <c r="AW67" s="133">
        <f>AW58*1000/'Inflation GDP Population'!AU$28</f>
        <v>16.47553511</v>
      </c>
      <c r="AX67" s="133">
        <f>AX58*1000/'Inflation GDP Population'!AV$28</f>
        <v>16.22635839</v>
      </c>
      <c r="AY67" s="133">
        <f>AY58*1000/'Inflation GDP Population'!AW$28</f>
        <v>15.97542332</v>
      </c>
      <c r="AZ67" s="133">
        <f>AZ58*1000/'Inflation GDP Population'!AX$28</f>
        <v>15.7317642</v>
      </c>
      <c r="BA67" s="133">
        <f>BA58*1000/'Inflation GDP Population'!AY$28</f>
        <v>15.45945397</v>
      </c>
      <c r="BB67" s="133">
        <f>BB58*1000/'Inflation GDP Population'!AZ$28</f>
        <v>15.18109064</v>
      </c>
    </row>
    <row r="68" ht="15.75" customHeight="1">
      <c r="A68" s="119" t="s">
        <v>311</v>
      </c>
      <c r="B68" s="131" t="s">
        <v>312</v>
      </c>
      <c r="C68" s="123" t="s">
        <v>273</v>
      </c>
      <c r="D68" s="133">
        <f t="shared" ref="D68:BB68" si="6">sum(D64:D67)</f>
        <v>936.3505405</v>
      </c>
      <c r="E68" s="133">
        <f t="shared" si="6"/>
        <v>716.2494529</v>
      </c>
      <c r="F68" s="133">
        <f t="shared" si="6"/>
        <v>695.4891346</v>
      </c>
      <c r="G68" s="133">
        <f t="shared" si="6"/>
        <v>789.968318</v>
      </c>
      <c r="H68" s="133">
        <f t="shared" si="6"/>
        <v>1045.355711</v>
      </c>
      <c r="I68" s="133">
        <f t="shared" si="6"/>
        <v>1404.016894</v>
      </c>
      <c r="J68" s="133">
        <f t="shared" si="6"/>
        <v>1613.080823</v>
      </c>
      <c r="K68" s="133">
        <f t="shared" si="6"/>
        <v>1727.62251</v>
      </c>
      <c r="L68" s="133">
        <f t="shared" si="6"/>
        <v>2185.258458</v>
      </c>
      <c r="M68" s="133">
        <f t="shared" si="6"/>
        <v>1283.850881</v>
      </c>
      <c r="N68" s="133">
        <f t="shared" si="6"/>
        <v>1591.123921</v>
      </c>
      <c r="O68" s="133">
        <f t="shared" si="6"/>
        <v>1808.894429</v>
      </c>
      <c r="P68" s="133">
        <f t="shared" si="6"/>
        <v>1764.836343</v>
      </c>
      <c r="Q68" s="133">
        <f t="shared" si="6"/>
        <v>1749.142396</v>
      </c>
      <c r="R68" s="133">
        <f t="shared" si="6"/>
        <v>1604.453439</v>
      </c>
      <c r="S68" s="133">
        <f t="shared" si="6"/>
        <v>873.169516</v>
      </c>
      <c r="T68" s="133">
        <f t="shared" si="6"/>
        <v>804.1824693</v>
      </c>
      <c r="U68" s="133">
        <f t="shared" si="6"/>
        <v>905.3580391</v>
      </c>
      <c r="V68" s="133">
        <f t="shared" si="6"/>
        <v>1110.109359</v>
      </c>
      <c r="W68" s="133">
        <f t="shared" si="6"/>
        <v>1150.311826</v>
      </c>
      <c r="X68" s="133">
        <f t="shared" si="6"/>
        <v>1173.039936</v>
      </c>
      <c r="Y68" s="133">
        <f t="shared" si="6"/>
        <v>1184.672074</v>
      </c>
      <c r="Z68" s="133">
        <f t="shared" si="6"/>
        <v>1158.075495</v>
      </c>
      <c r="AA68" s="133">
        <f t="shared" si="6"/>
        <v>1168.468313</v>
      </c>
      <c r="AB68" s="133">
        <f t="shared" si="6"/>
        <v>1201.761466</v>
      </c>
      <c r="AC68" s="133">
        <f t="shared" si="6"/>
        <v>1226.884403</v>
      </c>
      <c r="AD68" s="133">
        <f t="shared" si="6"/>
        <v>1241.824548</v>
      </c>
      <c r="AE68" s="133">
        <f t="shared" si="6"/>
        <v>1258.87573</v>
      </c>
      <c r="AF68" s="133">
        <f t="shared" si="6"/>
        <v>1266.127216</v>
      </c>
      <c r="AG68" s="133">
        <f t="shared" si="6"/>
        <v>1275.652364</v>
      </c>
      <c r="AH68" s="133">
        <f t="shared" si="6"/>
        <v>1276.267506</v>
      </c>
      <c r="AI68" s="133">
        <f t="shared" si="6"/>
        <v>1284.208503</v>
      </c>
      <c r="AJ68" s="133">
        <f t="shared" si="6"/>
        <v>1281.630349</v>
      </c>
      <c r="AK68" s="133">
        <f t="shared" si="6"/>
        <v>1300.887956</v>
      </c>
      <c r="AL68" s="133">
        <f t="shared" si="6"/>
        <v>1290.979194</v>
      </c>
      <c r="AM68" s="133">
        <f t="shared" si="6"/>
        <v>1293.989638</v>
      </c>
      <c r="AN68" s="133">
        <f t="shared" si="6"/>
        <v>1302.127046</v>
      </c>
      <c r="AO68" s="133">
        <f t="shared" si="6"/>
        <v>1280.160332</v>
      </c>
      <c r="AP68" s="133">
        <f t="shared" si="6"/>
        <v>1278.313735</v>
      </c>
      <c r="AQ68" s="133">
        <f t="shared" si="6"/>
        <v>1270.961439</v>
      </c>
      <c r="AR68" s="133">
        <f t="shared" si="6"/>
        <v>1272.702711</v>
      </c>
      <c r="AS68" s="133">
        <f t="shared" si="6"/>
        <v>1262.482661</v>
      </c>
      <c r="AT68" s="133">
        <f t="shared" si="6"/>
        <v>1261.873875</v>
      </c>
      <c r="AU68" s="133">
        <f t="shared" si="6"/>
        <v>1248.399615</v>
      </c>
      <c r="AV68" s="133">
        <f t="shared" si="6"/>
        <v>1238.50809</v>
      </c>
      <c r="AW68" s="133">
        <f t="shared" si="6"/>
        <v>1229.025083</v>
      </c>
      <c r="AX68" s="133">
        <f t="shared" si="6"/>
        <v>1217.518183</v>
      </c>
      <c r="AY68" s="133">
        <f t="shared" si="6"/>
        <v>1205.840226</v>
      </c>
      <c r="AZ68" s="133">
        <f t="shared" si="6"/>
        <v>1194.673359</v>
      </c>
      <c r="BA68" s="133">
        <f t="shared" si="6"/>
        <v>1181.280989</v>
      </c>
      <c r="BB68" s="133">
        <f t="shared" si="6"/>
        <v>1167.35775</v>
      </c>
    </row>
    <row r="69" ht="15.75" customHeight="1">
      <c r="A69" s="119" t="s">
        <v>313</v>
      </c>
      <c r="B69" s="131" t="s">
        <v>298</v>
      </c>
      <c r="C69" s="123" t="s">
        <v>273</v>
      </c>
      <c r="D69" s="133">
        <f>D59*1000/'Inflation GDP Population'!B$28</f>
        <v>103.1796229</v>
      </c>
      <c r="E69" s="133">
        <f>E59*1000/'Inflation GDP Population'!C$28</f>
        <v>82.3293312</v>
      </c>
      <c r="F69" s="133">
        <f>F59*1000/'Inflation GDP Population'!D$28</f>
        <v>65.19308986</v>
      </c>
      <c r="G69" s="133">
        <f>G59*1000/'Inflation GDP Population'!E$28</f>
        <v>97.65260372</v>
      </c>
      <c r="H69" s="133">
        <f>H59*1000/'Inflation GDP Population'!F$28</f>
        <v>106.3448871</v>
      </c>
      <c r="I69" s="133">
        <f>I59*1000/'Inflation GDP Population'!G$28</f>
        <v>148.9265878</v>
      </c>
      <c r="J69" s="133">
        <f>J59*1000/'Inflation GDP Population'!H$28</f>
        <v>113.5289071</v>
      </c>
      <c r="K69" s="133">
        <f>K59*1000/'Inflation GDP Population'!I$28</f>
        <v>113.8194342</v>
      </c>
      <c r="L69" s="133">
        <f>L59*1000/'Inflation GDP Population'!J$28</f>
        <v>141.8270591</v>
      </c>
      <c r="M69" s="133">
        <f>M59*1000/'Inflation GDP Population'!K$28</f>
        <v>55.05081959</v>
      </c>
      <c r="N69" s="133">
        <f>N59*1000/'Inflation GDP Population'!L$28</f>
        <v>58.80816946</v>
      </c>
      <c r="O69" s="133">
        <f>O59*1000/'Inflation GDP Population'!M$28</f>
        <v>55.006664</v>
      </c>
      <c r="P69" s="133">
        <f>P59*1000/'Inflation GDP Population'!N$28</f>
        <v>37.3743236</v>
      </c>
      <c r="Q69" s="133">
        <f>Q59*1000/'Inflation GDP Population'!O$28</f>
        <v>50.00691206</v>
      </c>
      <c r="R69" s="133">
        <f>R59*1000/'Inflation GDP Population'!P$28</f>
        <v>56.42727864</v>
      </c>
      <c r="S69" s="133">
        <f>S59*1000/'Inflation GDP Population'!Q$28</f>
        <v>32.08314446</v>
      </c>
      <c r="T69" s="133">
        <f>T59*1000/'Inflation GDP Population'!R$28</f>
        <v>32.0602637</v>
      </c>
      <c r="U69" s="133">
        <f>U59*1000/'Inflation GDP Population'!S$28</f>
        <v>37.16831683</v>
      </c>
      <c r="V69" s="133">
        <f>V59*1000/'Inflation GDP Population'!T$28</f>
        <v>38.33596656</v>
      </c>
      <c r="W69" s="133">
        <f>W59*1000/'Inflation GDP Population'!U$28</f>
        <v>36.75567775</v>
      </c>
      <c r="X69" s="133">
        <f>X59*1000/'Inflation GDP Population'!V$28</f>
        <v>37.76344487</v>
      </c>
      <c r="Y69" s="133">
        <f>Y59*1000/'Inflation GDP Population'!W$28</f>
        <v>36.87175932</v>
      </c>
      <c r="Z69" s="133">
        <f>Z59*1000/'Inflation GDP Population'!X$28</f>
        <v>37.00254003</v>
      </c>
      <c r="AA69" s="133">
        <f>AA59*1000/'Inflation GDP Population'!Y$28</f>
        <v>38.65040057</v>
      </c>
      <c r="AB69" s="133">
        <f>AB59*1000/'Inflation GDP Population'!Z$28</f>
        <v>40.85141888</v>
      </c>
      <c r="AC69" s="133">
        <f>AC59*1000/'Inflation GDP Population'!AA$28</f>
        <v>43.68928239</v>
      </c>
      <c r="AD69" s="133">
        <f>AD59*1000/'Inflation GDP Population'!AB$28</f>
        <v>44.5877166</v>
      </c>
      <c r="AE69" s="133">
        <f>AE59*1000/'Inflation GDP Population'!AC$28</f>
        <v>44.89442831</v>
      </c>
      <c r="AF69" s="133">
        <f>AF59*1000/'Inflation GDP Population'!AD$28</f>
        <v>45.87620707</v>
      </c>
      <c r="AG69" s="133">
        <f>AG59*1000/'Inflation GDP Population'!AE$28</f>
        <v>46.08361557</v>
      </c>
      <c r="AH69" s="133">
        <f>AH59*1000/'Inflation GDP Population'!AF$28</f>
        <v>46.51342263</v>
      </c>
      <c r="AI69" s="133">
        <f>AI59*1000/'Inflation GDP Population'!AG$28</f>
        <v>46.32742016</v>
      </c>
      <c r="AJ69" s="133">
        <f>AJ59*1000/'Inflation GDP Population'!AH$28</f>
        <v>47.98152481</v>
      </c>
      <c r="AK69" s="133">
        <f>AK59*1000/'Inflation GDP Population'!AI$28</f>
        <v>48.72246056</v>
      </c>
      <c r="AL69" s="133">
        <f>AL59*1000/'Inflation GDP Population'!AJ$28</f>
        <v>49.26789536</v>
      </c>
      <c r="AM69" s="133">
        <f>AM59*1000/'Inflation GDP Population'!AK$28</f>
        <v>49.81034216</v>
      </c>
      <c r="AN69" s="133">
        <f>AN59*1000/'Inflation GDP Population'!AL$28</f>
        <v>50.80413175</v>
      </c>
      <c r="AO69" s="133">
        <f>AO59*1000/'Inflation GDP Population'!AM$28</f>
        <v>51.1000441</v>
      </c>
      <c r="AP69" s="133">
        <f>AP59*1000/'Inflation GDP Population'!AN$28</f>
        <v>51.2739116</v>
      </c>
      <c r="AQ69" s="133">
        <f>AQ59*1000/'Inflation GDP Population'!AO$28</f>
        <v>51.598116</v>
      </c>
      <c r="AR69" s="133">
        <f>AR59*1000/'Inflation GDP Population'!AP$28</f>
        <v>52.39993882</v>
      </c>
      <c r="AS69" s="133">
        <f>AS59*1000/'Inflation GDP Population'!AQ$28</f>
        <v>52.26711103</v>
      </c>
      <c r="AT69" s="133">
        <f>AT59*1000/'Inflation GDP Population'!AR$28</f>
        <v>52.81658794</v>
      </c>
      <c r="AU69" s="133">
        <f>AU59*1000/'Inflation GDP Population'!AS$28</f>
        <v>53.61953217</v>
      </c>
      <c r="AV69" s="133">
        <f>AV59*1000/'Inflation GDP Population'!AT$28</f>
        <v>54.66986089</v>
      </c>
      <c r="AW69" s="133">
        <f>AW59*1000/'Inflation GDP Population'!AU$28</f>
        <v>55.65032871</v>
      </c>
      <c r="AX69" s="133">
        <f>AX59*1000/'Inflation GDP Population'!AV$28</f>
        <v>56.36812659</v>
      </c>
      <c r="AY69" s="133">
        <f>AY59*1000/'Inflation GDP Population'!AW$28</f>
        <v>57.32069625</v>
      </c>
      <c r="AZ69" s="133">
        <f>AZ59*1000/'Inflation GDP Population'!AX$28</f>
        <v>59.03021061</v>
      </c>
      <c r="BA69" s="133">
        <f>BA59*1000/'Inflation GDP Population'!AY$28</f>
        <v>60.37276409</v>
      </c>
      <c r="BB69" s="133">
        <f>BB59*1000/'Inflation GDP Population'!AZ$28</f>
        <v>61.55070526</v>
      </c>
    </row>
    <row r="70" ht="15.75" customHeight="1">
      <c r="A70" s="119" t="s">
        <v>314</v>
      </c>
      <c r="B70" s="131" t="s">
        <v>300</v>
      </c>
      <c r="C70" s="123" t="s">
        <v>273</v>
      </c>
      <c r="D70" s="133">
        <f>D60*1000/'Inflation GDP Population'!B$28</f>
        <v>51.01800014</v>
      </c>
      <c r="E70" s="133">
        <f>E60*1000/'Inflation GDP Population'!C$28</f>
        <v>48.35431389</v>
      </c>
      <c r="F70" s="133">
        <f>F60*1000/'Inflation GDP Population'!D$28</f>
        <v>34.99090331</v>
      </c>
      <c r="G70" s="133">
        <f>G60*1000/'Inflation GDP Population'!E$28</f>
        <v>54.2755213</v>
      </c>
      <c r="H70" s="133">
        <f>H60*1000/'Inflation GDP Population'!F$28</f>
        <v>57.08926231</v>
      </c>
      <c r="I70" s="133">
        <f>I60*1000/'Inflation GDP Population'!G$28</f>
        <v>84.31267337</v>
      </c>
      <c r="J70" s="133">
        <f>J60*1000/'Inflation GDP Population'!H$28</f>
        <v>63.72375415</v>
      </c>
      <c r="K70" s="133">
        <f>K60*1000/'Inflation GDP Population'!I$28</f>
        <v>66.03032463</v>
      </c>
      <c r="L70" s="133">
        <f>L60*1000/'Inflation GDP Population'!J$28</f>
        <v>85.06434789</v>
      </c>
      <c r="M70" s="133">
        <f>M60*1000/'Inflation GDP Population'!K$28</f>
        <v>36.58730651</v>
      </c>
      <c r="N70" s="133">
        <f>N60*1000/'Inflation GDP Population'!L$28</f>
        <v>36.43120557</v>
      </c>
      <c r="O70" s="133">
        <f>O60*1000/'Inflation GDP Population'!M$28</f>
        <v>35.85523968</v>
      </c>
      <c r="P70" s="133">
        <f>P60*1000/'Inflation GDP Population'!N$28</f>
        <v>22.65002412</v>
      </c>
      <c r="Q70" s="133">
        <f>Q60*1000/'Inflation GDP Population'!O$28</f>
        <v>31.27490796</v>
      </c>
      <c r="R70" s="133">
        <f>R60*1000/'Inflation GDP Population'!P$28</f>
        <v>34.40679921</v>
      </c>
      <c r="S70" s="133">
        <f>S60*1000/'Inflation GDP Population'!Q$28</f>
        <v>18.62652139</v>
      </c>
      <c r="T70" s="133">
        <f>T60*1000/'Inflation GDP Population'!R$28</f>
        <v>18.32397152</v>
      </c>
      <c r="U70" s="133">
        <f>U60*1000/'Inflation GDP Population'!S$28</f>
        <v>24.66099329</v>
      </c>
      <c r="V70" s="133">
        <f>V60*1000/'Inflation GDP Population'!T$28</f>
        <v>25.40142292</v>
      </c>
      <c r="W70" s="133">
        <f>W60*1000/'Inflation GDP Population'!U$28</f>
        <v>24.32207113</v>
      </c>
      <c r="X70" s="133">
        <f>X60*1000/'Inflation GDP Population'!V$28</f>
        <v>24.95643041</v>
      </c>
      <c r="Y70" s="133">
        <f>Y60*1000/'Inflation GDP Population'!W$28</f>
        <v>24.33601397</v>
      </c>
      <c r="Z70" s="133">
        <f>Z60*1000/'Inflation GDP Population'!X$28</f>
        <v>24.39167158</v>
      </c>
      <c r="AA70" s="133">
        <f>AA60*1000/'Inflation GDP Population'!Y$28</f>
        <v>25.44649267</v>
      </c>
      <c r="AB70" s="133">
        <f>AB60*1000/'Inflation GDP Population'!Z$28</f>
        <v>26.86298085</v>
      </c>
      <c r="AC70" s="133">
        <f>AC60*1000/'Inflation GDP Population'!AA$28</f>
        <v>28.69485782</v>
      </c>
      <c r="AD70" s="133">
        <f>AD60*1000/'Inflation GDP Population'!AB$28</f>
        <v>29.25063253</v>
      </c>
      <c r="AE70" s="133">
        <f>AE60*1000/'Inflation GDP Population'!AC$28</f>
        <v>29.41791402</v>
      </c>
      <c r="AF70" s="133">
        <f>AF60*1000/'Inflation GDP Population'!AD$28</f>
        <v>30.02718735</v>
      </c>
      <c r="AG70" s="133">
        <f>AG60*1000/'Inflation GDP Population'!AE$28</f>
        <v>30.12933392</v>
      </c>
      <c r="AH70" s="133">
        <f>AH60*1000/'Inflation GDP Population'!AF$28</f>
        <v>30.37701082</v>
      </c>
      <c r="AI70" s="133">
        <f>AI60*1000/'Inflation GDP Population'!AG$28</f>
        <v>30.22291366</v>
      </c>
      <c r="AJ70" s="133">
        <f>AJ60*1000/'Inflation GDP Population'!AH$28</f>
        <v>31.26880415</v>
      </c>
      <c r="AK70" s="133">
        <f>AK60*1000/'Inflation GDP Population'!AI$28</f>
        <v>31.71851225</v>
      </c>
      <c r="AL70" s="133">
        <f>AL60*1000/'Inflation GDP Population'!AJ$28</f>
        <v>32.04063808</v>
      </c>
      <c r="AM70" s="133">
        <f>AM60*1000/'Inflation GDP Population'!AK$28</f>
        <v>32.36064975</v>
      </c>
      <c r="AN70" s="133">
        <f>AN60*1000/'Inflation GDP Population'!AL$28</f>
        <v>32.97343189</v>
      </c>
      <c r="AO70" s="133">
        <f>AO60*1000/'Inflation GDP Population'!AM$28</f>
        <v>33.13297941</v>
      </c>
      <c r="AP70" s="133">
        <f>AP60*1000/'Inflation GDP Population'!AN$28</f>
        <v>33.21362658</v>
      </c>
      <c r="AQ70" s="133">
        <f>AQ60*1000/'Inflation GDP Population'!AO$28</f>
        <v>33.39186768</v>
      </c>
      <c r="AR70" s="133">
        <f>AR60*1000/'Inflation GDP Population'!AP$28</f>
        <v>33.87902506</v>
      </c>
      <c r="AS70" s="133">
        <f>AS60*1000/'Inflation GDP Population'!AQ$28</f>
        <v>33.7619854</v>
      </c>
      <c r="AT70" s="133">
        <f>AT60*1000/'Inflation GDP Population'!AR$28</f>
        <v>34.08592971</v>
      </c>
      <c r="AU70" s="133">
        <f>AU60*1000/'Inflation GDP Population'!AS$28</f>
        <v>34.57315194</v>
      </c>
      <c r="AV70" s="133">
        <f>AV60*1000/'Inflation GDP Population'!AT$28</f>
        <v>35.21930467</v>
      </c>
      <c r="AW70" s="133">
        <f>AW60*1000/'Inflation GDP Population'!AU$28</f>
        <v>35.819785</v>
      </c>
      <c r="AX70" s="133">
        <f>AX60*1000/'Inflation GDP Population'!AV$28</f>
        <v>36.25072786</v>
      </c>
      <c r="AY70" s="133">
        <f>AY60*1000/'Inflation GDP Population'!AW$28</f>
        <v>36.83221313</v>
      </c>
      <c r="AZ70" s="133">
        <f>AZ60*1000/'Inflation GDP Population'!AX$28</f>
        <v>37.89912157</v>
      </c>
      <c r="BA70" s="133">
        <f>BA60*1000/'Inflation GDP Population'!AY$28</f>
        <v>38.72928134</v>
      </c>
      <c r="BB70" s="133">
        <f>BB60*1000/'Inflation GDP Population'!AZ$28</f>
        <v>39.45299571</v>
      </c>
    </row>
    <row r="71" ht="15.75" customHeight="1">
      <c r="A71" s="119" t="s">
        <v>315</v>
      </c>
      <c r="B71" s="131" t="s">
        <v>302</v>
      </c>
      <c r="C71" s="123" t="s">
        <v>273</v>
      </c>
      <c r="D71" s="133">
        <f>D61*1000/'Inflation GDP Population'!B$28</f>
        <v>11.65749245</v>
      </c>
      <c r="E71" s="133">
        <f>E61*1000/'Inflation GDP Population'!C$28</f>
        <v>11.58226715</v>
      </c>
      <c r="F71" s="133">
        <f>F61*1000/'Inflation GDP Population'!D$28</f>
        <v>7.462780265</v>
      </c>
      <c r="G71" s="133">
        <f>G61*1000/'Inflation GDP Population'!E$28</f>
        <v>10.29017065</v>
      </c>
      <c r="H71" s="133">
        <f>H61*1000/'Inflation GDP Population'!F$28</f>
        <v>14.49619797</v>
      </c>
      <c r="I71" s="133">
        <f>I61*1000/'Inflation GDP Population'!G$28</f>
        <v>17.62264868</v>
      </c>
      <c r="J71" s="133">
        <f>J61*1000/'Inflation GDP Population'!H$28</f>
        <v>12.47274587</v>
      </c>
      <c r="K71" s="133">
        <f>K61*1000/'Inflation GDP Population'!I$28</f>
        <v>14.08033836</v>
      </c>
      <c r="L71" s="133">
        <f>L61*1000/'Inflation GDP Population'!J$28</f>
        <v>14.35799199</v>
      </c>
      <c r="M71" s="133">
        <f>M61*1000/'Inflation GDP Population'!K$28</f>
        <v>6.957591616</v>
      </c>
      <c r="N71" s="133">
        <f>N61*1000/'Inflation GDP Population'!L$28</f>
        <v>6.751884776</v>
      </c>
      <c r="O71" s="133">
        <f>O61*1000/'Inflation GDP Population'!M$28</f>
        <v>5.093053256</v>
      </c>
      <c r="P71" s="133">
        <f>P61*1000/'Inflation GDP Population'!N$28</f>
        <v>3.965678852</v>
      </c>
      <c r="Q71" s="133">
        <f>Q61*1000/'Inflation GDP Population'!O$28</f>
        <v>5.372652208</v>
      </c>
      <c r="R71" s="133">
        <f>R61*1000/'Inflation GDP Population'!P$28</f>
        <v>5.554693922</v>
      </c>
      <c r="S71" s="133">
        <f>S61*1000/'Inflation GDP Population'!Q$28</f>
        <v>4.250598513</v>
      </c>
      <c r="T71" s="133">
        <f>T61*1000/'Inflation GDP Population'!R$28</f>
        <v>4.099295247</v>
      </c>
      <c r="U71" s="133">
        <f>U61*1000/'Inflation GDP Population'!S$28</f>
        <v>4.955891966</v>
      </c>
      <c r="V71" s="133">
        <f>V61*1000/'Inflation GDP Population'!T$28</f>
        <v>5.264949557</v>
      </c>
      <c r="W71" s="133">
        <f>W61*1000/'Inflation GDP Population'!U$28</f>
        <v>5.192126403</v>
      </c>
      <c r="X71" s="133">
        <f>X61*1000/'Inflation GDP Population'!V$28</f>
        <v>5.479816772</v>
      </c>
      <c r="Y71" s="133">
        <f>Y61*1000/'Inflation GDP Population'!W$28</f>
        <v>5.489641064</v>
      </c>
      <c r="Z71" s="133">
        <f>Z61*1000/'Inflation GDP Population'!X$28</f>
        <v>5.646203164</v>
      </c>
      <c r="AA71" s="133">
        <f>AA61*1000/'Inflation GDP Population'!Y$28</f>
        <v>6.038186306</v>
      </c>
      <c r="AB71" s="133">
        <f>AB61*1000/'Inflation GDP Population'!Z$28</f>
        <v>6.52784869</v>
      </c>
      <c r="AC71" s="133">
        <f>AC61*1000/'Inflation GDP Population'!AA$28</f>
        <v>7.134417391</v>
      </c>
      <c r="AD71" s="133">
        <f>AD61*1000/'Inflation GDP Population'!AB$28</f>
        <v>7.43454872</v>
      </c>
      <c r="AE71" s="133">
        <f>AE61*1000/'Inflation GDP Population'!AC$28</f>
        <v>7.637397045</v>
      </c>
      <c r="AF71" s="133">
        <f>AF61*1000/'Inflation GDP Population'!AD$28</f>
        <v>7.956689981</v>
      </c>
      <c r="AG71" s="133">
        <f>AG61*1000/'Inflation GDP Population'!AE$28</f>
        <v>8.142933934</v>
      </c>
      <c r="AH71" s="133">
        <f>AH61*1000/'Inflation GDP Population'!AF$28</f>
        <v>8.367908583</v>
      </c>
      <c r="AI71" s="133">
        <f>AI61*1000/'Inflation GDP Population'!AG$28</f>
        <v>8.48031243</v>
      </c>
      <c r="AJ71" s="133">
        <f>AJ61*1000/'Inflation GDP Population'!AH$28</f>
        <v>8.931584244</v>
      </c>
      <c r="AK71" s="133">
        <f>AK61*1000/'Inflation GDP Population'!AI$28</f>
        <v>9.217722625</v>
      </c>
      <c r="AL71" s="133">
        <f>AL61*1000/'Inflation GDP Population'!AJ$28</f>
        <v>9.468262328</v>
      </c>
      <c r="AM71" s="133">
        <f>AM61*1000/'Inflation GDP Population'!AK$28</f>
        <v>9.71899224</v>
      </c>
      <c r="AN71" s="133">
        <f>AN61*1000/'Inflation GDP Population'!AL$28</f>
        <v>10.05983018</v>
      </c>
      <c r="AO71" s="133">
        <f>AO61*1000/'Inflation GDP Population'!AM$28</f>
        <v>10.26378118</v>
      </c>
      <c r="AP71" s="133">
        <f>AP61*1000/'Inflation GDP Population'!AN$28</f>
        <v>10.44217752</v>
      </c>
      <c r="AQ71" s="133">
        <f>AQ61*1000/'Inflation GDP Population'!AO$28</f>
        <v>10.65024993</v>
      </c>
      <c r="AR71" s="133">
        <f>AR61*1000/'Inflation GDP Population'!AP$28</f>
        <v>10.95769267</v>
      </c>
      <c r="AS71" s="133">
        <f>AS61*1000/'Inflation GDP Population'!AQ$28</f>
        <v>11.06924393</v>
      </c>
      <c r="AT71" s="133">
        <f>AT61*1000/'Inflation GDP Population'!AR$28</f>
        <v>11.32418332</v>
      </c>
      <c r="AU71" s="133">
        <f>AU61*1000/'Inflation GDP Population'!AS$28</f>
        <v>11.63481248</v>
      </c>
      <c r="AV71" s="133">
        <f>AV61*1000/'Inflation GDP Population'!AT$28</f>
        <v>12.00171318</v>
      </c>
      <c r="AW71" s="133">
        <f>AW61*1000/'Inflation GDP Population'!AU$28</f>
        <v>12.35625855</v>
      </c>
      <c r="AX71" s="133">
        <f>AX61*1000/'Inflation GDP Population'!AV$28</f>
        <v>12.65457413</v>
      </c>
      <c r="AY71" s="133">
        <f>AY61*1000/'Inflation GDP Population'!AW$28</f>
        <v>13.00756726</v>
      </c>
      <c r="AZ71" s="133">
        <f>AZ61*1000/'Inflation GDP Population'!AX$28</f>
        <v>13.53663329</v>
      </c>
      <c r="BA71" s="133">
        <f>BA61*1000/'Inflation GDP Population'!AY$28</f>
        <v>13.98668671</v>
      </c>
      <c r="BB71" s="133">
        <f>BB61*1000/'Inflation GDP Population'!AZ$28</f>
        <v>14.40238765</v>
      </c>
    </row>
    <row r="72" ht="15.75" customHeight="1">
      <c r="A72" s="119" t="s">
        <v>316</v>
      </c>
      <c r="B72" s="131" t="s">
        <v>304</v>
      </c>
      <c r="C72" s="123" t="s">
        <v>273</v>
      </c>
      <c r="D72" s="133">
        <f>D62*1000/'Inflation GDP Population'!B$28</f>
        <v>71.30922195</v>
      </c>
      <c r="E72" s="133">
        <f>E62*1000/'Inflation GDP Population'!C$28</f>
        <v>69.76389251</v>
      </c>
      <c r="F72" s="133">
        <f>F62*1000/'Inflation GDP Population'!D$28</f>
        <v>52.94113392</v>
      </c>
      <c r="G72" s="133">
        <f>G62*1000/'Inflation GDP Population'!E$28</f>
        <v>79.57588001</v>
      </c>
      <c r="H72" s="133">
        <f>H62*1000/'Inflation GDP Population'!F$28</f>
        <v>83.68933633</v>
      </c>
      <c r="I72" s="133">
        <f>I62*1000/'Inflation GDP Population'!G$28</f>
        <v>123.5982544</v>
      </c>
      <c r="J72" s="133">
        <f>J62*1000/'Inflation GDP Population'!H$28</f>
        <v>93.83936878</v>
      </c>
      <c r="K72" s="133">
        <f>K62*1000/'Inflation GDP Population'!I$28</f>
        <v>98.23692383</v>
      </c>
      <c r="L72" s="133">
        <f>L62*1000/'Inflation GDP Population'!J$28</f>
        <v>127.196018</v>
      </c>
      <c r="M72" s="133">
        <f>M62*1000/'Inflation GDP Population'!K$28</f>
        <v>55.22359368</v>
      </c>
      <c r="N72" s="133">
        <f>N62*1000/'Inflation GDP Population'!L$28</f>
        <v>53.94762726</v>
      </c>
      <c r="O72" s="133">
        <f>O62*1000/'Inflation GDP Population'!M$28</f>
        <v>54.49478521</v>
      </c>
      <c r="P72" s="133">
        <f>P62*1000/'Inflation GDP Population'!N$28</f>
        <v>33.94351783</v>
      </c>
      <c r="Q72" s="133">
        <f>Q62*1000/'Inflation GDP Population'!O$28</f>
        <v>46.9319779</v>
      </c>
      <c r="R72" s="133">
        <f>R62*1000/'Inflation GDP Population'!P$28</f>
        <v>49.81673712</v>
      </c>
      <c r="S72" s="133">
        <f>S62*1000/'Inflation GDP Population'!Q$28</f>
        <v>26.87067735</v>
      </c>
      <c r="T72" s="133">
        <f>T62*1000/'Inflation GDP Population'!R$28</f>
        <v>27.07878933</v>
      </c>
      <c r="U72" s="133">
        <f>U62*1000/'Inflation GDP Population'!S$28</f>
        <v>31.16075831</v>
      </c>
      <c r="V72" s="133">
        <f>V62*1000/'Inflation GDP Population'!T$28</f>
        <v>31.93122784</v>
      </c>
      <c r="W72" s="133">
        <f>W62*1000/'Inflation GDP Population'!U$28</f>
        <v>30.41895171</v>
      </c>
      <c r="X72" s="133">
        <f>X62*1000/'Inflation GDP Population'!V$28</f>
        <v>31.0554473</v>
      </c>
      <c r="Y72" s="133">
        <f>Y62*1000/'Inflation GDP Population'!W$28</f>
        <v>30.13293616</v>
      </c>
      <c r="Z72" s="133">
        <f>Z62*1000/'Inflation GDP Population'!X$28</f>
        <v>30.05348568</v>
      </c>
      <c r="AA72" s="133">
        <f>AA62*1000/'Inflation GDP Population'!Y$28</f>
        <v>31.20086628</v>
      </c>
      <c r="AB72" s="133">
        <f>AB62*1000/'Inflation GDP Population'!Z$28</f>
        <v>32.7794816</v>
      </c>
      <c r="AC72" s="133">
        <f>AC62*1000/'Inflation GDP Population'!AA$28</f>
        <v>34.84852615</v>
      </c>
      <c r="AD72" s="133">
        <f>AD62*1000/'Inflation GDP Population'!AB$28</f>
        <v>35.35663711</v>
      </c>
      <c r="AE72" s="133">
        <f>AE62*1000/'Inflation GDP Population'!AC$28</f>
        <v>35.39365438</v>
      </c>
      <c r="AF72" s="133">
        <f>AF62*1000/'Inflation GDP Population'!AD$28</f>
        <v>35.96069924</v>
      </c>
      <c r="AG72" s="133">
        <f>AG62*1000/'Inflation GDP Population'!AE$28</f>
        <v>35.91903553</v>
      </c>
      <c r="AH72" s="133">
        <f>AH62*1000/'Inflation GDP Population'!AF$28</f>
        <v>36.05148689</v>
      </c>
      <c r="AI72" s="133">
        <f>AI62*1000/'Inflation GDP Population'!AG$28</f>
        <v>35.7090642</v>
      </c>
      <c r="AJ72" s="133">
        <f>AJ62*1000/'Inflation GDP Population'!AH$28</f>
        <v>36.78222813</v>
      </c>
      <c r="AK72" s="133">
        <f>AK62*1000/'Inflation GDP Population'!AI$28</f>
        <v>37.14877315</v>
      </c>
      <c r="AL72" s="133">
        <f>AL62*1000/'Inflation GDP Population'!AJ$28</f>
        <v>37.36437084</v>
      </c>
      <c r="AM72" s="133">
        <f>AM62*1000/'Inflation GDP Population'!AK$28</f>
        <v>37.57666347</v>
      </c>
      <c r="AN72" s="133">
        <f>AN62*1000/'Inflation GDP Population'!AL$28</f>
        <v>38.12667127</v>
      </c>
      <c r="AO72" s="133">
        <f>AO62*1000/'Inflation GDP Population'!AM$28</f>
        <v>38.15117886</v>
      </c>
      <c r="AP72" s="133">
        <f>AP62*1000/'Inflation GDP Population'!AN$28</f>
        <v>38.08598311</v>
      </c>
      <c r="AQ72" s="133">
        <f>AQ62*1000/'Inflation GDP Population'!AO$28</f>
        <v>38.13373545</v>
      </c>
      <c r="AR72" s="133">
        <f>AR62*1000/'Inflation GDP Population'!AP$28</f>
        <v>38.53340449</v>
      </c>
      <c r="AS72" s="133">
        <f>AS62*1000/'Inflation GDP Population'!AQ$28</f>
        <v>38.24635725</v>
      </c>
      <c r="AT72" s="133">
        <f>AT62*1000/'Inflation GDP Population'!AR$28</f>
        <v>38.46009636</v>
      </c>
      <c r="AU72" s="133">
        <f>AU62*1000/'Inflation GDP Population'!AS$28</f>
        <v>38.8565779</v>
      </c>
      <c r="AV72" s="133">
        <f>AV62*1000/'Inflation GDP Population'!AT$28</f>
        <v>39.42880912</v>
      </c>
      <c r="AW72" s="133">
        <f>AW62*1000/'Inflation GDP Population'!AU$28</f>
        <v>39.94660345</v>
      </c>
      <c r="AX72" s="133">
        <f>AX62*1000/'Inflation GDP Population'!AV$28</f>
        <v>40.27300637</v>
      </c>
      <c r="AY72" s="133">
        <f>AY62*1000/'Inflation GDP Population'!AW$28</f>
        <v>40.76446563</v>
      </c>
      <c r="AZ72" s="133">
        <f>AZ62*1000/'Inflation GDP Population'!AX$28</f>
        <v>41.78838979</v>
      </c>
      <c r="BA72" s="133">
        <f>BA62*1000/'Inflation GDP Population'!AY$28</f>
        <v>42.54555364</v>
      </c>
      <c r="BB72" s="133">
        <f>BB62*1000/'Inflation GDP Population'!AZ$28</f>
        <v>43.18157027</v>
      </c>
    </row>
    <row r="73" ht="15.75" customHeight="1">
      <c r="A73" s="119" t="s">
        <v>317</v>
      </c>
      <c r="B73" s="131" t="s">
        <v>318</v>
      </c>
      <c r="C73" s="123" t="s">
        <v>273</v>
      </c>
      <c r="D73" s="133">
        <f>sum(D59:D62)*1000/'Inflation GDP Population'!B$28</f>
        <v>237.1643375</v>
      </c>
      <c r="E73" s="133">
        <f>sum(E59:E62)*1000/'Inflation GDP Population'!C$28</f>
        <v>212.0298048</v>
      </c>
      <c r="F73" s="133">
        <f>sum(F59:F62)*1000/'Inflation GDP Population'!D$28</f>
        <v>160.5879074</v>
      </c>
      <c r="G73" s="133">
        <f>sum(G59:G62)*1000/'Inflation GDP Population'!E$28</f>
        <v>241.7941757</v>
      </c>
      <c r="H73" s="133">
        <f>sum(H59:H62)*1000/'Inflation GDP Population'!F$28</f>
        <v>261.6196837</v>
      </c>
      <c r="I73" s="133">
        <f>sum(I59:I62)*1000/'Inflation GDP Population'!G$28</f>
        <v>374.4601643</v>
      </c>
      <c r="J73" s="133">
        <f>sum(J59:J62)*1000/'Inflation GDP Population'!H$28</f>
        <v>283.5647759</v>
      </c>
      <c r="K73" s="133">
        <f>sum(K59:K62)*1000/'Inflation GDP Population'!I$28</f>
        <v>292.167021</v>
      </c>
      <c r="L73" s="133">
        <f>sum(L59:L62)*1000/'Inflation GDP Population'!J$28</f>
        <v>368.4454169</v>
      </c>
      <c r="M73" s="133">
        <f>sum(M59:M62)*1000/'Inflation GDP Population'!K$28</f>
        <v>153.8193114</v>
      </c>
      <c r="N73" s="133">
        <f>sum(N59:N62)*1000/'Inflation GDP Population'!L$28</f>
        <v>155.9388871</v>
      </c>
      <c r="O73" s="133">
        <f>sum(O59:O62)*1000/'Inflation GDP Population'!M$28</f>
        <v>150.4497422</v>
      </c>
      <c r="P73" s="133">
        <f>sum(P59:P62)*1000/'Inflation GDP Population'!N$28</f>
        <v>97.93354439</v>
      </c>
      <c r="Q73" s="133">
        <f>sum(Q59:Q62)*1000/'Inflation GDP Population'!O$28</f>
        <v>133.5864501</v>
      </c>
      <c r="R73" s="133">
        <f>sum(R59:R62)*1000/'Inflation GDP Population'!P$28</f>
        <v>146.2055089</v>
      </c>
      <c r="S73" s="133">
        <f>sum(S59:S62)*1000/'Inflation GDP Population'!Q$28</f>
        <v>81.83094171</v>
      </c>
      <c r="T73" s="133">
        <f>sum(T59:T62)*1000/'Inflation GDP Population'!R$28</f>
        <v>81.5623198</v>
      </c>
      <c r="U73" s="133">
        <f>sum(U59:U62)*1000/'Inflation GDP Population'!S$28</f>
        <v>97.9459604</v>
      </c>
      <c r="V73" s="133">
        <f>sum(V59:V62)*1000/'Inflation GDP Population'!T$28</f>
        <v>100.9335669</v>
      </c>
      <c r="W73" s="133">
        <f>sum(W59:W62)*1000/'Inflation GDP Population'!U$28</f>
        <v>96.688827</v>
      </c>
      <c r="X73" s="133">
        <f>sum(X59:X62)*1000/'Inflation GDP Population'!V$28</f>
        <v>99.25513935</v>
      </c>
      <c r="Y73" s="133">
        <f>sum(Y59:Y62)*1000/'Inflation GDP Population'!W$28</f>
        <v>96.83035051</v>
      </c>
      <c r="Z73" s="133">
        <f>sum(Z59:Z62)*1000/'Inflation GDP Population'!X$28</f>
        <v>97.09390045</v>
      </c>
      <c r="AA73" s="133">
        <f>sum(AA59:AA62)*1000/'Inflation GDP Population'!Y$28</f>
        <v>101.3359458</v>
      </c>
      <c r="AB73" s="133">
        <f>sum(AB59:AB62)*1000/'Inflation GDP Population'!Z$28</f>
        <v>107.02173</v>
      </c>
      <c r="AC73" s="133">
        <f>sum(AC59:AC62)*1000/'Inflation GDP Population'!AA$28</f>
        <v>114.3670838</v>
      </c>
      <c r="AD73" s="133">
        <f>sum(AD59:AD62)*1000/'Inflation GDP Population'!AB$28</f>
        <v>116.629535</v>
      </c>
      <c r="AE73" s="133">
        <f>sum(AE59:AE62)*1000/'Inflation GDP Population'!AC$28</f>
        <v>117.3433938</v>
      </c>
      <c r="AF73" s="133">
        <f>sum(AF59:AF62)*1000/'Inflation GDP Population'!AD$28</f>
        <v>119.8207836</v>
      </c>
      <c r="AG73" s="133">
        <f>sum(AG59:AG62)*1000/'Inflation GDP Population'!AE$28</f>
        <v>120.274919</v>
      </c>
      <c r="AH73" s="133">
        <f>sum(AH59:AH62)*1000/'Inflation GDP Population'!AF$28</f>
        <v>121.3098289</v>
      </c>
      <c r="AI73" s="133">
        <f>sum(AI59:AI62)*1000/'Inflation GDP Population'!AG$28</f>
        <v>120.7397104</v>
      </c>
      <c r="AJ73" s="133">
        <f>sum(AJ59:AJ62)*1000/'Inflation GDP Population'!AH$28</f>
        <v>124.9641413</v>
      </c>
      <c r="AK73" s="133">
        <f>sum(AK59:AK62)*1000/'Inflation GDP Population'!AI$28</f>
        <v>126.8074686</v>
      </c>
      <c r="AL73" s="133">
        <f>sum(AL59:AL62)*1000/'Inflation GDP Population'!AJ$28</f>
        <v>128.1411666</v>
      </c>
      <c r="AM73" s="133">
        <f>sum(AM59:AM62)*1000/'Inflation GDP Population'!AK$28</f>
        <v>129.4666476</v>
      </c>
      <c r="AN73" s="133">
        <f>sum(AN59:AN62)*1000/'Inflation GDP Population'!AL$28</f>
        <v>131.9640651</v>
      </c>
      <c r="AO73" s="133">
        <f>sum(AO59:AO62)*1000/'Inflation GDP Population'!AM$28</f>
        <v>132.6479835</v>
      </c>
      <c r="AP73" s="133">
        <f>sum(AP59:AP62)*1000/'Inflation GDP Population'!AN$28</f>
        <v>133.0156988</v>
      </c>
      <c r="AQ73" s="133">
        <f>sum(AQ59:AQ62)*1000/'Inflation GDP Population'!AO$28</f>
        <v>133.7739691</v>
      </c>
      <c r="AR73" s="133">
        <f>sum(AR59:AR62)*1000/'Inflation GDP Population'!AP$28</f>
        <v>135.770061</v>
      </c>
      <c r="AS73" s="133">
        <f>sum(AS59:AS62)*1000/'Inflation GDP Population'!AQ$28</f>
        <v>135.3446976</v>
      </c>
      <c r="AT73" s="133">
        <f>sum(AT59:AT62)*1000/'Inflation GDP Population'!AR$28</f>
        <v>136.6867973</v>
      </c>
      <c r="AU73" s="133">
        <f>sum(AU59:AU62)*1000/'Inflation GDP Population'!AS$28</f>
        <v>138.6840745</v>
      </c>
      <c r="AV73" s="133">
        <f>sum(AV59:AV62)*1000/'Inflation GDP Population'!AT$28</f>
        <v>141.3196879</v>
      </c>
      <c r="AW73" s="133">
        <f>sum(AW59:AW62)*1000/'Inflation GDP Population'!AU$28</f>
        <v>143.7729757</v>
      </c>
      <c r="AX73" s="133">
        <f>sum(AX59:AX62)*1000/'Inflation GDP Population'!AV$28</f>
        <v>145.5464349</v>
      </c>
      <c r="AY73" s="133">
        <f>sum(AY59:AY62)*1000/'Inflation GDP Population'!AW$28</f>
        <v>147.9249423</v>
      </c>
      <c r="AZ73" s="133">
        <f>sum(AZ59:AZ62)*1000/'Inflation GDP Population'!AX$28</f>
        <v>152.2543553</v>
      </c>
      <c r="BA73" s="133">
        <f>sum(BA59:BA62)*1000/'Inflation GDP Population'!AY$28</f>
        <v>155.6342858</v>
      </c>
      <c r="BB73" s="133">
        <f>sum(BB59:BB62)*1000/'Inflation GDP Population'!AZ$28</f>
        <v>158.5876589</v>
      </c>
    </row>
    <row r="74" ht="15.75" customHeight="1">
      <c r="A74" s="119" t="s">
        <v>319</v>
      </c>
      <c r="B74" s="131" t="s">
        <v>306</v>
      </c>
      <c r="C74" s="123" t="s">
        <v>273</v>
      </c>
      <c r="D74" s="133">
        <f>D63*1000/'Inflation GDP Population'!B$28</f>
        <v>0.8327921266</v>
      </c>
      <c r="E74" s="133">
        <f>E63*1000/'Inflation GDP Population'!C$28</f>
        <v>0.8608405106</v>
      </c>
      <c r="F74" s="133">
        <f>F63*1000/'Inflation GDP Population'!D$28</f>
        <v>1.058766491</v>
      </c>
      <c r="G74" s="133">
        <f>G63*1000/'Inflation GDP Population'!E$28</f>
        <v>1.090076817</v>
      </c>
      <c r="H74" s="133">
        <f>H63*1000/'Inflation GDP Population'!F$28</f>
        <v>1.156286121</v>
      </c>
      <c r="I74" s="133">
        <f>I63*1000/'Inflation GDP Population'!G$28</f>
        <v>0.6735715264</v>
      </c>
      <c r="J74" s="133">
        <f>J63*1000/'Inflation GDP Population'!H$28</f>
        <v>1.969389257</v>
      </c>
      <c r="K74" s="133">
        <f>K63*1000/'Inflation GDP Population'!I$28</f>
        <v>2.279637725</v>
      </c>
      <c r="L74" s="133">
        <f>L63*1000/'Inflation GDP Population'!J$28</f>
        <v>2.306375282</v>
      </c>
      <c r="M74" s="133">
        <f>M63*1000/'Inflation GDP Population'!K$28</f>
        <v>3.203452934</v>
      </c>
      <c r="N74" s="133">
        <f>N63*1000/'Inflation GDP Population'!L$28</f>
        <v>2.840450781</v>
      </c>
      <c r="O74" s="133">
        <f>O63*1000/'Inflation GDP Population'!M$28</f>
        <v>2.644925159</v>
      </c>
      <c r="P74" s="133">
        <f>P63*1000/'Inflation GDP Population'!N$28</f>
        <v>2.552899726</v>
      </c>
      <c r="Q74" s="133">
        <f>Q63*1000/'Inflation GDP Population'!O$28</f>
        <v>2.125235486</v>
      </c>
      <c r="R74" s="133">
        <f>R63*1000/'Inflation GDP Population'!P$28</f>
        <v>2.284911055</v>
      </c>
      <c r="S74" s="133">
        <f>S63*1000/'Inflation GDP Population'!Q$28</f>
        <v>1.641120275</v>
      </c>
      <c r="T74" s="133">
        <f>T63*1000/'Inflation GDP Population'!R$28</f>
        <v>0.6001108152</v>
      </c>
      <c r="U74" s="133">
        <f>U63*1000/'Inflation GDP Population'!S$28</f>
        <v>0.7371920947</v>
      </c>
      <c r="V74" s="133">
        <f>V63*1000/'Inflation GDP Population'!T$28</f>
        <v>0.8174813686</v>
      </c>
      <c r="W74" s="133">
        <f>W63*1000/'Inflation GDP Population'!U$28</f>
        <v>0.7595330896</v>
      </c>
      <c r="X74" s="133">
        <f>X63*1000/'Inflation GDP Population'!V$28</f>
        <v>0.734909151</v>
      </c>
      <c r="Y74" s="133">
        <f>Y63*1000/'Inflation GDP Population'!W$28</f>
        <v>0.6962230206</v>
      </c>
      <c r="Z74" s="133">
        <f>Z63*1000/'Inflation GDP Population'!X$28</f>
        <v>0.6764377817</v>
      </c>
      <c r="AA74" s="133">
        <f>AA63*1000/'Inflation GDP Population'!Y$28</f>
        <v>0.6630417403</v>
      </c>
      <c r="AB74" s="133">
        <f>AB63*1000/'Inflation GDP Population'!Z$28</f>
        <v>0.6572354044</v>
      </c>
      <c r="AC74" s="133">
        <f>AC63*1000/'Inflation GDP Population'!AA$28</f>
        <v>0.6515639502</v>
      </c>
      <c r="AD74" s="133">
        <f>AD63*1000/'Inflation GDP Population'!AB$28</f>
        <v>0.6474361671</v>
      </c>
      <c r="AE74" s="133">
        <f>AE63*1000/'Inflation GDP Population'!AC$28</f>
        <v>0.6447935789</v>
      </c>
      <c r="AF74" s="133">
        <f>AF63*1000/'Inflation GDP Population'!AD$28</f>
        <v>0.639446085</v>
      </c>
      <c r="AG74" s="133">
        <f>AG63*1000/'Inflation GDP Population'!AE$28</f>
        <v>0.6382996316</v>
      </c>
      <c r="AH74" s="133">
        <f>AH63*1000/'Inflation GDP Population'!AF$28</f>
        <v>0.6331340656</v>
      </c>
      <c r="AI74" s="133">
        <f>AI63*1000/'Inflation GDP Population'!AG$28</f>
        <v>0.631103996</v>
      </c>
      <c r="AJ74" s="133">
        <f>AJ63*1000/'Inflation GDP Population'!AH$28</f>
        <v>0.6277936505</v>
      </c>
      <c r="AK74" s="133">
        <f>AK63*1000/'Inflation GDP Population'!AI$28</f>
        <v>0.6219483947</v>
      </c>
      <c r="AL74" s="133">
        <f>AL63*1000/'Inflation GDP Population'!AJ$28</f>
        <v>0.6162217099</v>
      </c>
      <c r="AM74" s="133">
        <f>AM63*1000/'Inflation GDP Population'!AK$28</f>
        <v>0.6131488717</v>
      </c>
      <c r="AN74" s="133">
        <f>AN63*1000/'Inflation GDP Population'!AL$28</f>
        <v>0.6088758709</v>
      </c>
      <c r="AO74" s="133">
        <f>AO63*1000/'Inflation GDP Population'!AM$28</f>
        <v>0.6034423339</v>
      </c>
      <c r="AP74" s="133">
        <f>AP63*1000/'Inflation GDP Population'!AN$28</f>
        <v>0.5993426343</v>
      </c>
      <c r="AQ74" s="133">
        <f>AQ63*1000/'Inflation GDP Population'!AO$28</f>
        <v>0.5928891694</v>
      </c>
      <c r="AR74" s="133">
        <f>AR63*1000/'Inflation GDP Population'!AP$28</f>
        <v>0.5877634251</v>
      </c>
      <c r="AS74" s="133">
        <f>AS63*1000/'Inflation GDP Population'!AQ$28</f>
        <v>0.5833068738</v>
      </c>
      <c r="AT74" s="133">
        <f>AT63*1000/'Inflation GDP Population'!AR$28</f>
        <v>0.5777658941</v>
      </c>
      <c r="AU74" s="133">
        <f>AU63*1000/'Inflation GDP Population'!AS$28</f>
        <v>0.572338764</v>
      </c>
      <c r="AV74" s="133">
        <f>AV63*1000/'Inflation GDP Population'!AT$28</f>
        <v>0.568169762</v>
      </c>
      <c r="AW74" s="133">
        <f>AW63*1000/'Inflation GDP Population'!AU$28</f>
        <v>0.5652169622</v>
      </c>
      <c r="AX74" s="133">
        <f>AX63*1000/'Inflation GDP Population'!AV$28</f>
        <v>0.5589505787</v>
      </c>
      <c r="AY74" s="133">
        <f>AY63*1000/'Inflation GDP Population'!AW$28</f>
        <v>0.5550302701</v>
      </c>
      <c r="AZ74" s="133">
        <f>AZ63*1000/'Inflation GDP Population'!AX$28</f>
        <v>0.5500858406</v>
      </c>
      <c r="BA74" s="133">
        <f>BA63*1000/'Inflation GDP Population'!AY$28</f>
        <v>0.5452367764</v>
      </c>
      <c r="BB74" s="133">
        <f>BB63*1000/'Inflation GDP Population'!AZ$28</f>
        <v>0.5404802866</v>
      </c>
    </row>
    <row r="75" ht="15.75" customHeight="1">
      <c r="A75" s="119" t="s">
        <v>320</v>
      </c>
      <c r="B75" s="131" t="s">
        <v>290</v>
      </c>
      <c r="C75" s="134" t="s">
        <v>276</v>
      </c>
      <c r="D75" s="126">
        <f>D55*1000/'Inflation GDP Population'!B$23*100</f>
        <v>0.3569309285</v>
      </c>
      <c r="E75" s="126">
        <f>E55*1000/'Inflation GDP Population'!C$23*100</f>
        <v>0.2364778496</v>
      </c>
      <c r="F75" s="126">
        <f>F55*1000/'Inflation GDP Population'!D$23*100</f>
        <v>0.2216686852</v>
      </c>
      <c r="G75" s="126">
        <f>G55*1000/'Inflation GDP Population'!E$23*100</f>
        <v>0.2365112127</v>
      </c>
      <c r="H75" s="126">
        <f>H55*1000/'Inflation GDP Population'!F$23*100</f>
        <v>0.3230673629</v>
      </c>
      <c r="I75" s="126">
        <f>I55*1000/'Inflation GDP Population'!G$23*100</f>
        <v>0.4281765226</v>
      </c>
      <c r="J75" s="126">
        <f>J55*1000/'Inflation GDP Population'!H$23*100</f>
        <v>0.4972788986</v>
      </c>
      <c r="K75" s="126">
        <f>K55*1000/'Inflation GDP Population'!I$23*100</f>
        <v>0.4664878839</v>
      </c>
      <c r="L75" s="126">
        <f>L55*1000/'Inflation GDP Population'!J$23*100</f>
        <v>0.6543192013</v>
      </c>
      <c r="M75" s="126">
        <f>M55*1000/'Inflation GDP Population'!K$23*100</f>
        <v>0.3556442884</v>
      </c>
      <c r="N75" s="126">
        <f>N55*1000/'Inflation GDP Population'!L$23*100</f>
        <v>0.4330677126</v>
      </c>
      <c r="O75" s="126">
        <f>O55*1000/'Inflation GDP Population'!M$23*100</f>
        <v>0.488525006</v>
      </c>
      <c r="P75" s="126">
        <f>P55*1000/'Inflation GDP Population'!N$23*100</f>
        <v>0.4735538193</v>
      </c>
      <c r="Q75" s="126">
        <f>Q55*1000/'Inflation GDP Population'!O$23*100</f>
        <v>0.4423554672</v>
      </c>
      <c r="R75" s="126">
        <f>R55*1000/'Inflation GDP Population'!P$23*100</f>
        <v>0.3889601909</v>
      </c>
      <c r="S75" s="126">
        <f>S55*1000/'Inflation GDP Population'!Q$23*100</f>
        <v>0.2132719163</v>
      </c>
      <c r="T75" s="126">
        <f>T55*1000/'Inflation GDP Population'!R$23*100</f>
        <v>0.179167939</v>
      </c>
      <c r="U75" s="126">
        <f>U55*1000/'Inflation GDP Population'!S$23*100</f>
        <v>0.1888301427</v>
      </c>
      <c r="V75" s="126">
        <f>V55*1000/'Inflation GDP Population'!T$23*100</f>
        <v>0.2255939325</v>
      </c>
      <c r="W75" s="126">
        <f>W55*1000/'Inflation GDP Population'!U$23*100</f>
        <v>0.2291527215</v>
      </c>
      <c r="X75" s="126">
        <f>X55*1000/'Inflation GDP Population'!V$23*100</f>
        <v>0.2327944669</v>
      </c>
      <c r="Y75" s="126">
        <f>Y55*1000/'Inflation GDP Population'!W$23*100</f>
        <v>0.2350144386</v>
      </c>
      <c r="Z75" s="126">
        <f>Z55*1000/'Inflation GDP Population'!X$23*100</f>
        <v>0.2296224781</v>
      </c>
      <c r="AA75" s="126">
        <f>AA55*1000/'Inflation GDP Population'!Y$23*100</f>
        <v>0.2315379096</v>
      </c>
      <c r="AB75" s="126">
        <f>AB55*1000/'Inflation GDP Population'!Z$23*100</f>
        <v>0.2379575243</v>
      </c>
      <c r="AC75" s="126">
        <f>AC55*1000/'Inflation GDP Population'!AA$23*100</f>
        <v>0.2427230175</v>
      </c>
      <c r="AD75" s="126">
        <f>AD55*1000/'Inflation GDP Population'!AB$23*100</f>
        <v>0.2454401431</v>
      </c>
      <c r="AE75" s="126">
        <f>AE55*1000/'Inflation GDP Population'!AC$23*100</f>
        <v>0.2485420221</v>
      </c>
      <c r="AF75" s="126">
        <f>AF55*1000/'Inflation GDP Population'!AD$23*100</f>
        <v>0.2496784918</v>
      </c>
      <c r="AG75" s="126">
        <f>AG55*1000/'Inflation GDP Population'!AE$23*100</f>
        <v>0.2512347717</v>
      </c>
      <c r="AH75" s="126">
        <f>AH55*1000/'Inflation GDP Population'!AF$23*100</f>
        <v>0.2510100361</v>
      </c>
      <c r="AI75" s="126">
        <f>AI55*1000/'Inflation GDP Population'!AG$23*100</f>
        <v>0.2520537263</v>
      </c>
      <c r="AJ75" s="126">
        <f>AJ55*1000/'Inflation GDP Population'!AH$23*100</f>
        <v>0.2510125193</v>
      </c>
      <c r="AK75" s="126">
        <f>AK55*1000/'Inflation GDP Population'!AI$23*100</f>
        <v>0.2542234275</v>
      </c>
      <c r="AL75" s="126">
        <f>AL55*1000/'Inflation GDP Population'!AJ$23*100</f>
        <v>0.2517139435</v>
      </c>
      <c r="AM75" s="126">
        <f>AM55*1000/'Inflation GDP Population'!AK$23*100</f>
        <v>0.2517106846</v>
      </c>
      <c r="AN75" s="126">
        <f>AN55*1000/'Inflation GDP Population'!AL$23*100</f>
        <v>0.2526845374</v>
      </c>
      <c r="AO75" s="126">
        <f>AO55*1000/'Inflation GDP Population'!AM$23*100</f>
        <v>0.2478089011</v>
      </c>
      <c r="AP75" s="126">
        <f>AP55*1000/'Inflation GDP Population'!AN$23*100</f>
        <v>0.2468261176</v>
      </c>
      <c r="AQ75" s="126">
        <f>AQ55*1000/'Inflation GDP Population'!AO$23*100</f>
        <v>0.2447722268</v>
      </c>
      <c r="AR75" s="126">
        <f>AR55*1000/'Inflation GDP Population'!AP$23*100</f>
        <v>0.244460617</v>
      </c>
      <c r="AS75" s="126">
        <f>AS55*1000/'Inflation GDP Population'!AQ$23*100</f>
        <v>0.2421004436</v>
      </c>
      <c r="AT75" s="126">
        <f>AT55*1000/'Inflation GDP Population'!AR$23*100</f>
        <v>0.2415701399</v>
      </c>
      <c r="AU75" s="126">
        <f>AU55*1000/'Inflation GDP Population'!AS$23*100</f>
        <v>0.2385658475</v>
      </c>
      <c r="AV75" s="126">
        <f>AV55*1000/'Inflation GDP Population'!AT$23*100</f>
        <v>0.2362393877</v>
      </c>
      <c r="AW75" s="126">
        <f>AW55*1000/'Inflation GDP Population'!AU$23*100</f>
        <v>0.2339837705</v>
      </c>
      <c r="AX75" s="126">
        <f>AX55*1000/'Inflation GDP Population'!AV$23*100</f>
        <v>0.2313374279</v>
      </c>
      <c r="AY75" s="126">
        <f>AY55*1000/'Inflation GDP Population'!AW$23*100</f>
        <v>0.228655048</v>
      </c>
      <c r="AZ75" s="126">
        <f>AZ55*1000/'Inflation GDP Population'!AX$23*100</f>
        <v>0.2260669513</v>
      </c>
      <c r="BA75" s="126">
        <f>BA55*1000/'Inflation GDP Population'!AY$23*100</f>
        <v>0.2230567795</v>
      </c>
      <c r="BB75" s="126">
        <f>BB55*1000/'Inflation GDP Population'!AZ$23*100</f>
        <v>0.2199475208</v>
      </c>
    </row>
    <row r="76" ht="15.75" customHeight="1">
      <c r="A76" s="119" t="s">
        <v>321</v>
      </c>
      <c r="B76" s="131" t="s">
        <v>292</v>
      </c>
      <c r="C76" s="134" t="s">
        <v>276</v>
      </c>
      <c r="D76" s="126">
        <f>D56*1000/'Inflation GDP Population'!B$23*100</f>
        <v>0.02397557496</v>
      </c>
      <c r="E76" s="126">
        <f>E56*1000/'Inflation GDP Population'!C$23*100</f>
        <v>0.02384469306</v>
      </c>
      <c r="F76" s="126">
        <f>F56*1000/'Inflation GDP Population'!D$23*100</f>
        <v>0.02292741869</v>
      </c>
      <c r="G76" s="126">
        <f>G56*1000/'Inflation GDP Population'!E$23*100</f>
        <v>0.01961275829</v>
      </c>
      <c r="H76" s="126">
        <f>H56*1000/'Inflation GDP Population'!F$23*100</f>
        <v>0.01961165158</v>
      </c>
      <c r="I76" s="126">
        <f>I56*1000/'Inflation GDP Population'!G$23*100</f>
        <v>0.02963908849</v>
      </c>
      <c r="J76" s="126">
        <f>J56*1000/'Inflation GDP Population'!H$23*100</f>
        <v>0.03157456399</v>
      </c>
      <c r="K76" s="126">
        <f>K56*1000/'Inflation GDP Population'!I$23*100</f>
        <v>0.02794410687</v>
      </c>
      <c r="L76" s="126">
        <f>L56*1000/'Inflation GDP Population'!J$23*100</f>
        <v>0.05560272879</v>
      </c>
      <c r="M76" s="126">
        <f>M56*1000/'Inflation GDP Population'!K$23*100</f>
        <v>0.03153418768</v>
      </c>
      <c r="N76" s="126">
        <f>N56*1000/'Inflation GDP Population'!L$23*100</f>
        <v>0.04678004268</v>
      </c>
      <c r="O76" s="126">
        <f>O56*1000/'Inflation GDP Population'!M$23*100</f>
        <v>0.0437096783</v>
      </c>
      <c r="P76" s="126">
        <f>P56*1000/'Inflation GDP Population'!N$23*100</f>
        <v>0.04237581477</v>
      </c>
      <c r="Q76" s="126">
        <f>Q56*1000/'Inflation GDP Population'!O$23*100</f>
        <v>0.03990246545</v>
      </c>
      <c r="R76" s="126">
        <f>R56*1000/'Inflation GDP Population'!P$23*100</f>
        <v>0.03922163459</v>
      </c>
      <c r="S76" s="126">
        <f>S56*1000/'Inflation GDP Population'!Q$23*100</f>
        <v>0.03335938066</v>
      </c>
      <c r="T76" s="126">
        <f>T56*1000/'Inflation GDP Population'!R$23*100</f>
        <v>0.03071486979</v>
      </c>
      <c r="U76" s="126">
        <f>U56*1000/'Inflation GDP Population'!S$23*100</f>
        <v>0.03191757013</v>
      </c>
      <c r="V76" s="126">
        <f>V56*1000/'Inflation GDP Population'!T$23*100</f>
        <v>0.03822442509</v>
      </c>
      <c r="W76" s="126">
        <f>W56*1000/'Inflation GDP Population'!U$23*100</f>
        <v>0.03892151597</v>
      </c>
      <c r="X76" s="126">
        <f>X56*1000/'Inflation GDP Population'!V$23*100</f>
        <v>0.03963553455</v>
      </c>
      <c r="Y76" s="126">
        <f>Y56*1000/'Inflation GDP Population'!W$23*100</f>
        <v>0.0401097662</v>
      </c>
      <c r="Z76" s="126">
        <f>Z56*1000/'Inflation GDP Population'!X$23*100</f>
        <v>0.039283458</v>
      </c>
      <c r="AA76" s="126">
        <f>AA56*1000/'Inflation GDP Population'!Y$23*100</f>
        <v>0.03970574717</v>
      </c>
      <c r="AB76" s="126">
        <f>AB56*1000/'Inflation GDP Population'!Z$23*100</f>
        <v>0.04090373001</v>
      </c>
      <c r="AC76" s="126">
        <f>AC56*1000/'Inflation GDP Population'!AA$23*100</f>
        <v>0.04182181879</v>
      </c>
      <c r="AD76" s="126">
        <f>AD56*1000/'Inflation GDP Population'!AB$23*100</f>
        <v>0.04238989391</v>
      </c>
      <c r="AE76" s="126">
        <f>AE56*1000/'Inflation GDP Population'!AC$23*100</f>
        <v>0.04302666286</v>
      </c>
      <c r="AF76" s="126">
        <f>AF56*1000/'Inflation GDP Population'!AD$23*100</f>
        <v>0.04332478485</v>
      </c>
      <c r="AG76" s="126">
        <f>AG56*1000/'Inflation GDP Population'!AE$23*100</f>
        <v>0.04369672032</v>
      </c>
      <c r="AH76" s="126">
        <f>AH56*1000/'Inflation GDP Population'!AF$23*100</f>
        <v>0.0437593016</v>
      </c>
      <c r="AI76" s="126">
        <f>AI56*1000/'Inflation GDP Population'!AG$23*100</f>
        <v>0.04404321666</v>
      </c>
      <c r="AJ76" s="126">
        <f>AJ56*1000/'Inflation GDP Population'!AH$23*100</f>
        <v>0.04396269765</v>
      </c>
      <c r="AK76" s="126">
        <f>AK56*1000/'Inflation GDP Population'!AI$23*100</f>
        <v>0.04462765004</v>
      </c>
      <c r="AL76" s="126">
        <f>AL56*1000/'Inflation GDP Population'!AJ$23*100</f>
        <v>0.04428857386</v>
      </c>
      <c r="AM76" s="126">
        <f>AM56*1000/'Inflation GDP Population'!AK$23*100</f>
        <v>0.04438932516</v>
      </c>
      <c r="AN76" s="126">
        <f>AN56*1000/'Inflation GDP Population'!AL$23*100</f>
        <v>0.04466265595</v>
      </c>
      <c r="AO76" s="126">
        <f>AO56*1000/'Inflation GDP Population'!AM$23*100</f>
        <v>0.04390038271</v>
      </c>
      <c r="AP76" s="126">
        <f>AP56*1000/'Inflation GDP Population'!AN$23*100</f>
        <v>0.04382527008</v>
      </c>
      <c r="AQ76" s="126">
        <f>AQ56*1000/'Inflation GDP Population'!AO$23*100</f>
        <v>0.04355863803</v>
      </c>
      <c r="AR76" s="126">
        <f>AR56*1000/'Inflation GDP Population'!AP$23*100</f>
        <v>0.04360098701</v>
      </c>
      <c r="AS76" s="126">
        <f>AS56*1000/'Inflation GDP Population'!AQ$23*100</f>
        <v>0.04327677469</v>
      </c>
      <c r="AT76" s="126">
        <f>AT56*1000/'Inflation GDP Population'!AR$23*100</f>
        <v>0.04327838798</v>
      </c>
      <c r="AU76" s="126">
        <f>AU56*1000/'Inflation GDP Population'!AS$23*100</f>
        <v>0.04283524745</v>
      </c>
      <c r="AV76" s="126">
        <f>AV56*1000/'Inflation GDP Population'!AT$23*100</f>
        <v>0.04251157353</v>
      </c>
      <c r="AW76" s="126">
        <f>AW56*1000/'Inflation GDP Population'!AU$23*100</f>
        <v>0.04219870943</v>
      </c>
      <c r="AX76" s="126">
        <f>AX56*1000/'Inflation GDP Population'!AV$23*100</f>
        <v>0.04181331657</v>
      </c>
      <c r="AY76" s="126">
        <f>AY56*1000/'Inflation GDP Population'!AW$23*100</f>
        <v>0.04141918271</v>
      </c>
      <c r="AZ76" s="126">
        <f>AZ56*1000/'Inflation GDP Population'!AX$23*100</f>
        <v>0.04103992725</v>
      </c>
      <c r="BA76" s="126">
        <f>BA56*1000/'Inflation GDP Population'!AY$23*100</f>
        <v>0.04058172287</v>
      </c>
      <c r="BB76" s="126">
        <f>BB56*1000/'Inflation GDP Population'!AZ$23*100</f>
        <v>0.04010296346</v>
      </c>
    </row>
    <row r="77" ht="15.75" customHeight="1">
      <c r="A77" s="119" t="s">
        <v>322</v>
      </c>
      <c r="B77" s="131" t="s">
        <v>294</v>
      </c>
      <c r="C77" s="134" t="s">
        <v>276</v>
      </c>
      <c r="D77" s="126">
        <f>D57*1000/'Inflation GDP Population'!B$23*100</f>
        <v>1.364058087</v>
      </c>
      <c r="E77" s="126">
        <f>E57*1000/'Inflation GDP Population'!C$23*100</f>
        <v>1.108616436</v>
      </c>
      <c r="F77" s="126">
        <f>F57*1000/'Inflation GDP Population'!D$23*100</f>
        <v>1.071801672</v>
      </c>
      <c r="G77" s="126">
        <f>G57*1000/'Inflation GDP Population'!E$23*100</f>
        <v>1.22561087</v>
      </c>
      <c r="H77" s="126">
        <f>H57*1000/'Inflation GDP Population'!F$23*100</f>
        <v>1.592737608</v>
      </c>
      <c r="I77" s="126">
        <f>I57*1000/'Inflation GDP Population'!G$23*100</f>
        <v>2.050133669</v>
      </c>
      <c r="J77" s="126">
        <f>J57*1000/'Inflation GDP Population'!H$23*100</f>
        <v>2.287912379</v>
      </c>
      <c r="K77" s="126">
        <f>K57*1000/'Inflation GDP Population'!I$23*100</f>
        <v>2.432840848</v>
      </c>
      <c r="L77" s="126">
        <f>L57*1000/'Inflation GDP Population'!J$23*100</f>
        <v>3.012313264</v>
      </c>
      <c r="M77" s="126">
        <f>M57*1000/'Inflation GDP Population'!K$23*100</f>
        <v>1.872824005</v>
      </c>
      <c r="N77" s="126">
        <f>N57*1000/'Inflation GDP Population'!L$23*100</f>
        <v>2.305099467</v>
      </c>
      <c r="O77" s="126">
        <f>O57*1000/'Inflation GDP Population'!M$23*100</f>
        <v>2.61069069</v>
      </c>
      <c r="P77" s="126">
        <f>P57*1000/'Inflation GDP Population'!N$23*100</f>
        <v>2.513425032</v>
      </c>
      <c r="Q77" s="126">
        <f>Q57*1000/'Inflation GDP Population'!O$23*100</f>
        <v>2.477544728</v>
      </c>
      <c r="R77" s="126">
        <f>R57*1000/'Inflation GDP Population'!P$23*100</f>
        <v>2.226565366</v>
      </c>
      <c r="S77" s="126">
        <f>S57*1000/'Inflation GDP Population'!Q$23*100</f>
        <v>1.144885194</v>
      </c>
      <c r="T77" s="126">
        <f>T57*1000/'Inflation GDP Population'!R$23*100</f>
        <v>1.046601503</v>
      </c>
      <c r="U77" s="126">
        <f>U57*1000/'Inflation GDP Population'!S$23*100</f>
        <v>1.152264391</v>
      </c>
      <c r="V77" s="126">
        <f>V57*1000/'Inflation GDP Population'!T$23*100</f>
        <v>1.366273</v>
      </c>
      <c r="W77" s="126">
        <f>W57*1000/'Inflation GDP Population'!U$23*100</f>
        <v>1.377347878</v>
      </c>
      <c r="X77" s="126">
        <f>X57*1000/'Inflation GDP Population'!V$23*100</f>
        <v>1.388605377</v>
      </c>
      <c r="Y77" s="126">
        <f>Y57*1000/'Inflation GDP Population'!W$23*100</f>
        <v>1.391127735</v>
      </c>
      <c r="Z77" s="126">
        <f>Z57*1000/'Inflation GDP Population'!X$23*100</f>
        <v>1.348750273</v>
      </c>
      <c r="AA77" s="126">
        <f>AA57*1000/'Inflation GDP Population'!Y$23*100</f>
        <v>1.34946626</v>
      </c>
      <c r="AB77" s="126">
        <f>AB57*1000/'Inflation GDP Population'!Z$23*100</f>
        <v>1.376068068</v>
      </c>
      <c r="AC77" s="126">
        <f>AC57*1000/'Inflation GDP Population'!AA$23*100</f>
        <v>1.392609783</v>
      </c>
      <c r="AD77" s="126">
        <f>AD57*1000/'Inflation GDP Population'!AB$23*100</f>
        <v>1.397073314</v>
      </c>
      <c r="AE77" s="126">
        <f>AE57*1000/'Inflation GDP Population'!AC$23*100</f>
        <v>1.403477099</v>
      </c>
      <c r="AF77" s="126">
        <f>AF57*1000/'Inflation GDP Population'!AD$23*100</f>
        <v>1.398604653</v>
      </c>
      <c r="AG77" s="126">
        <f>AG57*1000/'Inflation GDP Population'!AE$23*100</f>
        <v>1.395976133</v>
      </c>
      <c r="AH77" s="126">
        <f>AH57*1000/'Inflation GDP Population'!AF$23*100</f>
        <v>1.383405365</v>
      </c>
      <c r="AI77" s="126">
        <f>AI57*1000/'Inflation GDP Population'!AG$23*100</f>
        <v>1.377802464</v>
      </c>
      <c r="AJ77" s="126">
        <f>AJ57*1000/'Inflation GDP Population'!AH$23*100</f>
        <v>1.360816746</v>
      </c>
      <c r="AK77" s="126">
        <f>AK57*1000/'Inflation GDP Population'!AI$23*100</f>
        <v>1.36679957</v>
      </c>
      <c r="AL77" s="126">
        <f>AL57*1000/'Inflation GDP Population'!AJ$23*100</f>
        <v>1.342009884</v>
      </c>
      <c r="AM77" s="126">
        <f>AM57*1000/'Inflation GDP Population'!AK$23*100</f>
        <v>1.330708827</v>
      </c>
      <c r="AN77" s="126">
        <f>AN57*1000/'Inflation GDP Population'!AL$23*100</f>
        <v>1.324543885</v>
      </c>
      <c r="AO77" s="126">
        <f>AO57*1000/'Inflation GDP Population'!AM$23*100</f>
        <v>1.287904946</v>
      </c>
      <c r="AP77" s="126">
        <f>AP57*1000/'Inflation GDP Population'!AN$23*100</f>
        <v>1.271773391</v>
      </c>
      <c r="AQ77" s="126">
        <f>AQ57*1000/'Inflation GDP Population'!AO$23*100</f>
        <v>1.250272027</v>
      </c>
      <c r="AR77" s="126">
        <f>AR57*1000/'Inflation GDP Population'!AP$23*100</f>
        <v>1.237788993</v>
      </c>
      <c r="AS77" s="126">
        <f>AS57*1000/'Inflation GDP Population'!AQ$23*100</f>
        <v>1.215065664</v>
      </c>
      <c r="AT77" s="126">
        <f>AT57*1000/'Inflation GDP Population'!AR$23*100</f>
        <v>1.201668</v>
      </c>
      <c r="AU77" s="126">
        <f>AU57*1000/'Inflation GDP Population'!AS$23*100</f>
        <v>1.176133819</v>
      </c>
      <c r="AV77" s="126">
        <f>AV57*1000/'Inflation GDP Population'!AT$23*100</f>
        <v>1.154190855</v>
      </c>
      <c r="AW77" s="126">
        <f>AW57*1000/'Inflation GDP Population'!AU$23*100</f>
        <v>1.132809869</v>
      </c>
      <c r="AX77" s="126">
        <f>AX57*1000/'Inflation GDP Population'!AV$23*100</f>
        <v>1.109766834</v>
      </c>
      <c r="AY77" s="126">
        <f>AY57*1000/'Inflation GDP Population'!AW$23*100</f>
        <v>1.086798973</v>
      </c>
      <c r="AZ77" s="126">
        <f>AZ57*1000/'Inflation GDP Population'!AX$23*100</f>
        <v>1.064524267</v>
      </c>
      <c r="BA77" s="126">
        <f>BA57*1000/'Inflation GDP Population'!AY$23*100</f>
        <v>1.040521074</v>
      </c>
      <c r="BB77" s="126">
        <f>BB57*1000/'Inflation GDP Population'!AZ$23*100</f>
        <v>1.016337149</v>
      </c>
    </row>
    <row r="78" ht="15.75" customHeight="1">
      <c r="A78" s="119" t="s">
        <v>323</v>
      </c>
      <c r="B78" s="131" t="s">
        <v>296</v>
      </c>
      <c r="C78" s="134" t="s">
        <v>276</v>
      </c>
      <c r="D78" s="126">
        <f>D58*1000/'Inflation GDP Population'!B$23*100</f>
        <v>0.03900886073</v>
      </c>
      <c r="E78" s="126">
        <f>E58*1000/'Inflation GDP Population'!C$23*100</f>
        <v>0.03618593962</v>
      </c>
      <c r="F78" s="126">
        <f>F58*1000/'Inflation GDP Population'!D$23*100</f>
        <v>0.03773620807</v>
      </c>
      <c r="G78" s="126">
        <f>G58*1000/'Inflation GDP Population'!E$23*100</f>
        <v>0.03311619109</v>
      </c>
      <c r="H78" s="126">
        <f>H58*1000/'Inflation GDP Population'!F$23*100</f>
        <v>0.03691098165</v>
      </c>
      <c r="I78" s="126">
        <f>I58*1000/'Inflation GDP Population'!G$23*100</f>
        <v>0.04776982966</v>
      </c>
      <c r="J78" s="126">
        <f>J58*1000/'Inflation GDP Population'!H$23*100</f>
        <v>0.04867765364</v>
      </c>
      <c r="K78" s="126">
        <f>K58*1000/'Inflation GDP Population'!I$23*100</f>
        <v>0.04455003475</v>
      </c>
      <c r="L78" s="126">
        <f>L58*1000/'Inflation GDP Population'!J$23*100</f>
        <v>0.06885905216</v>
      </c>
      <c r="M78" s="126">
        <f>M58*1000/'Inflation GDP Population'!K$23*100</f>
        <v>0.04495523386</v>
      </c>
      <c r="N78" s="126">
        <f>N58*1000/'Inflation GDP Population'!L$23*100</f>
        <v>0.05127936689</v>
      </c>
      <c r="O78" s="126">
        <f>O58*1000/'Inflation GDP Population'!M$23*100</f>
        <v>0.05740147264</v>
      </c>
      <c r="P78" s="126">
        <f>P58*1000/'Inflation GDP Population'!N$23*100</f>
        <v>0.04160872961</v>
      </c>
      <c r="Q78" s="126">
        <f>Q58*1000/'Inflation GDP Population'!O$23*100</f>
        <v>0.04224535733</v>
      </c>
      <c r="R78" s="126">
        <f>R58*1000/'Inflation GDP Population'!P$23*100</f>
        <v>0.03809293613</v>
      </c>
      <c r="S78" s="126">
        <f>S58*1000/'Inflation GDP Population'!Q$23*100</f>
        <v>0.01663985785</v>
      </c>
      <c r="T78" s="126">
        <f>T58*1000/'Inflation GDP Population'!R$23*100</f>
        <v>0.01575449952</v>
      </c>
      <c r="U78" s="126">
        <f>U58*1000/'Inflation GDP Population'!S$23*100</f>
        <v>0.02123302302</v>
      </c>
      <c r="V78" s="126">
        <f>V58*1000/'Inflation GDP Population'!T$23*100</f>
        <v>0.0251160386</v>
      </c>
      <c r="W78" s="126">
        <f>W58*1000/'Inflation GDP Population'!U$23*100</f>
        <v>0.02525771658</v>
      </c>
      <c r="X78" s="126">
        <f>X58*1000/'Inflation GDP Population'!V$23*100</f>
        <v>0.02540086219</v>
      </c>
      <c r="Y78" s="126">
        <f>Y58*1000/'Inflation GDP Population'!W$23*100</f>
        <v>0.02538269571</v>
      </c>
      <c r="Z78" s="126">
        <f>Z58*1000/'Inflation GDP Population'!X$23*100</f>
        <v>0.02454623472</v>
      </c>
      <c r="AA78" s="126">
        <f>AA58*1000/'Inflation GDP Population'!Y$23*100</f>
        <v>0.02449508661</v>
      </c>
      <c r="AB78" s="126">
        <f>AB58*1000/'Inflation GDP Population'!Z$23*100</f>
        <v>0.02491156397</v>
      </c>
      <c r="AC78" s="126">
        <f>AC58*1000/'Inflation GDP Population'!AA$23*100</f>
        <v>0.02514285861</v>
      </c>
      <c r="AD78" s="126">
        <f>AD58*1000/'Inflation GDP Population'!AB$23*100</f>
        <v>0.02515405595</v>
      </c>
      <c r="AE78" s="126">
        <f>AE58*1000/'Inflation GDP Population'!AC$23*100</f>
        <v>0.0251986168</v>
      </c>
      <c r="AF78" s="126">
        <f>AF58*1000/'Inflation GDP Population'!AD$23*100</f>
        <v>0.02503959226</v>
      </c>
      <c r="AG78" s="126">
        <f>AG58*1000/'Inflation GDP Population'!AE$23*100</f>
        <v>0.02492005342</v>
      </c>
      <c r="AH78" s="126">
        <f>AH58*1000/'Inflation GDP Population'!AF$23*100</f>
        <v>0.02462273513</v>
      </c>
      <c r="AI78" s="126">
        <f>AI58*1000/'Inflation GDP Population'!AG$23*100</f>
        <v>0.02444928688</v>
      </c>
      <c r="AJ78" s="126">
        <f>AJ58*1000/'Inflation GDP Population'!AH$23*100</f>
        <v>0.0240739398</v>
      </c>
      <c r="AK78" s="126">
        <f>AK58*1000/'Inflation GDP Population'!AI$23*100</f>
        <v>0.02410437355</v>
      </c>
      <c r="AL78" s="126">
        <f>AL58*1000/'Inflation GDP Population'!AJ$23*100</f>
        <v>0.02359199781</v>
      </c>
      <c r="AM78" s="126">
        <f>AM58*1000/'Inflation GDP Population'!AK$23*100</f>
        <v>0.02331759728</v>
      </c>
      <c r="AN78" s="126">
        <f>AN58*1000/'Inflation GDP Population'!AL$23*100</f>
        <v>0.02313299534</v>
      </c>
      <c r="AO78" s="126">
        <f>AO58*1000/'Inflation GDP Population'!AM$23*100</f>
        <v>0.02241745465</v>
      </c>
      <c r="AP78" s="126">
        <f>AP58*1000/'Inflation GDP Population'!AN$23*100</f>
        <v>0.0220607657</v>
      </c>
      <c r="AQ78" s="126">
        <f>AQ58*1000/'Inflation GDP Population'!AO$23*100</f>
        <v>0.02161196492</v>
      </c>
      <c r="AR78" s="126">
        <f>AR58*1000/'Inflation GDP Population'!AP$23*100</f>
        <v>0.02131988643</v>
      </c>
      <c r="AS78" s="126">
        <f>AS58*1000/'Inflation GDP Population'!AQ$23*100</f>
        <v>0.02085236233</v>
      </c>
      <c r="AT78" s="126">
        <f>AT58*1000/'Inflation GDP Population'!AR$23*100</f>
        <v>0.02054589191</v>
      </c>
      <c r="AU78" s="126">
        <f>AU58*1000/'Inflation GDP Population'!AS$23*100</f>
        <v>0.02003313726</v>
      </c>
      <c r="AV78" s="126">
        <f>AV58*1000/'Inflation GDP Population'!AT$23*100</f>
        <v>0.01958336285</v>
      </c>
      <c r="AW78" s="126">
        <f>AW58*1000/'Inflation GDP Population'!AU$23*100</f>
        <v>0.01914470461</v>
      </c>
      <c r="AX78" s="126">
        <f>AX58*1000/'Inflation GDP Population'!AV$23*100</f>
        <v>0.01867965451</v>
      </c>
      <c r="AY78" s="126">
        <f>AY58*1000/'Inflation GDP Population'!AW$23*100</f>
        <v>0.01821772</v>
      </c>
      <c r="AZ78" s="126">
        <f>AZ58*1000/'Inflation GDP Population'!AX$23*100</f>
        <v>0.01776924936</v>
      </c>
      <c r="BA78" s="126">
        <f>BA58*1000/'Inflation GDP Population'!AY$23*100</f>
        <v>0.01729389477</v>
      </c>
      <c r="BB78" s="126">
        <f>BB58*1000/'Inflation GDP Population'!AZ$23*100</f>
        <v>0.01681769561</v>
      </c>
    </row>
    <row r="79" ht="15.75" customHeight="1">
      <c r="A79" s="119" t="s">
        <v>324</v>
      </c>
      <c r="B79" s="131" t="s">
        <v>312</v>
      </c>
      <c r="C79" s="134" t="s">
        <v>276</v>
      </c>
      <c r="D79" s="126">
        <f t="shared" ref="D79:BB79" si="7">sum(D75:D78)</f>
        <v>1.783973452</v>
      </c>
      <c r="E79" s="126">
        <f t="shared" si="7"/>
        <v>1.405124919</v>
      </c>
      <c r="F79" s="126">
        <f t="shared" si="7"/>
        <v>1.354133984</v>
      </c>
      <c r="G79" s="126">
        <f t="shared" si="7"/>
        <v>1.514851032</v>
      </c>
      <c r="H79" s="126">
        <f t="shared" si="7"/>
        <v>1.972327605</v>
      </c>
      <c r="I79" s="126">
        <f t="shared" si="7"/>
        <v>2.555719109</v>
      </c>
      <c r="J79" s="126">
        <f t="shared" si="7"/>
        <v>2.865443495</v>
      </c>
      <c r="K79" s="126">
        <f t="shared" si="7"/>
        <v>2.971822873</v>
      </c>
      <c r="L79" s="126">
        <f t="shared" si="7"/>
        <v>3.791094246</v>
      </c>
      <c r="M79" s="126">
        <f t="shared" si="7"/>
        <v>2.304957715</v>
      </c>
      <c r="N79" s="126">
        <f t="shared" si="7"/>
        <v>2.83622659</v>
      </c>
      <c r="O79" s="126">
        <f t="shared" si="7"/>
        <v>3.200326847</v>
      </c>
      <c r="P79" s="126">
        <f t="shared" si="7"/>
        <v>3.070963395</v>
      </c>
      <c r="Q79" s="126">
        <f t="shared" si="7"/>
        <v>3.002048018</v>
      </c>
      <c r="R79" s="126">
        <f t="shared" si="7"/>
        <v>2.692840128</v>
      </c>
      <c r="S79" s="126">
        <f t="shared" si="7"/>
        <v>1.408156348</v>
      </c>
      <c r="T79" s="126">
        <f t="shared" si="7"/>
        <v>1.272238811</v>
      </c>
      <c r="U79" s="126">
        <f t="shared" si="7"/>
        <v>1.394245127</v>
      </c>
      <c r="V79" s="126">
        <f t="shared" si="7"/>
        <v>1.655207396</v>
      </c>
      <c r="W79" s="126">
        <f t="shared" si="7"/>
        <v>1.670679833</v>
      </c>
      <c r="X79" s="126">
        <f t="shared" si="7"/>
        <v>1.686436241</v>
      </c>
      <c r="Y79" s="126">
        <f t="shared" si="7"/>
        <v>1.691634635</v>
      </c>
      <c r="Z79" s="126">
        <f t="shared" si="7"/>
        <v>1.642202444</v>
      </c>
      <c r="AA79" s="126">
        <f t="shared" si="7"/>
        <v>1.645205003</v>
      </c>
      <c r="AB79" s="126">
        <f t="shared" si="7"/>
        <v>1.679840886</v>
      </c>
      <c r="AC79" s="126">
        <f t="shared" si="7"/>
        <v>1.702297478</v>
      </c>
      <c r="AD79" s="126">
        <f t="shared" si="7"/>
        <v>1.710057407</v>
      </c>
      <c r="AE79" s="126">
        <f t="shared" si="7"/>
        <v>1.720244401</v>
      </c>
      <c r="AF79" s="126">
        <f t="shared" si="7"/>
        <v>1.716647522</v>
      </c>
      <c r="AG79" s="126">
        <f t="shared" si="7"/>
        <v>1.715827679</v>
      </c>
      <c r="AH79" s="126">
        <f t="shared" si="7"/>
        <v>1.702797438</v>
      </c>
      <c r="AI79" s="126">
        <f t="shared" si="7"/>
        <v>1.698348694</v>
      </c>
      <c r="AJ79" s="126">
        <f t="shared" si="7"/>
        <v>1.679865903</v>
      </c>
      <c r="AK79" s="126">
        <f t="shared" si="7"/>
        <v>1.689755021</v>
      </c>
      <c r="AL79" s="126">
        <f t="shared" si="7"/>
        <v>1.6616044</v>
      </c>
      <c r="AM79" s="126">
        <f t="shared" si="7"/>
        <v>1.650126435</v>
      </c>
      <c r="AN79" s="126">
        <f t="shared" si="7"/>
        <v>1.645024074</v>
      </c>
      <c r="AO79" s="126">
        <f t="shared" si="7"/>
        <v>1.602031684</v>
      </c>
      <c r="AP79" s="126">
        <f t="shared" si="7"/>
        <v>1.584485544</v>
      </c>
      <c r="AQ79" s="126">
        <f t="shared" si="7"/>
        <v>1.560214857</v>
      </c>
      <c r="AR79" s="126">
        <f t="shared" si="7"/>
        <v>1.547170483</v>
      </c>
      <c r="AS79" s="126">
        <f t="shared" si="7"/>
        <v>1.521295244</v>
      </c>
      <c r="AT79" s="126">
        <f t="shared" si="7"/>
        <v>1.50706242</v>
      </c>
      <c r="AU79" s="126">
        <f t="shared" si="7"/>
        <v>1.477568051</v>
      </c>
      <c r="AV79" s="126">
        <f t="shared" si="7"/>
        <v>1.452525179</v>
      </c>
      <c r="AW79" s="126">
        <f t="shared" si="7"/>
        <v>1.428137053</v>
      </c>
      <c r="AX79" s="126">
        <f t="shared" si="7"/>
        <v>1.401597233</v>
      </c>
      <c r="AY79" s="126">
        <f t="shared" si="7"/>
        <v>1.375090924</v>
      </c>
      <c r="AZ79" s="126">
        <f t="shared" si="7"/>
        <v>1.349400395</v>
      </c>
      <c r="BA79" s="126">
        <f t="shared" si="7"/>
        <v>1.321453472</v>
      </c>
      <c r="BB79" s="126">
        <f t="shared" si="7"/>
        <v>1.293205329</v>
      </c>
    </row>
    <row r="80" ht="15.75" customHeight="1">
      <c r="A80" s="119" t="s">
        <v>325</v>
      </c>
      <c r="B80" s="131" t="s">
        <v>298</v>
      </c>
      <c r="C80" s="134" t="s">
        <v>276</v>
      </c>
      <c r="D80" s="126">
        <f>D59*1000/'Inflation GDP Population'!B$23*100</f>
        <v>0.1965820492</v>
      </c>
      <c r="E80" s="126">
        <f>E59*1000/'Inflation GDP Population'!C$23*100</f>
        <v>0.161512158</v>
      </c>
      <c r="F80" s="126">
        <f>F59*1000/'Inflation GDP Population'!D$23*100</f>
        <v>0.1269325056</v>
      </c>
      <c r="G80" s="126">
        <f>G59*1000/'Inflation GDP Population'!E$23*100</f>
        <v>0.1872595953</v>
      </c>
      <c r="H80" s="126">
        <f>H59*1000/'Inflation GDP Population'!F$23*100</f>
        <v>0.2006464921</v>
      </c>
      <c r="I80" s="126">
        <f>I59*1000/'Inflation GDP Population'!G$23*100</f>
        <v>0.2710897055</v>
      </c>
      <c r="J80" s="126">
        <f>J59*1000/'Inflation GDP Population'!H$23*100</f>
        <v>0.2016704083</v>
      </c>
      <c r="K80" s="126">
        <f>K59*1000/'Inflation GDP Population'!I$23*100</f>
        <v>0.1957899924</v>
      </c>
      <c r="L80" s="126">
        <f>L59*1000/'Inflation GDP Population'!J$23*100</f>
        <v>0.2460485832</v>
      </c>
      <c r="M80" s="126">
        <f>M59*1000/'Inflation GDP Population'!K$23*100</f>
        <v>0.09883531897</v>
      </c>
      <c r="N80" s="126">
        <f>N59*1000/'Inflation GDP Population'!L$23*100</f>
        <v>0.1048273436</v>
      </c>
      <c r="O80" s="126">
        <f>O59*1000/'Inflation GDP Population'!M$23*100</f>
        <v>0.09731872728</v>
      </c>
      <c r="P80" s="126">
        <f>P59*1000/'Inflation GDP Population'!N$23*100</f>
        <v>0.06503446066</v>
      </c>
      <c r="Q80" s="126">
        <f>Q59*1000/'Inflation GDP Population'!O$23*100</f>
        <v>0.08582671805</v>
      </c>
      <c r="R80" s="126">
        <f>R59*1000/'Inflation GDP Population'!P$23*100</f>
        <v>0.09470492352</v>
      </c>
      <c r="S80" s="126">
        <f>S59*1000/'Inflation GDP Population'!Q$23*100</f>
        <v>0.05174033532</v>
      </c>
      <c r="T80" s="126">
        <f>T59*1000/'Inflation GDP Population'!R$23*100</f>
        <v>0.05072022002</v>
      </c>
      <c r="U80" s="126">
        <f>U59*1000/'Inflation GDP Population'!S$23*100</f>
        <v>0.05723895121</v>
      </c>
      <c r="V80" s="126">
        <f>V59*1000/'Inflation GDP Population'!T$23*100</f>
        <v>0.05716011206</v>
      </c>
      <c r="W80" s="126">
        <f>W59*1000/'Inflation GDP Population'!U$23*100</f>
        <v>0.05338288987</v>
      </c>
      <c r="X80" s="126">
        <f>X59*1000/'Inflation GDP Population'!V$23*100</f>
        <v>0.05429111155</v>
      </c>
      <c r="Y80" s="126">
        <f>Y59*1000/'Inflation GDP Population'!W$23*100</f>
        <v>0.05265047309</v>
      </c>
      <c r="Z80" s="126">
        <f>Z59*1000/'Inflation GDP Population'!X$23*100</f>
        <v>0.05247124382</v>
      </c>
      <c r="AA80" s="126">
        <f>AA59*1000/'Inflation GDP Population'!Y$23*100</f>
        <v>0.05441981754</v>
      </c>
      <c r="AB80" s="126">
        <f>AB59*1000/'Inflation GDP Population'!Z$23*100</f>
        <v>0.0571027493</v>
      </c>
      <c r="AC80" s="126">
        <f>AC59*1000/'Inflation GDP Population'!AA$23*100</f>
        <v>0.06061871438</v>
      </c>
      <c r="AD80" s="126">
        <f>AD59*1000/'Inflation GDP Population'!AB$23*100</f>
        <v>0.06139961974</v>
      </c>
      <c r="AE80" s="126">
        <f>AE59*1000/'Inflation GDP Population'!AC$23*100</f>
        <v>0.06134790519</v>
      </c>
      <c r="AF80" s="126">
        <f>AF59*1000/'Inflation GDP Population'!AD$23*100</f>
        <v>0.06220012981</v>
      </c>
      <c r="AG80" s="126">
        <f>AG59*1000/'Inflation GDP Population'!AE$23*100</f>
        <v>0.06198518137</v>
      </c>
      <c r="AH80" s="126">
        <f>AH59*1000/'Inflation GDP Population'!AF$23*100</f>
        <v>0.06205825697</v>
      </c>
      <c r="AI80" s="126">
        <f>AI59*1000/'Inflation GDP Population'!AG$23*100</f>
        <v>0.06126739804</v>
      </c>
      <c r="AJ80" s="126">
        <f>AJ59*1000/'Inflation GDP Population'!AH$23*100</f>
        <v>0.06289062022</v>
      </c>
      <c r="AK80" s="126">
        <f>AK59*1000/'Inflation GDP Population'!AI$23*100</f>
        <v>0.0632867896</v>
      </c>
      <c r="AL80" s="126">
        <f>AL59*1000/'Inflation GDP Population'!AJ$23*100</f>
        <v>0.06341213868</v>
      </c>
      <c r="AM80" s="126">
        <f>AM59*1000/'Inflation GDP Population'!AK$23*100</f>
        <v>0.06351933579</v>
      </c>
      <c r="AN80" s="126">
        <f>AN59*1000/'Inflation GDP Population'!AL$23*100</f>
        <v>0.06418269251</v>
      </c>
      <c r="AO80" s="126">
        <f>AO59*1000/'Inflation GDP Population'!AM$23*100</f>
        <v>0.06394815376</v>
      </c>
      <c r="AP80" s="126">
        <f>AP59*1000/'Inflation GDP Population'!AN$23*100</f>
        <v>0.06355464195</v>
      </c>
      <c r="AQ80" s="126">
        <f>AQ59*1000/'Inflation GDP Population'!AO$23*100</f>
        <v>0.0633411406</v>
      </c>
      <c r="AR80" s="126">
        <f>AR59*1000/'Inflation GDP Population'!AP$23*100</f>
        <v>0.06370037397</v>
      </c>
      <c r="AS80" s="126">
        <f>AS59*1000/'Inflation GDP Population'!AQ$23*100</f>
        <v>0.0629820194</v>
      </c>
      <c r="AT80" s="126">
        <f>AT59*1000/'Inflation GDP Population'!AR$23*100</f>
        <v>0.063079121</v>
      </c>
      <c r="AU80" s="126">
        <f>AU59*1000/'Inflation GDP Population'!AS$23*100</f>
        <v>0.06346245759</v>
      </c>
      <c r="AV80" s="126">
        <f>AV59*1000/'Inflation GDP Population'!AT$23*100</f>
        <v>0.06411694046</v>
      </c>
      <c r="AW80" s="126">
        <f>AW59*1000/'Inflation GDP Population'!AU$23*100</f>
        <v>0.06466613057</v>
      </c>
      <c r="AX80" s="126">
        <f>AX59*1000/'Inflation GDP Population'!AV$23*100</f>
        <v>0.06489053825</v>
      </c>
      <c r="AY80" s="126">
        <f>AY59*1000/'Inflation GDP Population'!AW$23*100</f>
        <v>0.0653661799</v>
      </c>
      <c r="AZ80" s="126">
        <f>AZ59*1000/'Inflation GDP Population'!AX$23*100</f>
        <v>0.06667545477</v>
      </c>
      <c r="BA80" s="126">
        <f>BA59*1000/'Inflation GDP Population'!AY$23*100</f>
        <v>0.06753668217</v>
      </c>
      <c r="BB80" s="126">
        <f>BB59*1000/'Inflation GDP Population'!AZ$23*100</f>
        <v>0.06818620942</v>
      </c>
    </row>
    <row r="81" ht="15.75" customHeight="1">
      <c r="A81" s="119" t="s">
        <v>326</v>
      </c>
      <c r="B81" s="131" t="s">
        <v>300</v>
      </c>
      <c r="C81" s="134" t="s">
        <v>276</v>
      </c>
      <c r="D81" s="126">
        <f>D60*1000/'Inflation GDP Population'!B$23*100</f>
        <v>0.09720158623</v>
      </c>
      <c r="E81" s="126">
        <f>E60*1000/'Inflation GDP Population'!C$23*100</f>
        <v>0.09486059794</v>
      </c>
      <c r="F81" s="126">
        <f>F60*1000/'Inflation GDP Population'!D$23*100</f>
        <v>0.06812812586</v>
      </c>
      <c r="G81" s="126">
        <f>G60*1000/'Inflation GDP Population'!E$23*100</f>
        <v>0.1040792746</v>
      </c>
      <c r="H81" s="126">
        <f>H60*1000/'Inflation GDP Population'!F$23*100</f>
        <v>0.1077133141</v>
      </c>
      <c r="I81" s="126">
        <f>I60*1000/'Inflation GDP Population'!G$23*100</f>
        <v>0.1534735881</v>
      </c>
      <c r="J81" s="126">
        <f>J60*1000/'Inflation GDP Population'!H$23*100</f>
        <v>0.1131975622</v>
      </c>
      <c r="K81" s="126">
        <f>K60*1000/'Inflation GDP Population'!I$23*100</f>
        <v>0.1135840891</v>
      </c>
      <c r="L81" s="126">
        <f>L60*1000/'Inflation GDP Population'!J$23*100</f>
        <v>0.1475738298</v>
      </c>
      <c r="M81" s="126">
        <f>M60*1000/'Inflation GDP Population'!K$23*100</f>
        <v>0.06568690777</v>
      </c>
      <c r="N81" s="126">
        <f>N60*1000/'Inflation GDP Population'!L$23*100</f>
        <v>0.06493972756</v>
      </c>
      <c r="O81" s="126">
        <f>O60*1000/'Inflation GDP Population'!M$23*100</f>
        <v>0.06343570102</v>
      </c>
      <c r="P81" s="126">
        <f>P60*1000/'Inflation GDP Population'!N$23*100</f>
        <v>0.03941294345</v>
      </c>
      <c r="Q81" s="126">
        <f>Q60*1000/'Inflation GDP Population'!O$23*100</f>
        <v>0.05367703377</v>
      </c>
      <c r="R81" s="126">
        <f>R60*1000/'Inflation GDP Population'!P$23*100</f>
        <v>0.05774677366</v>
      </c>
      <c r="S81" s="126">
        <f>S60*1000/'Inflation GDP Population'!Q$23*100</f>
        <v>0.03003890294</v>
      </c>
      <c r="T81" s="126">
        <f>T60*1000/'Inflation GDP Population'!R$23*100</f>
        <v>0.02898902754</v>
      </c>
      <c r="U81" s="126">
        <f>U60*1000/'Inflation GDP Population'!S$23*100</f>
        <v>0.03797775933</v>
      </c>
      <c r="V81" s="126">
        <f>V60*1000/'Inflation GDP Population'!T$23*100</f>
        <v>0.03787430736</v>
      </c>
      <c r="W81" s="126">
        <f>W60*1000/'Inflation GDP Population'!U$23*100</f>
        <v>0.03532467701</v>
      </c>
      <c r="X81" s="126">
        <f>X60*1000/'Inflation GDP Population'!V$23*100</f>
        <v>0.03587893933</v>
      </c>
      <c r="Y81" s="126">
        <f>Y60*1000/'Inflation GDP Population'!W$23*100</f>
        <v>0.03475024442</v>
      </c>
      <c r="Z81" s="126">
        <f>Z60*1000/'Inflation GDP Population'!X$23*100</f>
        <v>0.03458847273</v>
      </c>
      <c r="AA81" s="126">
        <f>AA60*1000/'Inflation GDP Population'!Y$23*100</f>
        <v>0.03582869693</v>
      </c>
      <c r="AB81" s="126">
        <f>AB60*1000/'Inflation GDP Population'!Z$23*100</f>
        <v>0.03754949284</v>
      </c>
      <c r="AC81" s="126">
        <f>AC60*1000/'Inflation GDP Population'!AA$23*100</f>
        <v>0.03981400689</v>
      </c>
      <c r="AD81" s="126">
        <f>AD60*1000/'Inflation GDP Population'!AB$23*100</f>
        <v>0.04027965214</v>
      </c>
      <c r="AE81" s="126">
        <f>AE60*1000/'Inflation GDP Population'!AC$23*100</f>
        <v>0.04019936255</v>
      </c>
      <c r="AF81" s="126">
        <f>AF60*1000/'Inflation GDP Population'!AD$23*100</f>
        <v>0.04071162527</v>
      </c>
      <c r="AG81" s="126">
        <f>AG60*1000/'Inflation GDP Population'!AE$23*100</f>
        <v>0.04052573143</v>
      </c>
      <c r="AH81" s="126">
        <f>AH60*1000/'Inflation GDP Population'!AF$23*100</f>
        <v>0.04052903951</v>
      </c>
      <c r="AI81" s="126">
        <f>AI60*1000/'Inflation GDP Population'!AG$23*100</f>
        <v>0.03996940202</v>
      </c>
      <c r="AJ81" s="126">
        <f>AJ60*1000/'Inflation GDP Population'!AH$23*100</f>
        <v>0.04098482685</v>
      </c>
      <c r="AK81" s="126">
        <f>AK60*1000/'Inflation GDP Population'!AI$23*100</f>
        <v>0.04119994738</v>
      </c>
      <c r="AL81" s="126">
        <f>AL60*1000/'Inflation GDP Population'!AJ$23*100</f>
        <v>0.04123913495</v>
      </c>
      <c r="AM81" s="126">
        <f>AM60*1000/'Inflation GDP Population'!AK$23*100</f>
        <v>0.04126707203</v>
      </c>
      <c r="AN81" s="126">
        <f>AN60*1000/'Inflation GDP Population'!AL$23*100</f>
        <v>0.04165652609</v>
      </c>
      <c r="AO81" s="126">
        <f>AO60*1000/'Inflation GDP Population'!AM$23*100</f>
        <v>0.041463621</v>
      </c>
      <c r="AP81" s="126">
        <f>AP60*1000/'Inflation GDP Population'!AN$23*100</f>
        <v>0.04116869729</v>
      </c>
      <c r="AQ81" s="126">
        <f>AQ60*1000/'Inflation GDP Population'!AO$23*100</f>
        <v>0.04099139948</v>
      </c>
      <c r="AR81" s="126">
        <f>AR60*1000/'Inflation GDP Population'!AP$23*100</f>
        <v>0.04118528789</v>
      </c>
      <c r="AS81" s="126">
        <f>AS60*1000/'Inflation GDP Population'!AQ$23*100</f>
        <v>0.04068328969</v>
      </c>
      <c r="AT81" s="126">
        <f>AT60*1000/'Inflation GDP Population'!AR$23*100</f>
        <v>0.04070900011</v>
      </c>
      <c r="AU81" s="126">
        <f>AU60*1000/'Inflation GDP Population'!AS$23*100</f>
        <v>0.04091973764</v>
      </c>
      <c r="AV81" s="126">
        <f>AV60*1000/'Inflation GDP Population'!AT$23*100</f>
        <v>0.04130528273</v>
      </c>
      <c r="AW81" s="126">
        <f>AW60*1000/'Inflation GDP Population'!AU$23*100</f>
        <v>0.04162287893</v>
      </c>
      <c r="AX81" s="126">
        <f>AX60*1000/'Inflation GDP Population'!AV$23*100</f>
        <v>0.04173154911</v>
      </c>
      <c r="AY81" s="126">
        <f>AY60*1000/'Inflation GDP Population'!AW$23*100</f>
        <v>0.0420019509</v>
      </c>
      <c r="AZ81" s="126">
        <f>AZ60*1000/'Inflation GDP Population'!AX$23*100</f>
        <v>0.04280759191</v>
      </c>
      <c r="BA81" s="126">
        <f>BA60*1000/'Inflation GDP Population'!AY$23*100</f>
        <v>0.04332495297</v>
      </c>
      <c r="BB81" s="126">
        <f>BB60*1000/'Inflation GDP Population'!AZ$23*100</f>
        <v>0.04370624538</v>
      </c>
    </row>
    <row r="82" ht="15.75" customHeight="1">
      <c r="A82" s="119" t="s">
        <v>327</v>
      </c>
      <c r="B82" s="131" t="s">
        <v>302</v>
      </c>
      <c r="C82" s="134" t="s">
        <v>276</v>
      </c>
      <c r="D82" s="126">
        <f>D61*1000/'Inflation GDP Population'!B$23*100</f>
        <v>0.02221033272</v>
      </c>
      <c r="E82" s="126">
        <f>E61*1000/'Inflation GDP Population'!C$23*100</f>
        <v>0.02272187731</v>
      </c>
      <c r="F82" s="126">
        <f>F61*1000/'Inflation GDP Population'!D$23*100</f>
        <v>0.01453021171</v>
      </c>
      <c r="G82" s="126">
        <f>G61*1000/'Inflation GDP Population'!E$23*100</f>
        <v>0.01973253266</v>
      </c>
      <c r="H82" s="126">
        <f>H61*1000/'Inflation GDP Population'!F$23*100</f>
        <v>0.02735073921</v>
      </c>
      <c r="I82" s="126">
        <f>I61*1000/'Inflation GDP Population'!G$23*100</f>
        <v>0.03207834619</v>
      </c>
      <c r="J82" s="126">
        <f>J61*1000/'Inflation GDP Population'!H$23*100</f>
        <v>0.02215632845</v>
      </c>
      <c r="K82" s="126">
        <f>K61*1000/'Inflation GDP Population'!I$23*100</f>
        <v>0.0242207261</v>
      </c>
      <c r="L82" s="126">
        <f>L61*1000/'Inflation GDP Population'!J$23*100</f>
        <v>0.02490895327</v>
      </c>
      <c r="M82" s="126">
        <f>M61*1000/'Inflation GDP Population'!K$23*100</f>
        <v>0.01249129062</v>
      </c>
      <c r="N82" s="126">
        <f>N61*1000/'Inflation GDP Population'!L$23*100</f>
        <v>0.01203543915</v>
      </c>
      <c r="O82" s="126">
        <f>O61*1000/'Inflation GDP Population'!M$23*100</f>
        <v>0.009010716607</v>
      </c>
      <c r="P82" s="126">
        <f>P61*1000/'Inflation GDP Population'!N$23*100</f>
        <v>0.006900614124</v>
      </c>
      <c r="Q82" s="126">
        <f>Q61*1000/'Inflation GDP Population'!O$23*100</f>
        <v>0.009221067392</v>
      </c>
      <c r="R82" s="126">
        <f>R61*1000/'Inflation GDP Population'!P$23*100</f>
        <v>0.009322740272</v>
      </c>
      <c r="S82" s="126">
        <f>S61*1000/'Inflation GDP Population'!Q$23*100</f>
        <v>0.006854920117</v>
      </c>
      <c r="T82" s="126">
        <f>T61*1000/'Inflation GDP Population'!R$23*100</f>
        <v>0.006485197964</v>
      </c>
      <c r="U82" s="126">
        <f>U61*1000/'Inflation GDP Population'!S$23*100</f>
        <v>0.007632039398</v>
      </c>
      <c r="V82" s="126">
        <f>V61*1000/'Inflation GDP Population'!T$23*100</f>
        <v>0.00785020266</v>
      </c>
      <c r="W82" s="126">
        <f>W61*1000/'Inflation GDP Population'!U$23*100</f>
        <v>0.007540895146</v>
      </c>
      <c r="X82" s="126">
        <f>X61*1000/'Inflation GDP Population'!V$23*100</f>
        <v>0.007878130417</v>
      </c>
      <c r="Y82" s="126">
        <f>Y61*1000/'Inflation GDP Population'!W$23*100</f>
        <v>0.007838850232</v>
      </c>
      <c r="Z82" s="126">
        <f>Z61*1000/'Inflation GDP Population'!X$23*100</f>
        <v>0.008006566649</v>
      </c>
      <c r="AA82" s="126">
        <f>AA61*1000/'Inflation GDP Population'!Y$23*100</f>
        <v>0.008501774684</v>
      </c>
      <c r="AB82" s="126">
        <f>AB61*1000/'Inflation GDP Population'!Z$23*100</f>
        <v>0.009124728526</v>
      </c>
      <c r="AC82" s="126">
        <f>AC61*1000/'Inflation GDP Population'!AA$23*100</f>
        <v>0.009898977195</v>
      </c>
      <c r="AD82" s="126">
        <f>AD61*1000/'Inflation GDP Population'!AB$23*100</f>
        <v>0.01023776275</v>
      </c>
      <c r="AE82" s="126">
        <f>AE61*1000/'Inflation GDP Population'!AC$23*100</f>
        <v>0.01043644674</v>
      </c>
      <c r="AF82" s="126">
        <f>AF61*1000/'Inflation GDP Population'!AD$23*100</f>
        <v>0.0107878829</v>
      </c>
      <c r="AG82" s="126">
        <f>AG61*1000/'Inflation GDP Population'!AE$23*100</f>
        <v>0.01095272649</v>
      </c>
      <c r="AH82" s="126">
        <f>AH61*1000/'Inflation GDP Population'!AF$23*100</f>
        <v>0.01116447236</v>
      </c>
      <c r="AI82" s="126">
        <f>AI61*1000/'Inflation GDP Population'!AG$23*100</f>
        <v>0.01121510059</v>
      </c>
      <c r="AJ82" s="126">
        <f>AJ61*1000/'Inflation GDP Population'!AH$23*100</f>
        <v>0.01170685748</v>
      </c>
      <c r="AK82" s="126">
        <f>AK61*1000/'Inflation GDP Population'!AI$23*100</f>
        <v>0.01197312422</v>
      </c>
      <c r="AL82" s="126">
        <f>AL61*1000/'Inflation GDP Population'!AJ$23*100</f>
        <v>0.01218649101</v>
      </c>
      <c r="AM82" s="126">
        <f>AM61*1000/'Inflation GDP Population'!AK$23*100</f>
        <v>0.0123938906</v>
      </c>
      <c r="AN82" s="126">
        <f>AN61*1000/'Inflation GDP Population'!AL$23*100</f>
        <v>0.0127089464</v>
      </c>
      <c r="AO82" s="126">
        <f>AO61*1000/'Inflation GDP Population'!AM$23*100</f>
        <v>0.01284440882</v>
      </c>
      <c r="AP82" s="126">
        <f>AP61*1000/'Inflation GDP Population'!AN$23*100</f>
        <v>0.01294320704</v>
      </c>
      <c r="AQ82" s="126">
        <f>AQ61*1000/'Inflation GDP Population'!AO$23*100</f>
        <v>0.01307410097</v>
      </c>
      <c r="AR82" s="126">
        <f>AR61*1000/'Inflation GDP Population'!AP$23*100</f>
        <v>0.0133208003</v>
      </c>
      <c r="AS82" s="126">
        <f>AS61*1000/'Inflation GDP Population'!AQ$23*100</f>
        <v>0.01333847084</v>
      </c>
      <c r="AT82" s="126">
        <f>AT61*1000/'Inflation GDP Population'!AR$23*100</f>
        <v>0.01352453003</v>
      </c>
      <c r="AU82" s="126">
        <f>AU61*1000/'Inflation GDP Population'!AS$23*100</f>
        <v>0.01377061238</v>
      </c>
      <c r="AV82" s="126">
        <f>AV61*1000/'Inflation GDP Population'!AT$23*100</f>
        <v>0.01407563724</v>
      </c>
      <c r="AW82" s="126">
        <f>AW61*1000/'Inflation GDP Population'!AU$23*100</f>
        <v>0.01435807204</v>
      </c>
      <c r="AX82" s="126">
        <f>AX61*1000/'Inflation GDP Population'!AV$23*100</f>
        <v>0.01456784493</v>
      </c>
      <c r="AY82" s="126">
        <f>AY61*1000/'Inflation GDP Population'!AW$23*100</f>
        <v>0.01483329822</v>
      </c>
      <c r="AZ82" s="126">
        <f>AZ61*1000/'Inflation GDP Population'!AX$23*100</f>
        <v>0.01528981806</v>
      </c>
      <c r="BA82" s="126">
        <f>BA61*1000/'Inflation GDP Population'!AY$23*100</f>
        <v>0.01564636685</v>
      </c>
      <c r="BB82" s="126">
        <f>BB61*1000/'Inflation GDP Population'!AZ$23*100</f>
        <v>0.01595504416</v>
      </c>
    </row>
    <row r="83" ht="15.75" customHeight="1">
      <c r="A83" s="119" t="s">
        <v>328</v>
      </c>
      <c r="B83" s="131" t="s">
        <v>304</v>
      </c>
      <c r="C83" s="134" t="s">
        <v>276</v>
      </c>
      <c r="D83" s="126">
        <f>D62*1000/'Inflation GDP Population'!B$23*100</f>
        <v>0.1358612542</v>
      </c>
      <c r="E83" s="126">
        <f>E62*1000/'Inflation GDP Population'!C$23*100</f>
        <v>0.136861513</v>
      </c>
      <c r="F83" s="126">
        <f>F62*1000/'Inflation GDP Population'!D$23*100</f>
        <v>0.1030776543</v>
      </c>
      <c r="G83" s="126">
        <f>G62*1000/'Inflation GDP Population'!E$23*100</f>
        <v>0.1525954918</v>
      </c>
      <c r="H83" s="126">
        <f>H62*1000/'Inflation GDP Population'!F$23*100</f>
        <v>0.1579010728</v>
      </c>
      <c r="I83" s="126">
        <f>I62*1000/'Inflation GDP Population'!G$23*100</f>
        <v>0.2249847719</v>
      </c>
      <c r="J83" s="126">
        <f>J62*1000/'Inflation GDP Population'!H$23*100</f>
        <v>0.1666943187</v>
      </c>
      <c r="K83" s="126">
        <f>K62*1000/'Inflation GDP Population'!I$23*100</f>
        <v>0.168985259</v>
      </c>
      <c r="L83" s="126">
        <f>L62*1000/'Inflation GDP Population'!J$23*100</f>
        <v>0.2206659309</v>
      </c>
      <c r="M83" s="126">
        <f>M62*1000/'Inflation GDP Population'!K$23*100</f>
        <v>0.09914550839</v>
      </c>
      <c r="N83" s="126">
        <f>N62*1000/'Inflation GDP Population'!L$23*100</f>
        <v>0.09616327986</v>
      </c>
      <c r="O83" s="126">
        <f>O62*1000/'Inflation GDP Population'!M$23*100</f>
        <v>0.0964131026</v>
      </c>
      <c r="P83" s="126">
        <f>P62*1000/'Inflation GDP Population'!N$23*100</f>
        <v>0.05906457061</v>
      </c>
      <c r="Q83" s="126">
        <f>Q62*1000/'Inflation GDP Population'!O$23*100</f>
        <v>0.08054921747</v>
      </c>
      <c r="R83" s="126">
        <f>R62*1000/'Inflation GDP Population'!P$23*100</f>
        <v>0.08361009767</v>
      </c>
      <c r="S83" s="126">
        <f>S62*1000/'Inflation GDP Population'!Q$23*100</f>
        <v>0.04333421427</v>
      </c>
      <c r="T83" s="126">
        <f>T62*1000/'Inflation GDP Population'!R$23*100</f>
        <v>0.04283939039</v>
      </c>
      <c r="U83" s="126">
        <f>U62*1000/'Inflation GDP Population'!S$23*100</f>
        <v>0.04798735258</v>
      </c>
      <c r="V83" s="126">
        <f>V62*1000/'Inflation GDP Population'!T$23*100</f>
        <v>0.0476104485</v>
      </c>
      <c r="W83" s="126">
        <f>W62*1000/'Inflation GDP Population'!U$23*100</f>
        <v>0.04417961111</v>
      </c>
      <c r="X83" s="126">
        <f>X62*1000/'Inflation GDP Population'!V$23*100</f>
        <v>0.04464727091</v>
      </c>
      <c r="Y83" s="126">
        <f>Y62*1000/'Inflation GDP Population'!W$23*100</f>
        <v>0.04302787211</v>
      </c>
      <c r="Z83" s="126">
        <f>Z62*1000/'Inflation GDP Population'!X$23*100</f>
        <v>0.04261717638</v>
      </c>
      <c r="AA83" s="126">
        <f>AA62*1000/'Inflation GDP Population'!Y$23*100</f>
        <v>0.04393086294</v>
      </c>
      <c r="AB83" s="126">
        <f>AB62*1000/'Inflation GDP Population'!Z$23*100</f>
        <v>0.0458196697</v>
      </c>
      <c r="AC83" s="126">
        <f>AC62*1000/'Inflation GDP Population'!AA$23*100</f>
        <v>0.04835219847</v>
      </c>
      <c r="AD83" s="126">
        <f>AD62*1000/'Inflation GDP Population'!AB$23*100</f>
        <v>0.04868794007</v>
      </c>
      <c r="AE83" s="126">
        <f>AE62*1000/'Inflation GDP Population'!AC$23*100</f>
        <v>0.04836516768</v>
      </c>
      <c r="AF83" s="126">
        <f>AF62*1000/'Inflation GDP Population'!AD$23*100</f>
        <v>0.04875643179</v>
      </c>
      <c r="AG83" s="126">
        <f>AG62*1000/'Inflation GDP Population'!AE$23*100</f>
        <v>0.04831322163</v>
      </c>
      <c r="AH83" s="126">
        <f>AH62*1000/'Inflation GDP Population'!AF$23*100</f>
        <v>0.0480999314</v>
      </c>
      <c r="AI83" s="126">
        <f>AI62*1000/'Inflation GDP Population'!AG$23*100</f>
        <v>0.04722476327</v>
      </c>
      <c r="AJ83" s="126">
        <f>AJ62*1000/'Inflation GDP Population'!AH$23*100</f>
        <v>0.04821141365</v>
      </c>
      <c r="AK83" s="126">
        <f>AK62*1000/'Inflation GDP Population'!AI$23*100</f>
        <v>0.0482534454</v>
      </c>
      <c r="AL83" s="126">
        <f>AL62*1000/'Inflation GDP Population'!AJ$23*100</f>
        <v>0.04809124986</v>
      </c>
      <c r="AM83" s="126">
        <f>AM62*1000/'Inflation GDP Population'!AK$23*100</f>
        <v>0.04791865708</v>
      </c>
      <c r="AN83" s="126">
        <f>AN62*1000/'Inflation GDP Population'!AL$23*100</f>
        <v>0.04816679932</v>
      </c>
      <c r="AO83" s="126">
        <f>AO62*1000/'Inflation GDP Population'!AM$23*100</f>
        <v>0.04774354886</v>
      </c>
      <c r="AP83" s="126">
        <f>AP62*1000/'Inflation GDP Population'!AN$23*100</f>
        <v>0.04720804293</v>
      </c>
      <c r="AQ83" s="126">
        <f>AQ62*1000/'Inflation GDP Population'!AO$23*100</f>
        <v>0.04681245142</v>
      </c>
      <c r="AR83" s="126">
        <f>AR62*1000/'Inflation GDP Population'!AP$23*100</f>
        <v>0.04684341875</v>
      </c>
      <c r="AS83" s="126">
        <f>AS62*1000/'Inflation GDP Population'!AQ$23*100</f>
        <v>0.04608697069</v>
      </c>
      <c r="AT83" s="126">
        <f>AT62*1000/'Inflation GDP Population'!AR$23*100</f>
        <v>0.04593308971</v>
      </c>
      <c r="AU83" s="126">
        <f>AU62*1000/'Inflation GDP Population'!AS$23*100</f>
        <v>0.04598947114</v>
      </c>
      <c r="AV83" s="126">
        <f>AV62*1000/'Inflation GDP Population'!AT$23*100</f>
        <v>0.04624219936</v>
      </c>
      <c r="AW83" s="126">
        <f>AW62*1000/'Inflation GDP Population'!AU$23*100</f>
        <v>0.04641827523</v>
      </c>
      <c r="AX83" s="126">
        <f>AX62*1000/'Inflation GDP Population'!AV$23*100</f>
        <v>0.04636196408</v>
      </c>
      <c r="AY83" s="126">
        <f>AY62*1000/'Inflation GDP Population'!AW$23*100</f>
        <v>0.04648613098</v>
      </c>
      <c r="AZ83" s="126">
        <f>AZ62*1000/'Inflation GDP Population'!AX$23*100</f>
        <v>0.04720057517</v>
      </c>
      <c r="BA83" s="126">
        <f>BA62*1000/'Inflation GDP Population'!AY$23*100</f>
        <v>0.04759406956</v>
      </c>
      <c r="BB83" s="126">
        <f>BB62*1000/'Inflation GDP Population'!AZ$23*100</f>
        <v>0.04783678077</v>
      </c>
    </row>
    <row r="84" ht="15.75" customHeight="1">
      <c r="A84" s="119" t="s">
        <v>329</v>
      </c>
      <c r="B84" s="131" t="s">
        <v>318</v>
      </c>
      <c r="C84" s="134" t="s">
        <v>276</v>
      </c>
      <c r="D84" s="126">
        <f t="shared" ref="D84:BB84" si="8">sum(D80:D83)</f>
        <v>0.4518552224</v>
      </c>
      <c r="E84" s="126">
        <f t="shared" si="8"/>
        <v>0.4159561462</v>
      </c>
      <c r="F84" s="126">
        <f t="shared" si="8"/>
        <v>0.3126684975</v>
      </c>
      <c r="G84" s="126">
        <f t="shared" si="8"/>
        <v>0.4636668943</v>
      </c>
      <c r="H84" s="126">
        <f t="shared" si="8"/>
        <v>0.4936116182</v>
      </c>
      <c r="I84" s="126">
        <f t="shared" si="8"/>
        <v>0.6816264117</v>
      </c>
      <c r="J84" s="126">
        <f t="shared" si="8"/>
        <v>0.5037186177</v>
      </c>
      <c r="K84" s="126">
        <f t="shared" si="8"/>
        <v>0.5025800665</v>
      </c>
      <c r="L84" s="126">
        <f t="shared" si="8"/>
        <v>0.6391972972</v>
      </c>
      <c r="M84" s="126">
        <f t="shared" si="8"/>
        <v>0.2761590258</v>
      </c>
      <c r="N84" s="126">
        <f t="shared" si="8"/>
        <v>0.2779657902</v>
      </c>
      <c r="O84" s="126">
        <f t="shared" si="8"/>
        <v>0.2661782475</v>
      </c>
      <c r="P84" s="126">
        <f t="shared" si="8"/>
        <v>0.1704125888</v>
      </c>
      <c r="Q84" s="126">
        <f t="shared" si="8"/>
        <v>0.2292740367</v>
      </c>
      <c r="R84" s="126">
        <f t="shared" si="8"/>
        <v>0.2453845351</v>
      </c>
      <c r="S84" s="126">
        <f t="shared" si="8"/>
        <v>0.1319683727</v>
      </c>
      <c r="T84" s="126">
        <f t="shared" si="8"/>
        <v>0.1290338359</v>
      </c>
      <c r="U84" s="126">
        <f t="shared" si="8"/>
        <v>0.1508361025</v>
      </c>
      <c r="V84" s="126">
        <f t="shared" si="8"/>
        <v>0.1504950706</v>
      </c>
      <c r="W84" s="126">
        <f t="shared" si="8"/>
        <v>0.1404280731</v>
      </c>
      <c r="X84" s="126">
        <f t="shared" si="8"/>
        <v>0.1426954522</v>
      </c>
      <c r="Y84" s="126">
        <f t="shared" si="8"/>
        <v>0.1382674399</v>
      </c>
      <c r="Z84" s="126">
        <f t="shared" si="8"/>
        <v>0.1376834596</v>
      </c>
      <c r="AA84" s="126">
        <f t="shared" si="8"/>
        <v>0.1426811521</v>
      </c>
      <c r="AB84" s="126">
        <f t="shared" si="8"/>
        <v>0.1495966404</v>
      </c>
      <c r="AC84" s="126">
        <f t="shared" si="8"/>
        <v>0.1586838969</v>
      </c>
      <c r="AD84" s="126">
        <f t="shared" si="8"/>
        <v>0.1606049747</v>
      </c>
      <c r="AE84" s="126">
        <f t="shared" si="8"/>
        <v>0.1603488822</v>
      </c>
      <c r="AF84" s="126">
        <f t="shared" si="8"/>
        <v>0.1624560698</v>
      </c>
      <c r="AG84" s="126">
        <f t="shared" si="8"/>
        <v>0.1617768609</v>
      </c>
      <c r="AH84" s="126">
        <f t="shared" si="8"/>
        <v>0.1618517002</v>
      </c>
      <c r="AI84" s="126">
        <f t="shared" si="8"/>
        <v>0.1596766639</v>
      </c>
      <c r="AJ84" s="126">
        <f t="shared" si="8"/>
        <v>0.1637937182</v>
      </c>
      <c r="AK84" s="126">
        <f t="shared" si="8"/>
        <v>0.1647133066</v>
      </c>
      <c r="AL84" s="126">
        <f t="shared" si="8"/>
        <v>0.1649290145</v>
      </c>
      <c r="AM84" s="126">
        <f t="shared" si="8"/>
        <v>0.1650989555</v>
      </c>
      <c r="AN84" s="126">
        <f t="shared" si="8"/>
        <v>0.1667149643</v>
      </c>
      <c r="AO84" s="126">
        <f t="shared" si="8"/>
        <v>0.1659997324</v>
      </c>
      <c r="AP84" s="126">
        <f t="shared" si="8"/>
        <v>0.1648745892</v>
      </c>
      <c r="AQ84" s="126">
        <f t="shared" si="8"/>
        <v>0.1642190925</v>
      </c>
      <c r="AR84" s="126">
        <f t="shared" si="8"/>
        <v>0.1650498809</v>
      </c>
      <c r="AS84" s="126">
        <f t="shared" si="8"/>
        <v>0.1630907506</v>
      </c>
      <c r="AT84" s="126">
        <f t="shared" si="8"/>
        <v>0.1632457409</v>
      </c>
      <c r="AU84" s="126">
        <f t="shared" si="8"/>
        <v>0.1641422787</v>
      </c>
      <c r="AV84" s="126">
        <f t="shared" si="8"/>
        <v>0.1657400598</v>
      </c>
      <c r="AW84" s="126">
        <f t="shared" si="8"/>
        <v>0.1670653568</v>
      </c>
      <c r="AX84" s="126">
        <f t="shared" si="8"/>
        <v>0.1675518964</v>
      </c>
      <c r="AY84" s="126">
        <f t="shared" si="8"/>
        <v>0.16868756</v>
      </c>
      <c r="AZ84" s="126">
        <f t="shared" si="8"/>
        <v>0.1719734399</v>
      </c>
      <c r="BA84" s="126">
        <f t="shared" si="8"/>
        <v>0.1741020716</v>
      </c>
      <c r="BB84" s="126">
        <f t="shared" si="8"/>
        <v>0.1756842797</v>
      </c>
    </row>
    <row r="85" ht="15.75" customHeight="1">
      <c r="A85" s="119" t="s">
        <v>330</v>
      </c>
      <c r="B85" s="131" t="s">
        <v>306</v>
      </c>
      <c r="C85" s="134" t="s">
        <v>276</v>
      </c>
      <c r="D85" s="126">
        <f>D63*1000/'Inflation GDP Population'!B$23*100</f>
        <v>0.001586669714</v>
      </c>
      <c r="E85" s="126">
        <f>E63*1000/'Inflation GDP Population'!C$23*100</f>
        <v>0.001688780979</v>
      </c>
      <c r="F85" s="126">
        <f>F63*1000/'Inflation GDP Population'!D$23*100</f>
        <v>0.002061443687</v>
      </c>
      <c r="G85" s="126">
        <f>G63*1000/'Inflation GDP Population'!E$23*100</f>
        <v>0.002090342047</v>
      </c>
      <c r="H85" s="126">
        <f>H63*1000/'Inflation GDP Population'!F$23*100</f>
        <v>0.002181625844</v>
      </c>
      <c r="I85" s="126">
        <f>I63*1000/'Inflation GDP Population'!G$23*100</f>
        <v>0.001226096088</v>
      </c>
      <c r="J85" s="126">
        <f>J63*1000/'Inflation GDP Population'!H$23*100</f>
        <v>0.003498382447</v>
      </c>
      <c r="K85" s="126">
        <f>K63*1000/'Inflation GDP Population'!I$23*100</f>
        <v>0.003921388785</v>
      </c>
      <c r="L85" s="126">
        <f>L63*1000/'Inflation GDP Population'!J$23*100</f>
        <v>0.004001213691</v>
      </c>
      <c r="M85" s="126">
        <f>M63*1000/'Inflation GDP Population'!K$23*100</f>
        <v>0.005751309333</v>
      </c>
      <c r="N85" s="126">
        <f>N63*1000/'Inflation GDP Population'!L$23*100</f>
        <v>0.005063189565</v>
      </c>
      <c r="O85" s="126">
        <f>O63*1000/'Inflation GDP Population'!M$23*100</f>
        <v>0.004679446662</v>
      </c>
      <c r="P85" s="126">
        <f>P63*1000/'Inflation GDP Population'!N$23*100</f>
        <v>0.004442259841</v>
      </c>
      <c r="Q85" s="126">
        <f>Q63*1000/'Inflation GDP Population'!O$23*100</f>
        <v>0.003647535498</v>
      </c>
      <c r="R85" s="126">
        <f>R63*1000/'Inflation GDP Population'!P$23*100</f>
        <v>0.003834888584</v>
      </c>
      <c r="S85" s="126">
        <f>S63*1000/'Inflation GDP Population'!Q$23*100</f>
        <v>0.002646626905</v>
      </c>
      <c r="T85" s="126">
        <f>T63*1000/'Inflation GDP Population'!R$23*100</f>
        <v>0.000949391835</v>
      </c>
      <c r="U85" s="126">
        <f>U63*1000/'Inflation GDP Population'!S$23*100</f>
        <v>0.001135270734</v>
      </c>
      <c r="V85" s="126">
        <f>V63*1000/'Inflation GDP Population'!T$23*100</f>
        <v>0.001218890009</v>
      </c>
      <c r="W85" s="126">
        <f>W63*1000/'Inflation GDP Population'!U$23*100</f>
        <v>0.001103124027</v>
      </c>
      <c r="X85" s="126">
        <f>X63*1000/'Inflation GDP Population'!V$23*100</f>
        <v>0.001056551775</v>
      </c>
      <c r="Y85" s="126">
        <f>Y63*1000/'Inflation GDP Population'!W$23*100</f>
        <v>0.0009941611707</v>
      </c>
      <c r="Z85" s="126">
        <f>Z63*1000/'Inflation GDP Population'!X$23*100</f>
        <v>0.0009592187928</v>
      </c>
      <c r="AA85" s="126">
        <f>AA63*1000/'Inflation GDP Population'!Y$23*100</f>
        <v>0.0009335636888</v>
      </c>
      <c r="AB85" s="126">
        <f>AB63*1000/'Inflation GDP Population'!Z$23*100</f>
        <v>0.0009186938804</v>
      </c>
      <c r="AC85" s="126">
        <f>AC63*1000/'Inflation GDP Population'!AA$23*100</f>
        <v>0.0009040425211</v>
      </c>
      <c r="AD85" s="126">
        <f>AD63*1000/'Inflation GDP Population'!AB$23*100</f>
        <v>0.0008915534926</v>
      </c>
      <c r="AE85" s="126">
        <f>AE63*1000/'Inflation GDP Population'!AC$23*100</f>
        <v>0.0008811056702</v>
      </c>
      <c r="AF85" s="126">
        <f>AF63*1000/'Inflation GDP Population'!AD$23*100</f>
        <v>0.000866977286</v>
      </c>
      <c r="AG85" s="126">
        <f>AG63*1000/'Inflation GDP Population'!AE$23*100</f>
        <v>0.0008585506572</v>
      </c>
      <c r="AH85" s="126">
        <f>AH63*1000/'Inflation GDP Population'!AF$23*100</f>
        <v>0.0008447281304</v>
      </c>
      <c r="AI85" s="126">
        <f>AI63*1000/'Inflation GDP Population'!AG$23*100</f>
        <v>0.0008346266551</v>
      </c>
      <c r="AJ85" s="126">
        <f>AJ63*1000/'Inflation GDP Population'!AH$23*100</f>
        <v>0.000822865305</v>
      </c>
      <c r="AK85" s="126">
        <f>AK63*1000/'Inflation GDP Population'!AI$23*100</f>
        <v>0.000807863904</v>
      </c>
      <c r="AL85" s="126">
        <f>AL63*1000/'Inflation GDP Population'!AJ$23*100</f>
        <v>0.0007931318406</v>
      </c>
      <c r="AM85" s="126">
        <f>AM63*1000/'Inflation GDP Population'!AK$23*100</f>
        <v>0.0007819020585</v>
      </c>
      <c r="AN85" s="126">
        <f>AN63*1000/'Inflation GDP Population'!AL$23*100</f>
        <v>0.0007692148542</v>
      </c>
      <c r="AO85" s="126">
        <f>AO63*1000/'Inflation GDP Population'!AM$23*100</f>
        <v>0.000755166142</v>
      </c>
      <c r="AP85" s="126">
        <f>AP63*1000/'Inflation GDP Population'!AN$23*100</f>
        <v>0.0007428925421</v>
      </c>
      <c r="AQ85" s="126">
        <f>AQ63*1000/'Inflation GDP Population'!AO$23*100</f>
        <v>0.0007278226251</v>
      </c>
      <c r="AR85" s="126">
        <f>AR63*1000/'Inflation GDP Population'!AP$23*100</f>
        <v>0.0007145189637</v>
      </c>
      <c r="AS85" s="126">
        <f>AS63*1000/'Inflation GDP Population'!AQ$23*100</f>
        <v>0.0007028864637</v>
      </c>
      <c r="AT85" s="126">
        <f>AT63*1000/'Inflation GDP Population'!AR$23*100</f>
        <v>0.0006900287611</v>
      </c>
      <c r="AU85" s="126">
        <f>AU63*1000/'Inflation GDP Population'!AS$23*100</f>
        <v>0.0006774028617</v>
      </c>
      <c r="AV85" s="126">
        <f>AV63*1000/'Inflation GDP Population'!AT$23*100</f>
        <v>0.000666350823</v>
      </c>
      <c r="AW85" s="126">
        <f>AW63*1000/'Inflation GDP Population'!AU$23*100</f>
        <v>0.0006567866665</v>
      </c>
      <c r="AX85" s="126">
        <f>AX63*1000/'Inflation GDP Population'!AV$23*100</f>
        <v>0.0006434594532</v>
      </c>
      <c r="AY85" s="126">
        <f>AY63*1000/'Inflation GDP Population'!AW$23*100</f>
        <v>0.0006329338417</v>
      </c>
      <c r="AZ85" s="126">
        <f>AZ63*1000/'Inflation GDP Population'!AX$23*100</f>
        <v>0.000621329709</v>
      </c>
      <c r="BA85" s="126">
        <f>BA63*1000/'Inflation GDP Population'!AY$23*100</f>
        <v>0.0006099353481</v>
      </c>
      <c r="BB85" s="126">
        <f>BB63*1000/'Inflation GDP Population'!AZ$23*100</f>
        <v>0.0005987470307</v>
      </c>
    </row>
    <row r="86" ht="15.75" customHeight="1">
      <c r="A86" s="135" t="s">
        <v>331</v>
      </c>
      <c r="B86" s="93" t="s">
        <v>332</v>
      </c>
      <c r="C86" s="123" t="s">
        <v>273</v>
      </c>
      <c r="D86" s="136">
        <f>D24*1000/'Inflation GDP Population'!B$28</f>
        <v>388.9017601</v>
      </c>
      <c r="E86" s="136">
        <f>E24*1000/'Inflation GDP Population'!C$28</f>
        <v>414.0065534</v>
      </c>
      <c r="F86" s="136">
        <f>F24*1000/'Inflation GDP Population'!D$28</f>
        <v>311.2241685</v>
      </c>
      <c r="G86" s="136">
        <f>G24*1000/'Inflation GDP Population'!E$28</f>
        <v>378.7460214</v>
      </c>
      <c r="H86" s="136">
        <f>H24*1000/'Inflation GDP Population'!F$28</f>
        <v>427.8000959</v>
      </c>
      <c r="I86" s="136">
        <f>I24*1000/'Inflation GDP Population'!G$28</f>
        <v>467.5450706</v>
      </c>
      <c r="J86" s="136">
        <f>J24*1000/'Inflation GDP Population'!H$28</f>
        <v>354.7870798</v>
      </c>
      <c r="K86" s="136">
        <f>K24*1000/'Inflation GDP Population'!I$28</f>
        <v>388.2346812</v>
      </c>
      <c r="L86" s="136">
        <f>L24*1000/'Inflation GDP Population'!J$28</f>
        <v>465.3745505</v>
      </c>
      <c r="M86" s="136">
        <f>M24*1000/'Inflation GDP Population'!K$28</f>
        <v>349.0466477</v>
      </c>
      <c r="N86" s="136">
        <f>N24*1000/'Inflation GDP Population'!L$28</f>
        <v>352.3316276</v>
      </c>
      <c r="O86" s="136">
        <f>O24*1000/'Inflation GDP Population'!M$28</f>
        <v>263.1543813</v>
      </c>
      <c r="P86" s="136">
        <f>P24*1000/'Inflation GDP Population'!N$28</f>
        <v>268.783755</v>
      </c>
      <c r="Q86" s="136">
        <f>Q24*1000/'Inflation GDP Population'!O$28</f>
        <v>319.6045701</v>
      </c>
      <c r="R86" s="136">
        <f>R24*1000/'Inflation GDP Population'!P$28</f>
        <v>315.2730079</v>
      </c>
      <c r="S86" s="136">
        <f>S24*1000/'Inflation GDP Population'!Q$28</f>
        <v>281.9618956</v>
      </c>
      <c r="T86" s="136">
        <f>T24*1000/'Inflation GDP Population'!R$28</f>
        <v>268.5986046</v>
      </c>
      <c r="U86" s="136">
        <f>U24*1000/'Inflation GDP Population'!S$28</f>
        <v>260.5476933</v>
      </c>
      <c r="V86" s="136">
        <f>V24*1000/'Inflation GDP Population'!T$28</f>
        <v>271.3610571</v>
      </c>
      <c r="W86" s="136">
        <f>W24*1000/'Inflation GDP Population'!U$28</f>
        <v>256.8887367</v>
      </c>
      <c r="X86" s="136">
        <f>X24*1000/'Inflation GDP Population'!V$28</f>
        <v>255.3191991</v>
      </c>
      <c r="Y86" s="136">
        <f>Y24*1000/'Inflation GDP Population'!W$28</f>
        <v>299.7622884</v>
      </c>
      <c r="Z86" s="136">
        <f>Z24*1000/'Inflation GDP Population'!X$28</f>
        <v>332.3876651</v>
      </c>
      <c r="AA86" s="136">
        <f>AA24*1000/'Inflation GDP Population'!Y$28</f>
        <v>364.3669857</v>
      </c>
      <c r="AB86" s="136">
        <f>AB24*1000/'Inflation GDP Population'!Z$28</f>
        <v>390.5384853</v>
      </c>
      <c r="AC86" s="136">
        <f>AC24*1000/'Inflation GDP Population'!AA$28</f>
        <v>410.1880163</v>
      </c>
      <c r="AD86" s="136">
        <f>AD24*1000/'Inflation GDP Population'!AB$28</f>
        <v>430.9488243</v>
      </c>
      <c r="AE86" s="136">
        <f>AE24*1000/'Inflation GDP Population'!AC$28</f>
        <v>446.6779326</v>
      </c>
      <c r="AF86" s="136">
        <f>AF24*1000/'Inflation GDP Population'!AD$28</f>
        <v>462.265719</v>
      </c>
      <c r="AG86" s="136">
        <f>AG24*1000/'Inflation GDP Population'!AE$28</f>
        <v>473.1569358</v>
      </c>
      <c r="AH86" s="136">
        <f>AH24*1000/'Inflation GDP Population'!AF$28</f>
        <v>484.0076017</v>
      </c>
      <c r="AI86" s="136">
        <f>AI24*1000/'Inflation GDP Population'!AG$28</f>
        <v>501.364107</v>
      </c>
      <c r="AJ86" s="136">
        <f>AJ24*1000/'Inflation GDP Population'!AH$28</f>
        <v>517.8247393</v>
      </c>
      <c r="AK86" s="136">
        <f>AK24*1000/'Inflation GDP Population'!AI$28</f>
        <v>532.1138427</v>
      </c>
      <c r="AL86" s="136">
        <f>AL24*1000/'Inflation GDP Population'!AJ$28</f>
        <v>546.2619465</v>
      </c>
      <c r="AM86" s="136">
        <f>AM24*1000/'Inflation GDP Population'!AK$28</f>
        <v>558.837825</v>
      </c>
      <c r="AN86" s="136">
        <f>AN24*1000/'Inflation GDP Population'!AL$28</f>
        <v>571.8791224</v>
      </c>
      <c r="AO86" s="136">
        <f>AO24*1000/'Inflation GDP Population'!AM$28</f>
        <v>583.5946433</v>
      </c>
      <c r="AP86" s="136">
        <f>AP24*1000/'Inflation GDP Population'!AN$28</f>
        <v>594.4149721</v>
      </c>
      <c r="AQ86" s="136">
        <f>AQ24*1000/'Inflation GDP Population'!AO$28</f>
        <v>603.3095913</v>
      </c>
      <c r="AR86" s="136">
        <f>AR24*1000/'Inflation GDP Population'!AP$28</f>
        <v>612.9234345</v>
      </c>
      <c r="AS86" s="136">
        <f>AS24*1000/'Inflation GDP Population'!AQ$28</f>
        <v>620.6009317</v>
      </c>
      <c r="AT86" s="136">
        <f>AT24*1000/'Inflation GDP Population'!AR$28</f>
        <v>626.5328386</v>
      </c>
      <c r="AU86" s="136">
        <f>AU24*1000/'Inflation GDP Population'!AS$28</f>
        <v>633.1576231</v>
      </c>
      <c r="AV86" s="136">
        <f>AV24*1000/'Inflation GDP Population'!AT$28</f>
        <v>635.7787741</v>
      </c>
      <c r="AW86" s="136">
        <f>AW24*1000/'Inflation GDP Population'!AU$28</f>
        <v>640.9309985</v>
      </c>
      <c r="AX86" s="136">
        <f>AX24*1000/'Inflation GDP Population'!AV$28</f>
        <v>643.8627722</v>
      </c>
      <c r="AY86" s="136">
        <f>AY24*1000/'Inflation GDP Population'!AW$28</f>
        <v>647.6792057</v>
      </c>
      <c r="AZ86" s="136">
        <f>AZ24*1000/'Inflation GDP Population'!AX$28</f>
        <v>651.1441271</v>
      </c>
      <c r="BA86" s="136">
        <f>BA24*1000/'Inflation GDP Population'!AY$28</f>
        <v>652.2205266</v>
      </c>
      <c r="BB86" s="136">
        <f>BB24*1000/'Inflation GDP Population'!AZ$28</f>
        <v>654.2159046</v>
      </c>
    </row>
    <row r="87" ht="15.75" customHeight="1">
      <c r="A87" s="135" t="s">
        <v>333</v>
      </c>
      <c r="B87" s="93" t="s">
        <v>334</v>
      </c>
      <c r="C87" s="123" t="s">
        <v>273</v>
      </c>
      <c r="D87" s="136">
        <f>D25*1000/'Inflation GDP Population'!B$28</f>
        <v>204.6591074</v>
      </c>
      <c r="E87" s="136">
        <f>E25*1000/'Inflation GDP Population'!C$28</f>
        <v>122.2377962</v>
      </c>
      <c r="F87" s="136">
        <f>F25*1000/'Inflation GDP Population'!D$28</f>
        <v>65.3690825</v>
      </c>
      <c r="G87" s="136">
        <f>G25*1000/'Inflation GDP Population'!E$28</f>
        <v>39.53547784</v>
      </c>
      <c r="H87" s="136">
        <f>H25*1000/'Inflation GDP Population'!F$28</f>
        <v>105.0524913</v>
      </c>
      <c r="I87" s="136">
        <f>I25*1000/'Inflation GDP Population'!G$28</f>
        <v>201.3531576</v>
      </c>
      <c r="J87" s="136">
        <f>J25*1000/'Inflation GDP Population'!H$28</f>
        <v>198.799365</v>
      </c>
      <c r="K87" s="136">
        <f>K25*1000/'Inflation GDP Population'!I$28</f>
        <v>222.5109147</v>
      </c>
      <c r="L87" s="136">
        <f>L25*1000/'Inflation GDP Population'!J$28</f>
        <v>242.0663926</v>
      </c>
      <c r="M87" s="136">
        <f>M25*1000/'Inflation GDP Population'!K$28</f>
        <v>166.9310368</v>
      </c>
      <c r="N87" s="136">
        <f>N25*1000/'Inflation GDP Population'!L$28</f>
        <v>267.7652652</v>
      </c>
      <c r="O87" s="136">
        <f>O25*1000/'Inflation GDP Population'!M$28</f>
        <v>209.859638</v>
      </c>
      <c r="P87" s="136">
        <f>P25*1000/'Inflation GDP Population'!N$28</f>
        <v>80.29783015</v>
      </c>
      <c r="Q87" s="136">
        <f>Q25*1000/'Inflation GDP Population'!O$28</f>
        <v>85.83441639</v>
      </c>
      <c r="R87" s="136">
        <f>R25*1000/'Inflation GDP Population'!P$28</f>
        <v>55.85711873</v>
      </c>
      <c r="S87" s="136">
        <f>S25*1000/'Inflation GDP Population'!Q$28</f>
        <v>83.81798473</v>
      </c>
      <c r="T87" s="136">
        <f>T25*1000/'Inflation GDP Population'!R$28</f>
        <v>67.13564213</v>
      </c>
      <c r="U87" s="136">
        <f>U25*1000/'Inflation GDP Population'!S$28</f>
        <v>42.65167528</v>
      </c>
      <c r="V87" s="136">
        <f>V25*1000/'Inflation GDP Population'!T$28</f>
        <v>47.27936194</v>
      </c>
      <c r="W87" s="136">
        <f>W25*1000/'Inflation GDP Population'!U$28</f>
        <v>131.5769048</v>
      </c>
      <c r="X87" s="136">
        <f>X25*1000/'Inflation GDP Population'!V$28</f>
        <v>2481.613334</v>
      </c>
      <c r="Y87" s="136">
        <f>Y25*1000/'Inflation GDP Population'!W$28</f>
        <v>2278.067573</v>
      </c>
      <c r="Z87" s="136">
        <f>Z25*1000/'Inflation GDP Population'!X$28</f>
        <v>2113.965485</v>
      </c>
      <c r="AA87" s="136">
        <f>AA25*1000/'Inflation GDP Population'!Y$28</f>
        <v>1946.741578</v>
      </c>
      <c r="AB87" s="136">
        <f>AB25*1000/'Inflation GDP Population'!Z$28</f>
        <v>1762.029671</v>
      </c>
      <c r="AC87" s="136">
        <f>AC25*1000/'Inflation GDP Population'!AA$28</f>
        <v>1559.564131</v>
      </c>
      <c r="AD87" s="136">
        <f>AD25*1000/'Inflation GDP Population'!AB$28</f>
        <v>1490.308131</v>
      </c>
      <c r="AE87" s="136">
        <f>AE25*1000/'Inflation GDP Population'!AC$28</f>
        <v>1438.455115</v>
      </c>
      <c r="AF87" s="136">
        <f>AF25*1000/'Inflation GDP Population'!AD$28</f>
        <v>1374.107854</v>
      </c>
      <c r="AG87" s="136">
        <f>AG25*1000/'Inflation GDP Population'!AE$28</f>
        <v>1301.053083</v>
      </c>
      <c r="AH87" s="136">
        <f>AH25*1000/'Inflation GDP Population'!AF$28</f>
        <v>1233.745928</v>
      </c>
      <c r="AI87" s="136">
        <f>AI25*1000/'Inflation GDP Population'!AG$28</f>
        <v>1212.494518</v>
      </c>
      <c r="AJ87" s="136">
        <f>AJ25*1000/'Inflation GDP Population'!AH$28</f>
        <v>1186.618061</v>
      </c>
      <c r="AK87" s="136">
        <f>AK25*1000/'Inflation GDP Population'!AI$28</f>
        <v>1174.273868</v>
      </c>
      <c r="AL87" s="136">
        <f>AL25*1000/'Inflation GDP Population'!AJ$28</f>
        <v>1144.594891</v>
      </c>
      <c r="AM87" s="136">
        <f>AM25*1000/'Inflation GDP Population'!AK$28</f>
        <v>1161.030725</v>
      </c>
      <c r="AN87" s="136">
        <f>AN25*1000/'Inflation GDP Population'!AL$28</f>
        <v>1166.82379</v>
      </c>
      <c r="AO87" s="136">
        <f>AO25*1000/'Inflation GDP Population'!AM$28</f>
        <v>2053.590145</v>
      </c>
      <c r="AP87" s="136">
        <f>AP25*1000/'Inflation GDP Population'!AN$28</f>
        <v>2013.171079</v>
      </c>
      <c r="AQ87" s="136">
        <f>AQ25*1000/'Inflation GDP Population'!AO$28</f>
        <v>1930.511809</v>
      </c>
      <c r="AR87" s="136">
        <f>AR25*1000/'Inflation GDP Population'!AP$28</f>
        <v>1859.617021</v>
      </c>
      <c r="AS87" s="136">
        <f>AS25*1000/'Inflation GDP Population'!AQ$28</f>
        <v>1840.539981</v>
      </c>
      <c r="AT87" s="136">
        <f>AT25*1000/'Inflation GDP Population'!AR$28</f>
        <v>1789.224975</v>
      </c>
      <c r="AU87" s="136">
        <f>AU25*1000/'Inflation GDP Population'!AS$28</f>
        <v>1740.970558</v>
      </c>
      <c r="AV87" s="136">
        <f>AV25*1000/'Inflation GDP Population'!AT$28</f>
        <v>1661.090842</v>
      </c>
      <c r="AW87" s="136">
        <f>AW25*1000/'Inflation GDP Population'!AU$28</f>
        <v>1618.684279</v>
      </c>
      <c r="AX87" s="136">
        <f>AX25*1000/'Inflation GDP Population'!AV$28</f>
        <v>1581.779909</v>
      </c>
      <c r="AY87" s="136">
        <f>AY25*1000/'Inflation GDP Population'!AW$28</f>
        <v>1564.610846</v>
      </c>
      <c r="AZ87" s="136">
        <f>AZ25*1000/'Inflation GDP Population'!AX$28</f>
        <v>1547.291064</v>
      </c>
      <c r="BA87" s="136">
        <f>BA25*1000/'Inflation GDP Population'!AY$28</f>
        <v>1466.646728</v>
      </c>
      <c r="BB87" s="136">
        <f>BB25*1000/'Inflation GDP Population'!AZ$28</f>
        <v>0</v>
      </c>
    </row>
    <row r="88" ht="15.75" customHeight="1">
      <c r="A88" s="135" t="s">
        <v>335</v>
      </c>
      <c r="B88" s="123" t="s">
        <v>336</v>
      </c>
      <c r="C88" s="123" t="s">
        <v>273</v>
      </c>
      <c r="D88" s="136">
        <f>D26*1000/'Inflation GDP Population'!B$28</f>
        <v>177.5177846</v>
      </c>
      <c r="E88" s="136">
        <f>E26*1000/'Inflation GDP Population'!C$28</f>
        <v>180.7509879</v>
      </c>
      <c r="F88" s="136">
        <f>F26*1000/'Inflation GDP Population'!D$28</f>
        <v>190.2249503</v>
      </c>
      <c r="G88" s="136">
        <f>G26*1000/'Inflation GDP Population'!E$28</f>
        <v>191.174834</v>
      </c>
      <c r="H88" s="136">
        <f>H26*1000/'Inflation GDP Population'!F$28</f>
        <v>183.6909874</v>
      </c>
      <c r="I88" s="136">
        <f>I26*1000/'Inflation GDP Population'!G$28</f>
        <v>186.8272232</v>
      </c>
      <c r="J88" s="136">
        <f>J26*1000/'Inflation GDP Population'!H$28</f>
        <v>189.0555541</v>
      </c>
      <c r="K88" s="136">
        <f>K26*1000/'Inflation GDP Population'!I$28</f>
        <v>199.7080532</v>
      </c>
      <c r="L88" s="136">
        <f>L26*1000/'Inflation GDP Population'!J$28</f>
        <v>205.9679172</v>
      </c>
      <c r="M88" s="136">
        <f>M26*1000/'Inflation GDP Population'!K$28</f>
        <v>210.4568896</v>
      </c>
      <c r="N88" s="136">
        <f>N26*1000/'Inflation GDP Population'!L$28</f>
        <v>218.6872592</v>
      </c>
      <c r="O88" s="136">
        <f>O26*1000/'Inflation GDP Population'!M$28</f>
        <v>221.981623</v>
      </c>
      <c r="P88" s="136">
        <f>P26*1000/'Inflation GDP Population'!N$28</f>
        <v>221.0722472</v>
      </c>
      <c r="Q88" s="136">
        <f>Q26*1000/'Inflation GDP Population'!O$28</f>
        <v>223.9021636</v>
      </c>
      <c r="R88" s="136">
        <f>R26*1000/'Inflation GDP Population'!P$28</f>
        <v>233.6695697</v>
      </c>
      <c r="S88" s="136">
        <f>S26*1000/'Inflation GDP Population'!Q$28</f>
        <v>233.3007957</v>
      </c>
      <c r="T88" s="136">
        <f>T26*1000/'Inflation GDP Population'!R$28</f>
        <v>230.6224835</v>
      </c>
      <c r="U88" s="136">
        <f>U26*1000/'Inflation GDP Population'!S$28</f>
        <v>218.9409187</v>
      </c>
      <c r="V88" s="136">
        <f>V26*1000/'Inflation GDP Population'!T$28</f>
        <v>221.5170207</v>
      </c>
      <c r="W88" s="136">
        <f>W26*1000/'Inflation GDP Population'!U$28</f>
        <v>223.326001</v>
      </c>
      <c r="X88" s="136">
        <f>X26*1000/'Inflation GDP Population'!V$28</f>
        <v>224.2253923</v>
      </c>
      <c r="Y88" s="136">
        <f>Y26*1000/'Inflation GDP Population'!W$28</f>
        <v>221.4330542</v>
      </c>
      <c r="Z88" s="136">
        <f>Z26*1000/'Inflation GDP Population'!X$28</f>
        <v>219.7006873</v>
      </c>
      <c r="AA88" s="136">
        <f>AA26*1000/'Inflation GDP Population'!Y$28</f>
        <v>218.0116524</v>
      </c>
      <c r="AB88" s="136">
        <f>AB26*1000/'Inflation GDP Population'!Z$28</f>
        <v>216.3643612</v>
      </c>
      <c r="AC88" s="136">
        <f>AC26*1000/'Inflation GDP Population'!AA$28</f>
        <v>214.7573021</v>
      </c>
      <c r="AD88" s="136">
        <f>AD26*1000/'Inflation GDP Population'!AB$28</f>
        <v>213.1890356</v>
      </c>
      <c r="AE88" s="136">
        <f>AE26*1000/'Inflation GDP Population'!AC$28</f>
        <v>211.6581899</v>
      </c>
      <c r="AF88" s="136">
        <f>AF26*1000/'Inflation GDP Population'!AD$28</f>
        <v>210.1634573</v>
      </c>
      <c r="AG88" s="136">
        <f>AG26*1000/'Inflation GDP Population'!AE$28</f>
        <v>208.7035904</v>
      </c>
      <c r="AH88" s="136">
        <f>AH26*1000/'Inflation GDP Population'!AF$28</f>
        <v>207.2773984</v>
      </c>
      <c r="AI88" s="136">
        <f>AI26*1000/'Inflation GDP Population'!AG$28</f>
        <v>206.0040041</v>
      </c>
      <c r="AJ88" s="136">
        <f>AJ26*1000/'Inflation GDP Population'!AH$28</f>
        <v>204.7579453</v>
      </c>
      <c r="AK88" s="136">
        <f>AK26*1000/'Inflation GDP Population'!AI$28</f>
        <v>203.5383647</v>
      </c>
      <c r="AL88" s="136">
        <f>AL26*1000/'Inflation GDP Population'!AJ$28</f>
        <v>202.3444404</v>
      </c>
      <c r="AM88" s="136">
        <f>AM26*1000/'Inflation GDP Population'!AK$28</f>
        <v>201.1753842</v>
      </c>
      <c r="AN88" s="136">
        <f>AN26*1000/'Inflation GDP Population'!AL$28</f>
        <v>200.0304401</v>
      </c>
      <c r="AO88" s="136">
        <f>AO26*1000/'Inflation GDP Population'!AM$28</f>
        <v>198.9088821</v>
      </c>
      <c r="AP88" s="136">
        <f>AP26*1000/'Inflation GDP Population'!AN$28</f>
        <v>197.8100133</v>
      </c>
      <c r="AQ88" s="136">
        <f>AQ26*1000/'Inflation GDP Population'!AO$28</f>
        <v>196.733164</v>
      </c>
      <c r="AR88" s="136">
        <f>AR26*1000/'Inflation GDP Population'!AP$28</f>
        <v>195.6776909</v>
      </c>
      <c r="AS88" s="136">
        <f>AS26*1000/'Inflation GDP Population'!AQ$28</f>
        <v>194.437394</v>
      </c>
      <c r="AT88" s="136">
        <f>AT26*1000/'Inflation GDP Population'!AR$28</f>
        <v>193.2237309</v>
      </c>
      <c r="AU88" s="136">
        <f>AU26*1000/'Inflation GDP Population'!AS$28</f>
        <v>192.035865</v>
      </c>
      <c r="AV88" s="136">
        <f>AV26*1000/'Inflation GDP Population'!AT$28</f>
        <v>190.8729946</v>
      </c>
      <c r="AW88" s="136">
        <f>AW26*1000/'Inflation GDP Population'!AU$28</f>
        <v>189.7343507</v>
      </c>
      <c r="AX88" s="136">
        <f>AX26*1000/'Inflation GDP Population'!AV$28</f>
        <v>188.6191956</v>
      </c>
      <c r="AY88" s="136">
        <f>AY26*1000/'Inflation GDP Population'!AW$28</f>
        <v>187.5268212</v>
      </c>
      <c r="AZ88" s="136">
        <f>AZ26*1000/'Inflation GDP Population'!AX$28</f>
        <v>186.4565476</v>
      </c>
      <c r="BA88" s="136">
        <f>BA26*1000/'Inflation GDP Population'!AY$28</f>
        <v>185.4077219</v>
      </c>
      <c r="BB88" s="136">
        <f>BB26*1000/'Inflation GDP Population'!AZ$28</f>
        <v>184.3797163</v>
      </c>
    </row>
    <row r="89" ht="15.75" customHeight="1">
      <c r="A89" s="135" t="s">
        <v>337</v>
      </c>
      <c r="B89" s="123" t="s">
        <v>338</v>
      </c>
      <c r="C89" s="123" t="s">
        <v>273</v>
      </c>
      <c r="D89" s="136">
        <f>D27*1000/'Inflation GDP Population'!B$28</f>
        <v>113.3758925</v>
      </c>
      <c r="E89" s="136">
        <f>E27*1000/'Inflation GDP Population'!C$28</f>
        <v>108.7355153</v>
      </c>
      <c r="F89" s="136">
        <f>F27*1000/'Inflation GDP Population'!D$28</f>
        <v>99.78110951</v>
      </c>
      <c r="G89" s="136">
        <f>G27*1000/'Inflation GDP Population'!E$28</f>
        <v>79.96530319</v>
      </c>
      <c r="H89" s="136">
        <f>H27*1000/'Inflation GDP Population'!F$28</f>
        <v>104.7497709</v>
      </c>
      <c r="I89" s="136">
        <f>I27*1000/'Inflation GDP Population'!G$28</f>
        <v>123.4693692</v>
      </c>
      <c r="J89" s="136">
        <f>J27*1000/'Inflation GDP Population'!H$28</f>
        <v>113.4302989</v>
      </c>
      <c r="K89" s="136">
        <f>K27*1000/'Inflation GDP Population'!I$28</f>
        <v>149.0412968</v>
      </c>
      <c r="L89" s="136">
        <f>L27*1000/'Inflation GDP Population'!J$28</f>
        <v>140.7464233</v>
      </c>
      <c r="M89" s="136">
        <f>M27*1000/'Inflation GDP Population'!K$28</f>
        <v>153.4182029</v>
      </c>
      <c r="N89" s="136">
        <f>N27*1000/'Inflation GDP Population'!L$28</f>
        <v>148.4800692</v>
      </c>
      <c r="O89" s="136">
        <f>O27*1000/'Inflation GDP Population'!M$28</f>
        <v>124.7447372</v>
      </c>
      <c r="P89" s="136">
        <f>P27*1000/'Inflation GDP Population'!N$28</f>
        <v>151.0176889</v>
      </c>
      <c r="Q89" s="136">
        <f>Q27*1000/'Inflation GDP Population'!O$28</f>
        <v>127.2213974</v>
      </c>
      <c r="R89" s="136">
        <f>R27*1000/'Inflation GDP Population'!P$28</f>
        <v>158.9025702</v>
      </c>
      <c r="S89" s="136">
        <f>S27*1000/'Inflation GDP Population'!Q$28</f>
        <v>138.4124486</v>
      </c>
      <c r="T89" s="136">
        <f>T27*1000/'Inflation GDP Population'!R$28</f>
        <v>151.7972682</v>
      </c>
      <c r="U89" s="136">
        <f>U27*1000/'Inflation GDP Population'!S$28</f>
        <v>140.3375327</v>
      </c>
      <c r="V89" s="136">
        <f>V27*1000/'Inflation GDP Population'!T$28</f>
        <v>138.4911475</v>
      </c>
      <c r="W89" s="136">
        <f>W27*1000/'Inflation GDP Population'!U$28</f>
        <v>137.8768027</v>
      </c>
      <c r="X89" s="136">
        <f>X27*1000/'Inflation GDP Population'!V$28</f>
        <v>136.622009</v>
      </c>
      <c r="Y89" s="136">
        <f>Y27*1000/'Inflation GDP Population'!W$28</f>
        <v>161.7719987</v>
      </c>
      <c r="Z89" s="136">
        <f>Z27*1000/'Inflation GDP Population'!X$28</f>
        <v>161.6888678</v>
      </c>
      <c r="AA89" s="136">
        <f>AA27*1000/'Inflation GDP Population'!Y$28</f>
        <v>161.6086848</v>
      </c>
      <c r="AB89" s="136">
        <f>AB27*1000/'Inflation GDP Population'!Z$28</f>
        <v>161.5313419</v>
      </c>
      <c r="AC89" s="136">
        <f>AC27*1000/'Inflation GDP Population'!AA$28</f>
        <v>161.4567366</v>
      </c>
      <c r="AD89" s="136">
        <f>AD27*1000/'Inflation GDP Population'!AB$28</f>
        <v>162.1817896</v>
      </c>
      <c r="AE89" s="136">
        <f>AE27*1000/'Inflation GDP Population'!AC$28</f>
        <v>161.3153529</v>
      </c>
      <c r="AF89" s="136">
        <f>AF27*1000/'Inflation GDP Population'!AD$28</f>
        <v>161.2483926</v>
      </c>
      <c r="AG89" s="136">
        <f>AG27*1000/'Inflation GDP Population'!AE$28</f>
        <v>171.1725564</v>
      </c>
      <c r="AH89" s="136">
        <f>AH27*1000/'Inflation GDP Population'!AF$28</f>
        <v>165.5561134</v>
      </c>
      <c r="AI89" s="136">
        <f>AI27*1000/'Inflation GDP Population'!AG$28</f>
        <v>162.3912203</v>
      </c>
      <c r="AJ89" s="136">
        <f>AJ27*1000/'Inflation GDP Population'!AH$28</f>
        <v>161.1895988</v>
      </c>
      <c r="AK89" s="136">
        <f>AK27*1000/'Inflation GDP Population'!AI$28</f>
        <v>167.8486853</v>
      </c>
      <c r="AL89" s="136">
        <f>AL27*1000/'Inflation GDP Population'!AJ$28</f>
        <v>176.6912969</v>
      </c>
      <c r="AM89" s="136">
        <f>AM27*1000/'Inflation GDP Population'!AK$28</f>
        <v>184.1917361</v>
      </c>
      <c r="AN89" s="136">
        <f>AN27*1000/'Inflation GDP Population'!AL$28</f>
        <v>171.3783075</v>
      </c>
      <c r="AO89" s="136">
        <f>AO27*1000/'Inflation GDP Population'!AM$28</f>
        <v>196.7228884</v>
      </c>
      <c r="AP89" s="136">
        <f>AP27*1000/'Inflation GDP Population'!AN$28</f>
        <v>177.6424511</v>
      </c>
      <c r="AQ89" s="136">
        <f>AQ27*1000/'Inflation GDP Population'!AO$28</f>
        <v>172.7027403</v>
      </c>
      <c r="AR89" s="136">
        <f>AR27*1000/'Inflation GDP Population'!AP$28</f>
        <v>197.2116159</v>
      </c>
      <c r="AS89" s="136">
        <f>AS27*1000/'Inflation GDP Population'!AQ$28</f>
        <v>161.3293378</v>
      </c>
      <c r="AT89" s="136">
        <f>AT27*1000/'Inflation GDP Population'!AR$28</f>
        <v>168.3964698</v>
      </c>
      <c r="AU89" s="136">
        <f>AU27*1000/'Inflation GDP Population'!AS$28</f>
        <v>161.068422</v>
      </c>
      <c r="AV89" s="136">
        <f>AV27*1000/'Inflation GDP Population'!AT$28</f>
        <v>161.2074634</v>
      </c>
      <c r="AW89" s="136">
        <f>AW27*1000/'Inflation GDP Population'!AU$28</f>
        <v>162.1296479</v>
      </c>
      <c r="AX89" s="136">
        <f>AX27*1000/'Inflation GDP Population'!AV$28</f>
        <v>160.702167</v>
      </c>
      <c r="AY89" s="136">
        <f>AY27*1000/'Inflation GDP Population'!AW$28</f>
        <v>160.5863773</v>
      </c>
      <c r="AZ89" s="136">
        <f>AZ27*1000/'Inflation GDP Population'!AX$28</f>
        <v>160.4735791</v>
      </c>
      <c r="BA89" s="136">
        <f>BA27*1000/'Inflation GDP Population'!AY$28</f>
        <v>177.4498768</v>
      </c>
      <c r="BB89" s="136">
        <f>BB27*1000/'Inflation GDP Population'!AZ$28</f>
        <v>175.7598997</v>
      </c>
    </row>
    <row r="90" ht="15.75" customHeight="1">
      <c r="A90" s="135" t="s">
        <v>339</v>
      </c>
      <c r="B90" s="93" t="s">
        <v>332</v>
      </c>
      <c r="C90" s="137" t="s">
        <v>276</v>
      </c>
      <c r="D90" s="138">
        <f>D24*1000/'Inflation GDP Population'!B$23*100</f>
        <v>0.740951583</v>
      </c>
      <c r="E90" s="138">
        <f>E24*1000/'Inflation GDP Population'!C$23*100</f>
        <v>0.812190393</v>
      </c>
      <c r="F90" s="138">
        <f>F24*1000/'Inflation GDP Population'!D$23*100</f>
        <v>0.6059609018</v>
      </c>
      <c r="G90" s="138">
        <f>G24*1000/'Inflation GDP Population'!E$23*100</f>
        <v>0.7262871034</v>
      </c>
      <c r="H90" s="138">
        <f>H24*1000/'Inflation GDP Population'!F$23*100</f>
        <v>0.807152943</v>
      </c>
      <c r="I90" s="138">
        <f>I24*1000/'Inflation GDP Population'!G$23*100</f>
        <v>0.8510680151</v>
      </c>
      <c r="J90" s="138">
        <f>J24*1000/'Inflation GDP Population'!H$23*100</f>
        <v>0.6302364491</v>
      </c>
      <c r="K90" s="138">
        <f>K24*1000/'Inflation GDP Population'!I$23*100</f>
        <v>0.6678338</v>
      </c>
      <c r="L90" s="138">
        <f>L24*1000/'Inflation GDP Population'!J$23*100</f>
        <v>0.807354743</v>
      </c>
      <c r="M90" s="138">
        <f>M24*1000/'Inflation GDP Population'!K$23*100</f>
        <v>0.6266598213</v>
      </c>
      <c r="N90" s="138">
        <f>N24*1000/'Inflation GDP Population'!L$23*100</f>
        <v>0.6280417996</v>
      </c>
      <c r="O90" s="138">
        <f>O24*1000/'Inflation GDP Population'!M$23*100</f>
        <v>0.4655772156</v>
      </c>
      <c r="P90" s="138">
        <f>P24*1000/'Inflation GDP Population'!N$23*100</f>
        <v>0.4677062983</v>
      </c>
      <c r="Q90" s="138">
        <f>Q24*1000/'Inflation GDP Population'!O$23*100</f>
        <v>0.5485363961</v>
      </c>
      <c r="R90" s="138">
        <f>R24*1000/'Inflation GDP Population'!P$23*100</f>
        <v>0.5291395725</v>
      </c>
      <c r="S90" s="138">
        <f>S24*1000/'Inflation GDP Population'!Q$23*100</f>
        <v>0.4547186154</v>
      </c>
      <c r="T90" s="138">
        <f>T24*1000/'Inflation GDP Population'!R$23*100</f>
        <v>0.4249303888</v>
      </c>
      <c r="U90" s="138">
        <f>U24*1000/'Inflation GDP Population'!S$23*100</f>
        <v>0.4012416482</v>
      </c>
      <c r="V90" s="138">
        <f>V24*1000/'Inflation GDP Population'!T$23*100</f>
        <v>0.4046077307</v>
      </c>
      <c r="W90" s="138">
        <f>W24*1000/'Inflation GDP Population'!U$23*100</f>
        <v>0.3730978172</v>
      </c>
      <c r="X90" s="138">
        <f>X24*1000/'Inflation GDP Population'!V$23*100</f>
        <v>0.3670629936</v>
      </c>
      <c r="Y90" s="138">
        <f>Y24*1000/'Inflation GDP Population'!W$23*100</f>
        <v>0.4280410425</v>
      </c>
      <c r="Z90" s="138">
        <f>Z24*1000/'Inflation GDP Population'!X$23*100</f>
        <v>0.4713404595</v>
      </c>
      <c r="AA90" s="138">
        <f>AA24*1000/'Inflation GDP Population'!Y$23*100</f>
        <v>0.5130292206</v>
      </c>
      <c r="AB90" s="138">
        <f>AB24*1000/'Inflation GDP Population'!Z$23*100</f>
        <v>0.5459007748</v>
      </c>
      <c r="AC90" s="138">
        <f>AC24*1000/'Inflation GDP Population'!AA$23*100</f>
        <v>0.569134324</v>
      </c>
      <c r="AD90" s="138">
        <f>AD24*1000/'Inflation GDP Population'!AB$23*100</f>
        <v>0.5934390895</v>
      </c>
      <c r="AE90" s="138">
        <f>AE24*1000/'Inflation GDP Population'!AC$23*100</f>
        <v>0.6103821007</v>
      </c>
      <c r="AF90" s="138">
        <f>AF24*1000/'Inflation GDP Population'!AD$23*100</f>
        <v>0.6267516337</v>
      </c>
      <c r="AG90" s="138">
        <f>AG24*1000/'Inflation GDP Population'!AE$23*100</f>
        <v>0.6364239897</v>
      </c>
      <c r="AH90" s="138">
        <f>AH24*1000/'Inflation GDP Population'!AF$23*100</f>
        <v>0.6457634468</v>
      </c>
      <c r="AI90" s="138">
        <f>AI24*1000/'Inflation GDP Population'!AG$23*100</f>
        <v>0.6630473745</v>
      </c>
      <c r="AJ90" s="138">
        <f>AJ24*1000/'Inflation GDP Population'!AH$23*100</f>
        <v>0.6787262211</v>
      </c>
      <c r="AK90" s="138">
        <f>AK24*1000/'Inflation GDP Population'!AI$23*100</f>
        <v>0.6911756185</v>
      </c>
      <c r="AL90" s="138">
        <f>AL24*1000/'Inflation GDP Population'!AJ$23*100</f>
        <v>0.7030874377</v>
      </c>
      <c r="AM90" s="138">
        <f>AM24*1000/'Inflation GDP Population'!AK$23*100</f>
        <v>0.712643317</v>
      </c>
      <c r="AN90" s="138">
        <f>AN24*1000/'Inflation GDP Population'!AL$23*100</f>
        <v>0.722475527</v>
      </c>
      <c r="AO90" s="138">
        <f>AO24*1000/'Inflation GDP Population'!AM$23*100</f>
        <v>0.7303281366</v>
      </c>
      <c r="AP90" s="138">
        <f>AP24*1000/'Inflation GDP Population'!AN$23*100</f>
        <v>0.7367846444</v>
      </c>
      <c r="AQ90" s="138">
        <f>AQ24*1000/'Inflation GDP Population'!AO$23*100</f>
        <v>0.7406145924</v>
      </c>
      <c r="AR90" s="138">
        <f>AR24*1000/'Inflation GDP Population'!AP$23*100</f>
        <v>0.7451049156</v>
      </c>
      <c r="AS90" s="138">
        <f>AS24*1000/'Inflation GDP Population'!AQ$23*100</f>
        <v>0.747825911</v>
      </c>
      <c r="AT90" s="138">
        <f>AT24*1000/'Inflation GDP Population'!AR$23*100</f>
        <v>0.7482713722</v>
      </c>
      <c r="AU90" s="138">
        <f>AU24*1000/'Inflation GDP Population'!AS$23*100</f>
        <v>0.7493862251</v>
      </c>
      <c r="AV90" s="138">
        <f>AV24*1000/'Inflation GDP Population'!AT$23*100</f>
        <v>0.7456428302</v>
      </c>
      <c r="AW90" s="138">
        <f>AW24*1000/'Inflation GDP Population'!AU$23*100</f>
        <v>0.744766987</v>
      </c>
      <c r="AX90" s="138">
        <f>AX24*1000/'Inflation GDP Population'!AV$23*100</f>
        <v>0.7412096938</v>
      </c>
      <c r="AY90" s="138">
        <f>AY24*1000/'Inflation GDP Population'!AW$23*100</f>
        <v>0.7385869023</v>
      </c>
      <c r="AZ90" s="138">
        <f>AZ24*1000/'Inflation GDP Population'!AX$23*100</f>
        <v>0.7354764678</v>
      </c>
      <c r="BA90" s="138">
        <f>BA24*1000/'Inflation GDP Population'!AY$23*100</f>
        <v>0.7296139422</v>
      </c>
      <c r="BB90" s="138">
        <f>BB24*1000/'Inflation GDP Population'!AZ$23*100</f>
        <v>0.7247439731</v>
      </c>
    </row>
    <row r="91" ht="15.75" customHeight="1">
      <c r="A91" s="135" t="s">
        <v>340</v>
      </c>
      <c r="B91" s="93" t="s">
        <v>334</v>
      </c>
      <c r="C91" s="137" t="s">
        <v>276</v>
      </c>
      <c r="D91" s="138">
        <f>D25*1000/'Inflation GDP Population'!B$23*100</f>
        <v>0.3899249249</v>
      </c>
      <c r="E91" s="138">
        <f>E25*1000/'Inflation GDP Population'!C$23*100</f>
        <v>0.2398038459</v>
      </c>
      <c r="F91" s="138">
        <f>F25*1000/'Inflation GDP Population'!D$23*100</f>
        <v>0.1272751675</v>
      </c>
      <c r="G91" s="138">
        <f>G25*1000/'Inflation GDP Population'!E$23*100</f>
        <v>0.07581362197</v>
      </c>
      <c r="H91" s="138">
        <f>H25*1000/'Inflation GDP Population'!F$23*100</f>
        <v>0.198208061</v>
      </c>
      <c r="I91" s="138">
        <f>I25*1000/'Inflation GDP Population'!G$23*100</f>
        <v>0.3665213108</v>
      </c>
      <c r="J91" s="138">
        <f>J25*1000/'Inflation GDP Population'!H$23*100</f>
        <v>0.3531430906</v>
      </c>
      <c r="K91" s="138">
        <f>K25*1000/'Inflation GDP Population'!I$23*100</f>
        <v>0.3827589778</v>
      </c>
      <c r="L91" s="138">
        <f>L25*1000/'Inflation GDP Population'!J$23*100</f>
        <v>0.4199487272</v>
      </c>
      <c r="M91" s="138">
        <f>M25*1000/'Inflation GDP Population'!K$23*100</f>
        <v>0.2996991214</v>
      </c>
      <c r="N91" s="138">
        <f>N25*1000/'Inflation GDP Population'!L$23*100</f>
        <v>0.4772996968</v>
      </c>
      <c r="O91" s="138">
        <f>O25*1000/'Inflation GDP Population'!M$23*100</f>
        <v>0.3712872476</v>
      </c>
      <c r="P91" s="138">
        <f>P25*1000/'Inflation GDP Population'!N$23*100</f>
        <v>0.1397249655</v>
      </c>
      <c r="Q91" s="138">
        <f>Q25*1000/'Inflation GDP Population'!O$23*100</f>
        <v>0.1473173598</v>
      </c>
      <c r="R91" s="138">
        <f>R25*1000/'Inflation GDP Population'!P$23*100</f>
        <v>0.09374799361</v>
      </c>
      <c r="S91" s="138">
        <f>S25*1000/'Inflation GDP Population'!Q$23*100</f>
        <v>0.1351728675</v>
      </c>
      <c r="T91" s="138">
        <f>T25*1000/'Inflation GDP Population'!R$23*100</f>
        <v>0.1062104346</v>
      </c>
      <c r="U91" s="138">
        <f>U25*1000/'Inflation GDP Population'!S$23*100</f>
        <v>0.06568328535</v>
      </c>
      <c r="V91" s="138">
        <f>V25*1000/'Inflation GDP Population'!T$23*100</f>
        <v>0.07049499123</v>
      </c>
      <c r="W91" s="138">
        <f>W25*1000/'Inflation GDP Population'!U$23*100</f>
        <v>0.1910985146</v>
      </c>
      <c r="X91" s="138">
        <f>X25*1000/'Inflation GDP Population'!V$23*100</f>
        <v>3.567723941</v>
      </c>
      <c r="Y91" s="138">
        <f>Y25*1000/'Inflation GDP Population'!W$23*100</f>
        <v>3.252932262</v>
      </c>
      <c r="Z91" s="138">
        <f>Z25*1000/'Inflation GDP Population'!X$23*100</f>
        <v>2.997696869</v>
      </c>
      <c r="AA91" s="138">
        <f>AA25*1000/'Inflation GDP Population'!Y$23*100</f>
        <v>2.741014838</v>
      </c>
      <c r="AB91" s="138">
        <f>AB25*1000/'Inflation GDP Population'!Z$23*100</f>
        <v>2.462992506</v>
      </c>
      <c r="AC91" s="138">
        <f>AC25*1000/'Inflation GDP Population'!AA$23*100</f>
        <v>2.163889344</v>
      </c>
      <c r="AD91" s="138">
        <f>AD25*1000/'Inflation GDP Population'!AB$23*100</f>
        <v>2.052232307</v>
      </c>
      <c r="AE91" s="138">
        <f>AE25*1000/'Inflation GDP Population'!AC$23*100</f>
        <v>1.965638305</v>
      </c>
      <c r="AF91" s="138">
        <f>AF25*1000/'Inflation GDP Population'!AD$23*100</f>
        <v>1.863050421</v>
      </c>
      <c r="AG91" s="138">
        <f>AG25*1000/'Inflation GDP Population'!AE$23*100</f>
        <v>1.749993145</v>
      </c>
      <c r="AH91" s="138">
        <f>AH25*1000/'Inflation GDP Population'!AF$23*100</f>
        <v>1.646065104</v>
      </c>
      <c r="AI91" s="138">
        <f>AI25*1000/'Inflation GDP Population'!AG$23*100</f>
        <v>1.603507901</v>
      </c>
      <c r="AJ91" s="138">
        <f>AJ25*1000/'Inflation GDP Population'!AH$23*100</f>
        <v>1.555330851</v>
      </c>
      <c r="AK91" s="138">
        <f>AK25*1000/'Inflation GDP Population'!AI$23*100</f>
        <v>1.525292902</v>
      </c>
      <c r="AL91" s="138">
        <f>AL25*1000/'Inflation GDP Population'!AJ$23*100</f>
        <v>1.473194855</v>
      </c>
      <c r="AM91" s="138">
        <f>AM25*1000/'Inflation GDP Population'!AK$23*100</f>
        <v>1.480574059</v>
      </c>
      <c r="AN91" s="138">
        <f>AN25*1000/'Inflation GDP Population'!AL$23*100</f>
        <v>1.47409059</v>
      </c>
      <c r="AO91" s="138">
        <f>AO25*1000/'Inflation GDP Population'!AM$23*100</f>
        <v>2.569925343</v>
      </c>
      <c r="AP91" s="138">
        <f>AP25*1000/'Inflation GDP Population'!AN$23*100</f>
        <v>2.49535023</v>
      </c>
      <c r="AQ91" s="138">
        <f>AQ25*1000/'Inflation GDP Population'!AO$23*100</f>
        <v>2.36986986</v>
      </c>
      <c r="AR91" s="138">
        <f>AR25*1000/'Inflation GDP Population'!AP$23*100</f>
        <v>2.260657213</v>
      </c>
      <c r="AS91" s="138">
        <f>AS25*1000/'Inflation GDP Population'!AQ$23*100</f>
        <v>2.217855981</v>
      </c>
      <c r="AT91" s="138">
        <f>AT25*1000/'Inflation GDP Population'!AR$23*100</f>
        <v>2.136880535</v>
      </c>
      <c r="AU91" s="138">
        <f>AU25*1000/'Inflation GDP Population'!AS$23*100</f>
        <v>2.06056013</v>
      </c>
      <c r="AV91" s="138">
        <f>AV25*1000/'Inflation GDP Population'!AT$23*100</f>
        <v>1.948131216</v>
      </c>
      <c r="AW91" s="138">
        <f>AW25*1000/'Inflation GDP Population'!AU$23*100</f>
        <v>1.880924181</v>
      </c>
      <c r="AX91" s="138">
        <f>AX25*1000/'Inflation GDP Population'!AV$23*100</f>
        <v>1.820932429</v>
      </c>
      <c r="AY91" s="138">
        <f>AY25*1000/'Inflation GDP Population'!AW$23*100</f>
        <v>1.78421828</v>
      </c>
      <c r="AZ91" s="138">
        <f>AZ25*1000/'Inflation GDP Population'!AX$23*100</f>
        <v>1.747687062</v>
      </c>
      <c r="BA91" s="138">
        <f>BA25*1000/'Inflation GDP Population'!AY$23*100</f>
        <v>1.640681115</v>
      </c>
      <c r="BB91" s="138">
        <f>BB25*1000/'Inflation GDP Population'!AZ$23*100</f>
        <v>0</v>
      </c>
    </row>
    <row r="92" ht="15.75" customHeight="1">
      <c r="A92" s="135" t="s">
        <v>341</v>
      </c>
      <c r="B92" s="123" t="s">
        <v>336</v>
      </c>
      <c r="C92" s="137" t="s">
        <v>276</v>
      </c>
      <c r="D92" s="138">
        <f>D26*1000/'Inflation GDP Population'!B$23*100</f>
        <v>0.3382141636</v>
      </c>
      <c r="E92" s="138">
        <f>E26*1000/'Inflation GDP Population'!C$23*100</f>
        <v>0.3545939423</v>
      </c>
      <c r="F92" s="138">
        <f>F26*1000/'Inflation GDP Population'!D$23*100</f>
        <v>0.370372529</v>
      </c>
      <c r="G92" s="138">
        <f>G26*1000/'Inflation GDP Population'!E$23*100</f>
        <v>0.3665987458</v>
      </c>
      <c r="H92" s="138">
        <f>H26*1000/'Inflation GDP Population'!F$23*100</f>
        <v>0.3465794479</v>
      </c>
      <c r="I92" s="138">
        <f>I26*1000/'Inflation GDP Population'!G$23*100</f>
        <v>0.3400798853</v>
      </c>
      <c r="J92" s="138">
        <f>J26*1000/'Inflation GDP Population'!H$23*100</f>
        <v>0.335834386</v>
      </c>
      <c r="K92" s="138">
        <f>K26*1000/'Inflation GDP Population'!I$23*100</f>
        <v>0.3435339358</v>
      </c>
      <c r="L92" s="138">
        <f>L26*1000/'Inflation GDP Population'!J$23*100</f>
        <v>0.3573233101</v>
      </c>
      <c r="M92" s="138">
        <f>M26*1000/'Inflation GDP Population'!K$23*100</f>
        <v>0.377843127</v>
      </c>
      <c r="N92" s="138">
        <f>N26*1000/'Inflation GDP Population'!L$23*100</f>
        <v>0.3898166643</v>
      </c>
      <c r="O92" s="138">
        <f>O26*1000/'Inflation GDP Population'!M$23*100</f>
        <v>0.3927336699</v>
      </c>
      <c r="P92" s="138">
        <f>P26*1000/'Inflation GDP Population'!N$23*100</f>
        <v>0.3846842694</v>
      </c>
      <c r="Q92" s="138">
        <f>Q26*1000/'Inflation GDP Population'!O$23*100</f>
        <v>0.3842826336</v>
      </c>
      <c r="R92" s="138">
        <f>R26*1000/'Inflation GDP Population'!P$23*100</f>
        <v>0.3921801522</v>
      </c>
      <c r="S92" s="138">
        <f>S26*1000/'Inflation GDP Population'!Q$23*100</f>
        <v>0.3762430897</v>
      </c>
      <c r="T92" s="138">
        <f>T26*1000/'Inflation GDP Population'!R$23*100</f>
        <v>0.3648511197</v>
      </c>
      <c r="U92" s="138">
        <f>U26*1000/'Inflation GDP Population'!S$23*100</f>
        <v>0.3371675026</v>
      </c>
      <c r="V92" s="138">
        <f>V26*1000/'Inflation GDP Population'!T$23*100</f>
        <v>0.3302887305</v>
      </c>
      <c r="W92" s="138">
        <f>W26*1000/'Inflation GDP Population'!U$23*100</f>
        <v>0.3243522647</v>
      </c>
      <c r="X92" s="138">
        <f>X26*1000/'Inflation GDP Population'!V$23*100</f>
        <v>0.3223605745</v>
      </c>
      <c r="Y92" s="138">
        <f>Y26*1000/'Inflation GDP Population'!W$23*100</f>
        <v>0.3161919929</v>
      </c>
      <c r="Z92" s="138">
        <f>Z26*1000/'Inflation GDP Population'!X$23*100</f>
        <v>0.3115453242</v>
      </c>
      <c r="AA92" s="138">
        <f>AA26*1000/'Inflation GDP Population'!Y$23*100</f>
        <v>0.3069607086</v>
      </c>
      <c r="AB92" s="138">
        <f>AB26*1000/'Inflation GDP Population'!Z$23*100</f>
        <v>0.3024374726</v>
      </c>
      <c r="AC92" s="138">
        <f>AC26*1000/'Inflation GDP Population'!AA$23*100</f>
        <v>0.2979749459</v>
      </c>
      <c r="AD92" s="138">
        <f>AD26*1000/'Inflation GDP Population'!AB$23*100</f>
        <v>0.2935724615</v>
      </c>
      <c r="AE92" s="138">
        <f>AE26*1000/'Inflation GDP Population'!AC$23*100</f>
        <v>0.2892293554</v>
      </c>
      <c r="AF92" s="138">
        <f>AF26*1000/'Inflation GDP Population'!AD$23*100</f>
        <v>0.2849449673</v>
      </c>
      <c r="AG92" s="138">
        <f>AG26*1000/'Inflation GDP Population'!AE$23*100</f>
        <v>0.2807186403</v>
      </c>
      <c r="AH92" s="138">
        <f>AH26*1000/'Inflation GDP Population'!AF$23*100</f>
        <v>0.2765497211</v>
      </c>
      <c r="AI92" s="138">
        <f>AI26*1000/'Inflation GDP Population'!AG$23*100</f>
        <v>0.2724375602</v>
      </c>
      <c r="AJ92" s="138">
        <f>AJ26*1000/'Inflation GDP Population'!AH$23*100</f>
        <v>0.268381512</v>
      </c>
      <c r="AK92" s="138">
        <f>AK26*1000/'Inflation GDP Population'!AI$23*100</f>
        <v>0.2643809347</v>
      </c>
      <c r="AL92" s="138">
        <f>AL26*1000/'Inflation GDP Population'!AJ$23*100</f>
        <v>0.2604351905</v>
      </c>
      <c r="AM92" s="138">
        <f>AM26*1000/'Inflation GDP Population'!AK$23*100</f>
        <v>0.256543646</v>
      </c>
      <c r="AN92" s="138">
        <f>AN26*1000/'Inflation GDP Population'!AL$23*100</f>
        <v>0.2527056715</v>
      </c>
      <c r="AO92" s="138">
        <f>AO26*1000/'Inflation GDP Population'!AM$23*100</f>
        <v>0.2489206419</v>
      </c>
      <c r="AP92" s="138">
        <f>AP26*1000/'Inflation GDP Population'!AN$23*100</f>
        <v>0.2451879362</v>
      </c>
      <c r="AQ92" s="138">
        <f>AQ26*1000/'Inflation GDP Population'!AO$23*100</f>
        <v>0.241506938</v>
      </c>
      <c r="AR92" s="138">
        <f>AR26*1000/'Inflation GDP Population'!AP$23*100</f>
        <v>0.2378770352</v>
      </c>
      <c r="AS92" s="138">
        <f>AS26*1000/'Inflation GDP Population'!AQ$23*100</f>
        <v>0.2342976201</v>
      </c>
      <c r="AT92" s="138">
        <f>AT26*1000/'Inflation GDP Population'!AR$23*100</f>
        <v>0.2307680896</v>
      </c>
      <c r="AU92" s="138">
        <f>AU26*1000/'Inflation GDP Population'!AS$23*100</f>
        <v>0.2272878454</v>
      </c>
      <c r="AV92" s="138">
        <f>AV26*1000/'Inflation GDP Population'!AT$23*100</f>
        <v>0.2238562936</v>
      </c>
      <c r="AW92" s="138">
        <f>AW26*1000/'Inflation GDP Population'!AU$23*100</f>
        <v>0.220472845</v>
      </c>
      <c r="AX92" s="138">
        <f>AX26*1000/'Inflation GDP Population'!AV$23*100</f>
        <v>0.2171369152</v>
      </c>
      <c r="AY92" s="138">
        <f>AY26*1000/'Inflation GDP Population'!AW$23*100</f>
        <v>0.2138479246</v>
      </c>
      <c r="AZ92" s="138">
        <f>AZ26*1000/'Inflation GDP Population'!AX$23*100</f>
        <v>0.2106052982</v>
      </c>
      <c r="BA92" s="138">
        <f>BA26*1000/'Inflation GDP Population'!AY$23*100</f>
        <v>0.2074084659</v>
      </c>
      <c r="BB92" s="138">
        <f>BB26*1000/'Inflation GDP Population'!AZ$23*100</f>
        <v>0.2042568626</v>
      </c>
    </row>
    <row r="93" ht="15.75" customHeight="1">
      <c r="A93" s="135" t="s">
        <v>342</v>
      </c>
      <c r="B93" s="123" t="s">
        <v>338</v>
      </c>
      <c r="C93" s="137" t="s">
        <v>276</v>
      </c>
      <c r="D93" s="138">
        <f>D27*1000/'Inflation GDP Population'!B$23*100</f>
        <v>0.2160084002</v>
      </c>
      <c r="E93" s="138">
        <f>E27*1000/'Inflation GDP Population'!C$23*100</f>
        <v>0.2133153211</v>
      </c>
      <c r="F93" s="138">
        <f>F27*1000/'Inflation GDP Population'!D$23*100</f>
        <v>0.1942762073</v>
      </c>
      <c r="G93" s="138">
        <f>G27*1000/'Inflation GDP Population'!E$23*100</f>
        <v>0.1533422535</v>
      </c>
      <c r="H93" s="138">
        <f>H27*1000/'Inflation GDP Population'!F$23*100</f>
        <v>0.1976369024</v>
      </c>
      <c r="I93" s="138">
        <f>I27*1000/'Inflation GDP Population'!G$23*100</f>
        <v>0.2247501633</v>
      </c>
      <c r="J93" s="138">
        <f>J27*1000/'Inflation GDP Population'!H$23*100</f>
        <v>0.2014952428</v>
      </c>
      <c r="K93" s="138">
        <f>K27*1000/'Inflation GDP Population'!I$23*100</f>
        <v>0.2563779601</v>
      </c>
      <c r="L93" s="138">
        <f>L27*1000/'Inflation GDP Population'!J$23*100</f>
        <v>0.2441738429</v>
      </c>
      <c r="M93" s="138">
        <f>M27*1000/'Inflation GDP Population'!K$23*100</f>
        <v>0.2754388968</v>
      </c>
      <c r="N93" s="138">
        <f>N27*1000/'Inflation GDP Population'!L$23*100</f>
        <v>0.2646702213</v>
      </c>
      <c r="O93" s="138">
        <f>O27*1000/'Inflation GDP Population'!M$23*100</f>
        <v>0.2207005146</v>
      </c>
      <c r="P93" s="138">
        <f>P27*1000/'Inflation GDP Population'!N$23*100</f>
        <v>0.2627834567</v>
      </c>
      <c r="Q93" s="138">
        <f>Q27*1000/'Inflation GDP Population'!O$23*100</f>
        <v>0.2183497152</v>
      </c>
      <c r="R93" s="138">
        <f>R27*1000/'Inflation GDP Population'!P$23*100</f>
        <v>0.266694693</v>
      </c>
      <c r="S93" s="138">
        <f>S27*1000/'Inflation GDP Population'!Q$23*100</f>
        <v>0.2232171011</v>
      </c>
      <c r="T93" s="138">
        <f>T27*1000/'Inflation GDP Population'!R$23*100</f>
        <v>0.2401474584</v>
      </c>
      <c r="U93" s="138">
        <f>U27*1000/'Inflation GDP Population'!S$23*100</f>
        <v>0.2161188311</v>
      </c>
      <c r="V93" s="138">
        <f>V27*1000/'Inflation GDP Population'!T$23*100</f>
        <v>0.2064945851</v>
      </c>
      <c r="W93" s="138">
        <f>W27*1000/'Inflation GDP Population'!U$23*100</f>
        <v>0.2002483052</v>
      </c>
      <c r="X93" s="138">
        <f>X27*1000/'Inflation GDP Population'!V$23*100</f>
        <v>0.1964164222</v>
      </c>
      <c r="Y93" s="138">
        <f>Y27*1000/'Inflation GDP Population'!W$23*100</f>
        <v>0.2309998878</v>
      </c>
      <c r="Z93" s="138">
        <f>Z27*1000/'Inflation GDP Population'!X$23*100</f>
        <v>0.2292819898</v>
      </c>
      <c r="AA93" s="138">
        <f>AA27*1000/'Inflation GDP Population'!Y$23*100</f>
        <v>0.227545252</v>
      </c>
      <c r="AB93" s="138">
        <f>AB27*1000/'Inflation GDP Population'!Z$23*100</f>
        <v>0.2257910245</v>
      </c>
      <c r="AC93" s="138">
        <f>AC27*1000/'Inflation GDP Population'!AA$23*100</f>
        <v>0.2240206125</v>
      </c>
      <c r="AD93" s="138">
        <f>AD27*1000/'Inflation GDP Population'!AB$23*100</f>
        <v>0.2233328138</v>
      </c>
      <c r="AE93" s="138">
        <f>AE27*1000/'Inflation GDP Population'!AC$23*100</f>
        <v>0.22043624</v>
      </c>
      <c r="AF93" s="138">
        <f>AF27*1000/'Inflation GDP Population'!AD$23*100</f>
        <v>0.218624677</v>
      </c>
      <c r="AG93" s="138">
        <f>AG27*1000/'Inflation GDP Population'!AE$23*100</f>
        <v>0.2302371857</v>
      </c>
      <c r="AH93" s="138">
        <f>AH27*1000/'Inflation GDP Population'!AF$23*100</f>
        <v>0.2208851391</v>
      </c>
      <c r="AI93" s="138">
        <f>AI27*1000/'Inflation GDP Population'!AG$23*100</f>
        <v>0.2147602327</v>
      </c>
      <c r="AJ93" s="138">
        <f>AJ27*1000/'Inflation GDP Population'!AH$23*100</f>
        <v>0.2112753582</v>
      </c>
      <c r="AK93" s="138">
        <f>AK27*1000/'Inflation GDP Population'!AI$23*100</f>
        <v>0.2180227417</v>
      </c>
      <c r="AL93" s="138">
        <f>AL27*1000/'Inflation GDP Population'!AJ$23*100</f>
        <v>0.227417326</v>
      </c>
      <c r="AM93" s="138">
        <f>AM27*1000/'Inflation GDP Population'!AK$23*100</f>
        <v>0.234885693</v>
      </c>
      <c r="AN93" s="138">
        <f>AN27*1000/'Inflation GDP Population'!AL$23*100</f>
        <v>0.2165083986</v>
      </c>
      <c r="AO93" s="138">
        <f>AO27*1000/'Inflation GDP Population'!AM$23*100</f>
        <v>0.2461850227</v>
      </c>
      <c r="AP93" s="138">
        <f>AP27*1000/'Inflation GDP Population'!AN$23*100</f>
        <v>0.2201899957</v>
      </c>
      <c r="AQ93" s="138">
        <f>AQ27*1000/'Inflation GDP Population'!AO$23*100</f>
        <v>0.2120075189</v>
      </c>
      <c r="AR93" s="138">
        <f>AR27*1000/'Inflation GDP Population'!AP$23*100</f>
        <v>0.2397417625</v>
      </c>
      <c r="AS93" s="138">
        <f>AS27*1000/'Inflation GDP Population'!AQ$23*100</f>
        <v>0.1944023169</v>
      </c>
      <c r="AT93" s="138">
        <f>AT27*1000/'Inflation GDP Population'!AR$23*100</f>
        <v>0.2011167647</v>
      </c>
      <c r="AU93" s="138">
        <f>AU27*1000/'Inflation GDP Population'!AS$23*100</f>
        <v>0.1906357159</v>
      </c>
      <c r="AV93" s="138">
        <f>AV27*1000/'Inflation GDP Population'!AT$23*100</f>
        <v>0.1890644894</v>
      </c>
      <c r="AW93" s="138">
        <f>AW27*1000/'Inflation GDP Population'!AU$23*100</f>
        <v>0.1883959578</v>
      </c>
      <c r="AX93" s="138">
        <f>AX27*1000/'Inflation GDP Population'!AV$23*100</f>
        <v>0.1849990543</v>
      </c>
      <c r="AY93" s="138">
        <f>AY27*1000/'Inflation GDP Population'!AW$23*100</f>
        <v>0.1831261432</v>
      </c>
      <c r="AZ93" s="138">
        <f>AZ27*1000/'Inflation GDP Population'!AX$23*100</f>
        <v>0.181257169</v>
      </c>
      <c r="BA93" s="138">
        <f>BA27*1000/'Inflation GDP Population'!AY$23*100</f>
        <v>0.1985063316</v>
      </c>
      <c r="BB93" s="138">
        <f>BB27*1000/'Inflation GDP Population'!AZ$23*100</f>
        <v>0.1947077824</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0</v>
      </c>
      <c r="Y6" s="145">
        <f>'Assumptions (Coal)'!X53</f>
        <v>0</v>
      </c>
      <c r="Z6" s="145">
        <f>'Assumptions (Coal)'!Y53</f>
        <v>0</v>
      </c>
      <c r="AA6" s="145">
        <f>'Assumptions (Coal)'!Z53</f>
        <v>729.9</v>
      </c>
      <c r="AB6" s="145">
        <f>'Assumptions (Coal)'!AA53</f>
        <v>729.9</v>
      </c>
      <c r="AC6" s="145">
        <f>'Assumptions (Coal)'!AB53</f>
        <v>0</v>
      </c>
      <c r="AD6" s="145">
        <f>'Assumptions (Coal)'!AC53</f>
        <v>0</v>
      </c>
      <c r="AE6" s="145">
        <f>'Assumptions (Coal)'!AD53</f>
        <v>0</v>
      </c>
      <c r="AF6" s="145">
        <f>'Assumptions (Coal)'!AE53</f>
        <v>0</v>
      </c>
      <c r="AG6" s="145">
        <f>'Assumptions (Coal)'!AF53</f>
        <v>0</v>
      </c>
      <c r="AH6" s="145">
        <f>'Assumptions (Coal)'!AG53</f>
        <v>0</v>
      </c>
      <c r="AI6" s="145">
        <f>'Assumptions (Coal)'!AH53</f>
        <v>642.2</v>
      </c>
      <c r="AJ6" s="145">
        <f>'Assumptions (Coal)'!AI53</f>
        <v>0</v>
      </c>
      <c r="AK6" s="145">
        <f>'Assumptions (Coal)'!AJ53</f>
        <v>0</v>
      </c>
      <c r="AL6" s="145">
        <f>'Assumptions (Coal)'!AK53</f>
        <v>0</v>
      </c>
      <c r="AM6" s="145">
        <f>'Assumptions (Coal)'!AL53</f>
        <v>0</v>
      </c>
      <c r="AN6" s="145">
        <f>'Assumptions (Coal)'!AM53</f>
        <v>0</v>
      </c>
      <c r="AO6" s="145">
        <f>'Assumptions (Coal)'!AN53</f>
        <v>0</v>
      </c>
      <c r="AP6" s="145">
        <f>'Assumptions (Coal)'!AO53</f>
        <v>0</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2102</v>
      </c>
      <c r="Y7" s="148">
        <f>X7-'Assumptions (Coal)'!X53+X18</f>
        <v>2102</v>
      </c>
      <c r="Z7" s="148">
        <f>Y7-'Assumptions (Coal)'!Y53+Y18</f>
        <v>2102</v>
      </c>
      <c r="AA7" s="148">
        <f>Z7-'Assumptions (Coal)'!Z53+Z18</f>
        <v>1372.1</v>
      </c>
      <c r="AB7" s="148">
        <f>AA7-'Assumptions (Coal)'!AA53+AA18</f>
        <v>1091.833333</v>
      </c>
      <c r="AC7" s="148">
        <f>AB7-'Assumptions (Coal)'!AB53+AB18</f>
        <v>1751.666667</v>
      </c>
      <c r="AD7" s="148">
        <f>AC7-'Assumptions (Coal)'!AC53+AC18</f>
        <v>1751.666667</v>
      </c>
      <c r="AE7" s="148">
        <f>AD7-'Assumptions (Coal)'!AD53+AD18</f>
        <v>1751.666667</v>
      </c>
      <c r="AF7" s="148">
        <f>AE7-'Assumptions (Coal)'!AE53+AE18</f>
        <v>1751.666667</v>
      </c>
      <c r="AG7" s="148">
        <f>AF7-'Assumptions (Coal)'!AF53+AF18</f>
        <v>1751.666667</v>
      </c>
      <c r="AH7" s="148">
        <f>AG7-'Assumptions (Coal)'!AG53+AG18</f>
        <v>1751.666667</v>
      </c>
      <c r="AI7" s="148">
        <f>AH7-'Assumptions (Coal)'!AH53+AH18</f>
        <v>1109.466667</v>
      </c>
      <c r="AJ7" s="148">
        <f>AI7-'Assumptions (Coal)'!AI53+AI18</f>
        <v>1261.2</v>
      </c>
      <c r="AK7" s="148">
        <f>AJ7-'Assumptions (Coal)'!AJ53+AJ18</f>
        <v>1261.2</v>
      </c>
      <c r="AL7" s="148">
        <f>AK7-'Assumptions (Coal)'!AK53+AK18</f>
        <v>1261.2</v>
      </c>
      <c r="AM7" s="148">
        <f>AL7-'Assumptions (Coal)'!AL53+AL18</f>
        <v>1261.2</v>
      </c>
      <c r="AN7" s="148">
        <f>AM7-'Assumptions (Coal)'!AM53+AM18</f>
        <v>1261.2</v>
      </c>
      <c r="AO7" s="148">
        <f>AN7-'Assumptions (Coal)'!AN53+AN18</f>
        <v>1261.2</v>
      </c>
      <c r="AP7" s="148">
        <f>AO7-'Assumptions (Coal)'!AO53+AO18</f>
        <v>1261.2</v>
      </c>
      <c r="AQ7" s="148">
        <f>AP7-'Assumptions (Coal)'!AP53+AP18</f>
        <v>1261.2</v>
      </c>
      <c r="AR7" s="148">
        <f>AQ7-'Assumptions (Coal)'!AQ53+AQ18</f>
        <v>1261.2</v>
      </c>
      <c r="AS7" s="148">
        <f>AR7-'Assumptions (Coal)'!AR53+AR18</f>
        <v>1261.2</v>
      </c>
      <c r="AT7" s="148">
        <f>AS7-'Assumptions (Coal)'!AS53+AS18</f>
        <v>1261.2</v>
      </c>
      <c r="AU7" s="148">
        <f>AT7-'Assumptions (Coal)'!AT53+AT18</f>
        <v>1261.2</v>
      </c>
      <c r="AV7" s="148">
        <f>AU7-'Assumptions (Coal)'!AU53+AU18</f>
        <v>1261.2</v>
      </c>
      <c r="AW7" s="148">
        <f>AV7-'Assumptions (Coal)'!AV53+AV18</f>
        <v>1261.2</v>
      </c>
      <c r="AX7" s="148">
        <f>AW7-'Assumptions (Coal)'!AW53+AW18</f>
        <v>1261.2</v>
      </c>
      <c r="AY7" s="148">
        <f>AX7-'Assumptions (Coal)'!AX53+AX18</f>
        <v>1261.2</v>
      </c>
      <c r="AZ7" s="148">
        <f>AY7-'Assumptions (Coal)'!AY53+AY18</f>
        <v>1261.2</v>
      </c>
      <c r="BA7" s="148">
        <f>AZ7-'Assumptions (Coal)'!AZ53+AZ18</f>
        <v>1261.2</v>
      </c>
      <c r="BB7" s="148"/>
    </row>
    <row r="8" ht="15.0" customHeight="1">
      <c r="A8" s="149" t="s">
        <v>350</v>
      </c>
      <c r="B8" s="150" t="s">
        <v>149</v>
      </c>
      <c r="C8" s="151">
        <v>2104.0</v>
      </c>
      <c r="D8" s="152">
        <v>2104.0</v>
      </c>
      <c r="E8" s="152">
        <v>2104.0</v>
      </c>
      <c r="F8" s="152">
        <v>2104.0</v>
      </c>
      <c r="G8" s="152">
        <v>2104.0</v>
      </c>
      <c r="H8" s="152">
        <v>2102.0</v>
      </c>
      <c r="I8" s="152">
        <v>2102.0</v>
      </c>
      <c r="J8" s="152">
        <v>2102.0</v>
      </c>
      <c r="K8" s="152">
        <v>2102.0</v>
      </c>
      <c r="L8" s="152">
        <v>2102.0</v>
      </c>
      <c r="M8" s="152">
        <v>2102.0</v>
      </c>
      <c r="N8" s="152">
        <v>2102.0</v>
      </c>
      <c r="O8" s="152">
        <v>2102.0</v>
      </c>
      <c r="P8" s="152">
        <v>2102.0</v>
      </c>
      <c r="Q8" s="152">
        <v>2102.0</v>
      </c>
      <c r="R8" s="152">
        <v>2102.0</v>
      </c>
      <c r="S8" s="152">
        <v>2102.0</v>
      </c>
      <c r="T8" s="152">
        <v>2102.0</v>
      </c>
      <c r="U8" s="152">
        <v>2102.0</v>
      </c>
      <c r="V8" s="153">
        <f t="shared" ref="V8:W8" si="1">U8+V18</f>
        <v>2102</v>
      </c>
      <c r="W8" s="153">
        <f t="shared" si="1"/>
        <v>2102</v>
      </c>
      <c r="X8" s="154">
        <f t="shared" ref="X8:AZ8" si="2">W8+($BA$8-$W$8)/($BA$2-$W$2)</f>
        <v>2031.933333</v>
      </c>
      <c r="Y8" s="154">
        <f t="shared" si="2"/>
        <v>1961.866667</v>
      </c>
      <c r="Z8" s="154">
        <f t="shared" si="2"/>
        <v>1891.8</v>
      </c>
      <c r="AA8" s="154">
        <f t="shared" si="2"/>
        <v>1821.733333</v>
      </c>
      <c r="AB8" s="154">
        <f t="shared" si="2"/>
        <v>1751.666667</v>
      </c>
      <c r="AC8" s="154">
        <f t="shared" si="2"/>
        <v>1681.6</v>
      </c>
      <c r="AD8" s="154">
        <f t="shared" si="2"/>
        <v>1611.533333</v>
      </c>
      <c r="AE8" s="154">
        <f t="shared" si="2"/>
        <v>1541.466667</v>
      </c>
      <c r="AF8" s="154">
        <f t="shared" si="2"/>
        <v>1471.4</v>
      </c>
      <c r="AG8" s="154">
        <f t="shared" si="2"/>
        <v>1401.333333</v>
      </c>
      <c r="AH8" s="154">
        <f t="shared" si="2"/>
        <v>1331.266667</v>
      </c>
      <c r="AI8" s="154">
        <f t="shared" si="2"/>
        <v>1261.2</v>
      </c>
      <c r="AJ8" s="154">
        <f t="shared" si="2"/>
        <v>1191.133333</v>
      </c>
      <c r="AK8" s="154">
        <f t="shared" si="2"/>
        <v>1121.066667</v>
      </c>
      <c r="AL8" s="154">
        <f t="shared" si="2"/>
        <v>1051</v>
      </c>
      <c r="AM8" s="154">
        <f t="shared" si="2"/>
        <v>980.9333333</v>
      </c>
      <c r="AN8" s="154">
        <f t="shared" si="2"/>
        <v>910.8666667</v>
      </c>
      <c r="AO8" s="154">
        <f t="shared" si="2"/>
        <v>840.8</v>
      </c>
      <c r="AP8" s="154">
        <f t="shared" si="2"/>
        <v>770.7333333</v>
      </c>
      <c r="AQ8" s="154">
        <f t="shared" si="2"/>
        <v>700.6666667</v>
      </c>
      <c r="AR8" s="154">
        <f t="shared" si="2"/>
        <v>630.6</v>
      </c>
      <c r="AS8" s="154">
        <f t="shared" si="2"/>
        <v>560.5333333</v>
      </c>
      <c r="AT8" s="154">
        <f t="shared" si="2"/>
        <v>490.4666667</v>
      </c>
      <c r="AU8" s="154">
        <f t="shared" si="2"/>
        <v>420.4</v>
      </c>
      <c r="AV8" s="154">
        <f t="shared" si="2"/>
        <v>350.3333333</v>
      </c>
      <c r="AW8" s="154">
        <f t="shared" si="2"/>
        <v>280.2666667</v>
      </c>
      <c r="AX8" s="154">
        <f t="shared" si="2"/>
        <v>210.2</v>
      </c>
      <c r="AY8" s="154">
        <f t="shared" si="2"/>
        <v>140.1333333</v>
      </c>
      <c r="AZ8" s="154">
        <f t="shared" si="2"/>
        <v>70.06666667</v>
      </c>
      <c r="BA8" s="155">
        <f>Inputs!H3</f>
        <v>0</v>
      </c>
    </row>
    <row r="9">
      <c r="A9" s="149" t="s">
        <v>28</v>
      </c>
      <c r="B9" s="150" t="s">
        <v>150</v>
      </c>
      <c r="C9" s="156">
        <v>13.247324</v>
      </c>
      <c r="D9" s="156">
        <v>13.527411</v>
      </c>
      <c r="E9" s="156">
        <v>12.440489</v>
      </c>
      <c r="F9" s="156">
        <v>15.394644</v>
      </c>
      <c r="G9" s="156">
        <v>13.964992</v>
      </c>
      <c r="H9" s="156">
        <v>13.960893</v>
      </c>
      <c r="I9" s="156">
        <v>8.743451</v>
      </c>
      <c r="J9" s="156">
        <v>12.90844</v>
      </c>
      <c r="K9" s="156">
        <v>12.805963</v>
      </c>
      <c r="L9" s="156">
        <v>10.674675</v>
      </c>
      <c r="M9" s="156">
        <v>12.653368</v>
      </c>
      <c r="N9" s="156">
        <v>8.562101</v>
      </c>
      <c r="O9" s="156">
        <v>6.397292</v>
      </c>
      <c r="P9" s="156">
        <v>10.499421</v>
      </c>
      <c r="Q9" s="156">
        <v>9.912521</v>
      </c>
      <c r="R9" s="156">
        <v>7.429274</v>
      </c>
      <c r="S9" s="156">
        <v>6.499928</v>
      </c>
      <c r="T9" s="156">
        <v>7.217609</v>
      </c>
      <c r="U9" s="156">
        <v>6.859257</v>
      </c>
      <c r="V9" s="157">
        <f t="shared" ref="V9:W9" si="3">U9</f>
        <v>6.859257</v>
      </c>
      <c r="W9" s="157">
        <f t="shared" si="3"/>
        <v>6.859257</v>
      </c>
      <c r="X9" s="154">
        <f t="shared" ref="X9:AZ9" si="4">W9+($BA$9-$W$9)/($BA$2-$W$2)</f>
        <v>6.6306151</v>
      </c>
      <c r="Y9" s="154">
        <f t="shared" si="4"/>
        <v>6.4019732</v>
      </c>
      <c r="Z9" s="154">
        <f t="shared" si="4"/>
        <v>6.1733313</v>
      </c>
      <c r="AA9" s="154">
        <f t="shared" si="4"/>
        <v>5.9446894</v>
      </c>
      <c r="AB9" s="154">
        <f t="shared" si="4"/>
        <v>5.7160475</v>
      </c>
      <c r="AC9" s="154">
        <f t="shared" si="4"/>
        <v>5.4874056</v>
      </c>
      <c r="AD9" s="154">
        <f t="shared" si="4"/>
        <v>5.2587637</v>
      </c>
      <c r="AE9" s="154">
        <f t="shared" si="4"/>
        <v>5.0301218</v>
      </c>
      <c r="AF9" s="154">
        <f t="shared" si="4"/>
        <v>4.8014799</v>
      </c>
      <c r="AG9" s="154">
        <f t="shared" si="4"/>
        <v>4.572838</v>
      </c>
      <c r="AH9" s="154">
        <f t="shared" si="4"/>
        <v>4.3441961</v>
      </c>
      <c r="AI9" s="154">
        <f t="shared" si="4"/>
        <v>4.1155542</v>
      </c>
      <c r="AJ9" s="154">
        <f t="shared" si="4"/>
        <v>3.8869123</v>
      </c>
      <c r="AK9" s="154">
        <f t="shared" si="4"/>
        <v>3.6582704</v>
      </c>
      <c r="AL9" s="154">
        <f t="shared" si="4"/>
        <v>3.4296285</v>
      </c>
      <c r="AM9" s="154">
        <f t="shared" si="4"/>
        <v>3.2009866</v>
      </c>
      <c r="AN9" s="154">
        <f t="shared" si="4"/>
        <v>2.9723447</v>
      </c>
      <c r="AO9" s="154">
        <f t="shared" si="4"/>
        <v>2.7437028</v>
      </c>
      <c r="AP9" s="154">
        <f t="shared" si="4"/>
        <v>2.5150609</v>
      </c>
      <c r="AQ9" s="154">
        <f t="shared" si="4"/>
        <v>2.286419</v>
      </c>
      <c r="AR9" s="154">
        <f t="shared" si="4"/>
        <v>2.0577771</v>
      </c>
      <c r="AS9" s="154">
        <f t="shared" si="4"/>
        <v>1.8291352</v>
      </c>
      <c r="AT9" s="154">
        <f t="shared" si="4"/>
        <v>1.6004933</v>
      </c>
      <c r="AU9" s="154">
        <f t="shared" si="4"/>
        <v>1.3718514</v>
      </c>
      <c r="AV9" s="154">
        <f t="shared" si="4"/>
        <v>1.1432095</v>
      </c>
      <c r="AW9" s="154">
        <f t="shared" si="4"/>
        <v>0.9145676</v>
      </c>
      <c r="AX9" s="154">
        <f t="shared" si="4"/>
        <v>0.6859257</v>
      </c>
      <c r="AY9" s="154">
        <f t="shared" si="4"/>
        <v>0.4572838</v>
      </c>
      <c r="AZ9" s="154">
        <f t="shared" si="4"/>
        <v>0.2286419</v>
      </c>
      <c r="BA9" s="155">
        <f>Inputs!I3</f>
        <v>0</v>
      </c>
    </row>
    <row r="10" ht="15.0" customHeight="1">
      <c r="A10" s="158" t="s">
        <v>31</v>
      </c>
      <c r="B10" s="159" t="s">
        <v>351</v>
      </c>
      <c r="C10" s="160">
        <f>'Assumptions (Coal)'!B25*Model!C8/10^9+'Assumptions (Coal)'!B26*Model!C9/10^3</f>
        <v>0.08872585349</v>
      </c>
      <c r="D10" s="160">
        <f>'Assumptions (Coal)'!C25*Model!D8/10^9+'Assumptions (Coal)'!C26*Model!D9/10^3</f>
        <v>0.08968056116</v>
      </c>
      <c r="E10" s="160">
        <f>'Assumptions (Coal)'!D25*Model!E8/10^9+'Assumptions (Coal)'!D26*Model!E9/10^3</f>
        <v>0.08533100582</v>
      </c>
      <c r="F10" s="160">
        <f>'Assumptions (Coal)'!E25*Model!F8/10^9+'Assumptions (Coal)'!E26*Model!F9/10^3</f>
        <v>0.09664190506</v>
      </c>
      <c r="G10" s="160">
        <f>'Assumptions (Coal)'!F25*Model!G8/10^9+'Assumptions (Coal)'!F26*Model!G9/10^3</f>
        <v>0.09251740465</v>
      </c>
      <c r="H10" s="160">
        <f>'Assumptions (Coal)'!G25*Model!H8/10^9+'Assumptions (Coal)'!G26*Model!H9/10^3</f>
        <v>0.09515889636</v>
      </c>
      <c r="I10" s="160">
        <f>'Assumptions (Coal)'!H25*Model!I8/10^9+'Assumptions (Coal)'!H26*Model!I9/10^3</f>
        <v>0.07791171369</v>
      </c>
      <c r="J10" s="160">
        <f>'Assumptions (Coal)'!I25*Model!J8/10^9+'Assumptions (Coal)'!I26*Model!J9/10^3</f>
        <v>0.09791343352</v>
      </c>
      <c r="K10" s="160">
        <f>'Assumptions (Coal)'!J25*Model!K8/10^9+'Assumptions (Coal)'!J26*Model!K9/10^3</f>
        <v>0.1012155142</v>
      </c>
      <c r="L10" s="160">
        <f>'Assumptions (Coal)'!K25*Model!L8/10^9+'Assumptions (Coal)'!K26*Model!L9/10^3</f>
        <v>0.09320670894</v>
      </c>
      <c r="M10" s="160">
        <f>'Assumptions (Coal)'!L25*Model!M8/10^9+'Assumptions (Coal)'!L26*Model!M9/10^3</f>
        <v>0.1041431483</v>
      </c>
      <c r="N10" s="160">
        <f>'Assumptions (Coal)'!M25*Model!N8/10^9+'Assumptions (Coal)'!M26*Model!N9/10^3</f>
        <v>0.08673395911</v>
      </c>
      <c r="O10" s="160">
        <f>'Assumptions (Coal)'!N25*Model!O8/10^9+'Assumptions (Coal)'!N26*Model!O9/10^3</f>
        <v>0.07697667617</v>
      </c>
      <c r="P10" s="160">
        <f>'Assumptions (Coal)'!O25*Model!P8/10^9+'Assumptions (Coal)'!O26*Model!P9/10^3</f>
        <v>0.09784897848</v>
      </c>
      <c r="Q10" s="160">
        <f>'Assumptions (Coal)'!P25*Model!Q8/10^9+'Assumptions (Coal)'!P26*Model!Q9/10^3</f>
        <v>0.09815024133</v>
      </c>
      <c r="R10" s="160">
        <f>'Assumptions (Coal)'!Q25*Model!R8/10^9+'Assumptions (Coal)'!Q26*Model!R9/10^3</f>
        <v>0.08688953315</v>
      </c>
      <c r="S10" s="160">
        <f>'Assumptions (Coal)'!R25*Model!S8/10^9+'Assumptions (Coal)'!R26*Model!S9/10^3</f>
        <v>0.08113956578</v>
      </c>
      <c r="T10" s="160">
        <f>'Assumptions (Coal)'!S25*Model!T8/10^9+'Assumptions (Coal)'!S26*Model!T9/10^3</f>
        <v>0.08796544483</v>
      </c>
      <c r="U10" s="160">
        <f>'Assumptions (Coal)'!T25*Model!U8/10^9+'Assumptions (Coal)'!T26*Model!U9/10^3</f>
        <v>0.08704423752</v>
      </c>
      <c r="V10" s="160">
        <f>'Assumptions (Coal)'!U25*Model!V8/10^9+'Assumptions (Coal)'!U26*Model!V9/10^3</f>
        <v>0.08864534989</v>
      </c>
      <c r="W10" s="160">
        <f>'Assumptions (Coal)'!V25*Model!W8/10^9+'Assumptions (Coal)'!V26*Model!W9/10^3</f>
        <v>0.0902759135</v>
      </c>
      <c r="X10" s="160">
        <f>IF(W18&gt;0,'Assumptions (Coal)'!W18*Model!W18/10^9+'Assumptions (Coal)'!W19*Model!X9*(Model!W18/Model!X8)/10^3+'Assumptions (Coal)'!W25*(Model!X8-W18)/10^9+'Assumptions (Coal)'!W26*Model!X9*((X8-Model!W18)/Model!X8)/10^3,'Assumptions (Coal)'!W25*Model!X8/10^9+'Assumptions (Coal)'!W26*Model!X9/10^3)</f>
        <v>0.08887192108</v>
      </c>
      <c r="Y10" s="160">
        <f>IF(X18&gt;0,'Assumptions (Coal)'!X18*Model!X18/10^9+'Assumptions (Coal)'!X19*Model!Y9*(Model!X18/Model!Y8)/10^3+'Assumptions (Coal)'!X25*(Model!Y8-X18)/10^9+'Assumptions (Coal)'!X26*Model!Y9*((Y8-Model!X18)/Model!Y8)/10^3,'Assumptions (Coal)'!X25*Model!Y8/10^9+'Assumptions (Coal)'!X26*Model!Y9/10^3)</f>
        <v>0.08738573325</v>
      </c>
      <c r="Z10" s="160">
        <f>IF(Y18&gt;0,'Assumptions (Coal)'!Y18*Model!Y18/10^9+'Assumptions (Coal)'!Y19*Model!Z9*(Model!Y18/Model!Z8)/10^3+'Assumptions (Coal)'!Y25*(Model!Z8-Y18)/10^9+'Assumptions (Coal)'!Y26*Model!Z9*((Z8-Model!Y18)/Model!Z8)/10^3,'Assumptions (Coal)'!Y25*Model!Z8/10^9+'Assumptions (Coal)'!Y26*Model!Z9/10^3)</f>
        <v>0.0858148012</v>
      </c>
      <c r="AA10" s="160">
        <f>IF(Z18&gt;0,'Assumptions (Coal)'!Z18*Model!Z18/10^9+'Assumptions (Coal)'!Z19*Model!AA9*(Model!Z18/Model!AA8)/10^3+'Assumptions (Coal)'!Z25*(Model!AA8-Z18)/10^9+'Assumptions (Coal)'!Z26*Model!AA9*((AA8-Model!Z18)/Model!AA8)/10^3,'Assumptions (Coal)'!Z25*Model!AA8/10^9+'Assumptions (Coal)'!Z26*Model!AA9/10^3)</f>
        <v>0.08415651017</v>
      </c>
      <c r="AB10" s="160">
        <f>IF(AA18&gt;0,'Assumptions (Coal)'!AA18*Model!AA18/10^9+'Assumptions (Coal)'!AA19*Model!AB9*(Model!AA18/Model!AB8)/10^3+'Assumptions (Coal)'!AA25*(Model!AB8-AA18)/10^9+'Assumptions (Coal)'!AA26*Model!AB9*((AB8-Model!AA18)/Model!AB8)/10^3,'Assumptions (Coal)'!AA25*Model!AB8/10^9+'Assumptions (Coal)'!AA26*Model!AB9/10^3)</f>
        <v>0.1072608699</v>
      </c>
      <c r="AC10" s="160">
        <f>IF(AB18&gt;0,'Assumptions (Coal)'!AB18*Model!AB18/10^9+'Assumptions (Coal)'!AB19*Model!AC9*(Model!AB18/Model!AC8)/10^3+'Assumptions (Coal)'!AB25*(Model!AC8-AB18)/10^9+'Assumptions (Coal)'!AB26*Model!AC9*((AC8-Model!AB18)/Model!AC8)/10^3,'Assumptions (Coal)'!AB25*Model!AC8/10^9+'Assumptions (Coal)'!AB26*Model!AC9/10^3)</f>
        <v>0.117607769</v>
      </c>
      <c r="AD10" s="160">
        <f>IF(AC18&gt;0,'Assumptions (Coal)'!AC18*Model!AC18/10^9+'Assumptions (Coal)'!AC19*Model!AD9*(Model!AC18/Model!AD8)/10^3+'Assumptions (Coal)'!AC25*(Model!AD8-AC18)/10^9+'Assumptions (Coal)'!AC26*Model!AD9*((AD8-Model!AC18)/Model!AD8)/10^3,'Assumptions (Coal)'!AC25*Model!AD8/10^9+'Assumptions (Coal)'!AC26*Model!AD9/10^3)</f>
        <v>0.07863031316</v>
      </c>
      <c r="AE10" s="160">
        <f>IF(AD18&gt;0,'Assumptions (Coal)'!AD18*Model!AD18/10^9+'Assumptions (Coal)'!AD19*Model!AE9*(Model!AD18/Model!AE8)/10^3+'Assumptions (Coal)'!AD25*(Model!AE8-AD18)/10^9+'Assumptions (Coal)'!AD26*Model!AE9*((AE8-Model!AD18)/Model!AE8)/10^3,'Assumptions (Coal)'!AD25*Model!AE8/10^9+'Assumptions (Coal)'!AD26*Model!AE9/10^3)</f>
        <v>0.07659506398</v>
      </c>
      <c r="AF10" s="160">
        <f>IF(AE18&gt;0,'Assumptions (Coal)'!AE18*Model!AE18/10^9+'Assumptions (Coal)'!AE19*Model!AF9*(Model!AE18/Model!AF8)/10^3+'Assumptions (Coal)'!AE25*(Model!AF8-AE18)/10^9+'Assumptions (Coal)'!AE26*Model!AF9*((AF8-Model!AE18)/Model!AF8)/10^3,'Assumptions (Coal)'!AE25*Model!AF8/10^9+'Assumptions (Coal)'!AE26*Model!AF9/10^3)</f>
        <v>0.07445833669</v>
      </c>
      <c r="AG10" s="160">
        <f>IF(AF18&gt;0,'Assumptions (Coal)'!AF18*Model!AF18/10^9+'Assumptions (Coal)'!AF19*Model!AG9*(Model!AF18/Model!AG8)/10^3+'Assumptions (Coal)'!AF25*(Model!AG8-AF18)/10^9+'Assumptions (Coal)'!AF26*Model!AG9*((AG8-Model!AF18)/Model!AG8)/10^3,'Assumptions (Coal)'!AF25*Model!AG8/10^9+'Assumptions (Coal)'!AF26*Model!AG9/10^3)</f>
        <v>0.07221708668</v>
      </c>
      <c r="AH10" s="160">
        <f>IF(AG18&gt;0,'Assumptions (Coal)'!AG18*Model!AG18/10^9+'Assumptions (Coal)'!AG19*Model!AH9*(Model!AG18/Model!AH8)/10^3+'Assumptions (Coal)'!AG25*(Model!AH8-AG18)/10^9+'Assumptions (Coal)'!AG26*Model!AH9*((AH8-Model!AG18)/Model!AH8)/10^3,'Assumptions (Coal)'!AG25*Model!AH8/10^9+'Assumptions (Coal)'!AG26*Model!AH9/10^3)</f>
        <v>0.06986819167</v>
      </c>
      <c r="AI10" s="160">
        <f>IF(AH18&gt;0,'Assumptions (Coal)'!AH18*Model!AH18/10^9+'Assumptions (Coal)'!AH19*Model!AI9*(Model!AH18/Model!AI8)/10^3+'Assumptions (Coal)'!AH25*(Model!AI8-AH18)/10^9+'Assumptions (Coal)'!AH26*Model!AI9*((AI8-Model!AH18)/Model!AI8)/10^3,'Assumptions (Coal)'!AH25*Model!AI8/10^9+'Assumptions (Coal)'!AH26*Model!AI9/10^3)</f>
        <v>0.06740844989</v>
      </c>
      <c r="AJ10" s="160">
        <f>IF(AI18&gt;0,'Assumptions (Coal)'!AI18*Model!AI18/10^9+'Assumptions (Coal)'!AI19*Model!AJ9*(Model!AI18/Model!AJ8)/10^3+'Assumptions (Coal)'!AI25*(Model!AJ8-AI18)/10^9+'Assumptions (Coal)'!AI26*Model!AJ9*((AJ8-Model!AI18)/Model!AJ8)/10^3,'Assumptions (Coal)'!AI25*Model!AJ8/10^9+'Assumptions (Coal)'!AI26*Model!AJ9/10^3)</f>
        <v>0.07432739885</v>
      </c>
      <c r="AK10" s="160">
        <f>IF(AJ18&gt;0,'Assumptions (Coal)'!AJ18*Model!AJ18/10^9+'Assumptions (Coal)'!AJ19*Model!AK9*(Model!AJ18/Model!AK8)/10^3+'Assumptions (Coal)'!AJ25*(Model!AK8-AJ18)/10^9+'Assumptions (Coal)'!AJ26*Model!AK9*((AK8-Model!AJ18)/Model!AK8)/10^3,'Assumptions (Coal)'!AJ25*Model!AK8/10^9+'Assumptions (Coal)'!AJ26*Model!AK9/10^3)</f>
        <v>0.06214321019</v>
      </c>
      <c r="AL10" s="160">
        <f>IF(AK18&gt;0,'Assumptions (Coal)'!AK18*Model!AK18/10^9+'Assumptions (Coal)'!AK19*Model!AL9*(Model!AK18/Model!AL8)/10^3+'Assumptions (Coal)'!AK25*(Model!AL8-AK18)/10^9+'Assumptions (Coal)'!AK26*Model!AL9*((AL8-Model!AK18)/Model!AL8)/10^3,'Assumptions (Coal)'!AK25*Model!AL8/10^9+'Assumptions (Coal)'!AK26*Model!AL9/10^3)</f>
        <v>0.0593308942</v>
      </c>
      <c r="AM10" s="160">
        <f>IF(AL18&gt;0,'Assumptions (Coal)'!AL18*Model!AL18/10^9+'Assumptions (Coal)'!AL19*Model!AM9*(Model!AL18/Model!AM8)/10^3+'Assumptions (Coal)'!AL25*(Model!AM8-AL18)/10^9+'Assumptions (Coal)'!AL26*Model!AM9*((AM8-Model!AL18)/Model!AM8)/10^3,'Assumptions (Coal)'!AL25*Model!AM8/10^9+'Assumptions (Coal)'!AL26*Model!AM9/10^3)</f>
        <v>0.05639409137</v>
      </c>
      <c r="AN10" s="160">
        <f>IF(AM18&gt;0,'Assumptions (Coal)'!AM18*Model!AM18/10^9+'Assumptions (Coal)'!AM19*Model!AN9*(Model!AM18/Model!AN8)/10^3+'Assumptions (Coal)'!AM25*(Model!AN8-AM18)/10^9+'Assumptions (Coal)'!AM26*Model!AN9*((AN8-Model!AM18)/Model!AN8)/10^3,'Assumptions (Coal)'!AM25*Model!AN8/10^9+'Assumptions (Coal)'!AM26*Model!AN9/10^3)</f>
        <v>0.05332917355</v>
      </c>
      <c r="AO10" s="160">
        <f>IF(AN18&gt;0,'Assumptions (Coal)'!AN18*Model!AN18/10^9+'Assumptions (Coal)'!AN19*Model!AO9*(Model!AN18/Model!AO8)/10^3+'Assumptions (Coal)'!AN25*(Model!AO8-AN18)/10^9+'Assumptions (Coal)'!AN26*Model!AO9*((AO8-Model!AN18)/Model!AO8)/10^3,'Assumptions (Coal)'!AN25*Model!AO8/10^9+'Assumptions (Coal)'!AN26*Model!AO9/10^3)</f>
        <v>0.05013242126</v>
      </c>
      <c r="AP10" s="160">
        <f>IF(AO18&gt;0,'Assumptions (Coal)'!AO18*Model!AO18/10^9+'Assumptions (Coal)'!AO19*Model!AP9*(Model!AO18/Model!AP8)/10^3+'Assumptions (Coal)'!AO25*(Model!AP8-AO18)/10^9+'Assumptions (Coal)'!AO26*Model!AP9*((AP8-Model!AO18)/Model!AP8)/10^3,'Assumptions (Coal)'!AO25*Model!AP8/10^9+'Assumptions (Coal)'!AO26*Model!AP9/10^3)</f>
        <v>0.04680002151</v>
      </c>
      <c r="AQ10" s="160">
        <f>IF(AP18&gt;0,'Assumptions (Coal)'!AP18*Model!AP18/10^9+'Assumptions (Coal)'!AP19*Model!AQ9*(Model!AP18/Model!AQ8)/10^3+'Assumptions (Coal)'!AP25*(Model!AQ8-AP18)/10^9+'Assumptions (Coal)'!AP26*Model!AQ9*((AQ8-Model!AP18)/Model!AQ8)/10^3,'Assumptions (Coal)'!AP25*Model!AQ8/10^9+'Assumptions (Coal)'!AP26*Model!AQ9/10^3)</f>
        <v>0.04332806565</v>
      </c>
      <c r="AR10" s="160">
        <f>IF(AQ18&gt;0,'Assumptions (Coal)'!AQ18*Model!AQ18/10^9+'Assumptions (Coal)'!AQ19*Model!AR9*(Model!AQ18/Model!AR8)/10^3+'Assumptions (Coal)'!AQ25*(Model!AR8-AQ18)/10^9+'Assumptions (Coal)'!AQ26*Model!AR9*((AR8-Model!AQ18)/Model!AR8)/10^3,'Assumptions (Coal)'!AQ25*Model!AR8/10^9+'Assumptions (Coal)'!AQ26*Model!AR9/10^3)</f>
        <v>0.03971254713</v>
      </c>
      <c r="AS10" s="160">
        <f>IF(AR18&gt;0,'Assumptions (Coal)'!AR18*Model!AR18/10^9+'Assumptions (Coal)'!AR19*Model!AS9*(Model!AR18/Model!AS8)/10^3+'Assumptions (Coal)'!AR25*(Model!AS8-AR18)/10^9+'Assumptions (Coal)'!AR26*Model!AS9*((AS8-Model!AR18)/Model!AS8)/10^3,'Assumptions (Coal)'!AR25*Model!AS8/10^9+'Assumptions (Coal)'!AR26*Model!AS9/10^3)</f>
        <v>0.03594935925</v>
      </c>
      <c r="AT10" s="160">
        <f>IF(AS18&gt;0,'Assumptions (Coal)'!AS18*Model!AS18/10^9+'Assumptions (Coal)'!AS19*Model!AT9*(Model!AS18/Model!AT8)/10^3+'Assumptions (Coal)'!AS25*(Model!AT8-AS18)/10^9+'Assumptions (Coal)'!AS26*Model!AT9*((AT8-Model!AS18)/Model!AT8)/10^3,'Assumptions (Coal)'!AS25*Model!AT8/10^9+'Assumptions (Coal)'!AS26*Model!AT9/10^3)</f>
        <v>0.03203429276</v>
      </c>
      <c r="AU10" s="160">
        <f>IF(AT18&gt;0,'Assumptions (Coal)'!AT18*Model!AT18/10^9+'Assumptions (Coal)'!AT19*Model!AU9*(Model!AT18/Model!AU8)/10^3+'Assumptions (Coal)'!AT25*(Model!AU8-AT18)/10^9+'Assumptions (Coal)'!AT26*Model!AU9*((AU8-Model!AT18)/Model!AU8)/10^3,'Assumptions (Coal)'!AT25*Model!AU8/10^9+'Assumptions (Coal)'!AT26*Model!AU9/10^3)</f>
        <v>0.02796303355</v>
      </c>
      <c r="AV10" s="160">
        <f>IF(AU18&gt;0,'Assumptions (Coal)'!AU18*Model!AU18/10^9+'Assumptions (Coal)'!AU19*Model!AV9*(Model!AU18/Model!AV8)/10^3+'Assumptions (Coal)'!AU25*(Model!AV8-AU18)/10^9+'Assumptions (Coal)'!AU26*Model!AV9*((AV8-Model!AU18)/Model!AV8)/10^3,'Assumptions (Coal)'!AU25*Model!AV8/10^9+'Assumptions (Coal)'!AU26*Model!AV9/10^3)</f>
        <v>0.02373116019</v>
      </c>
      <c r="AW10" s="160">
        <f>IF(AV18&gt;0,'Assumptions (Coal)'!AV18*Model!AV18/10^9+'Assumptions (Coal)'!AV19*Model!AW9*(Model!AV18/Model!AW8)/10^3+'Assumptions (Coal)'!AV25*(Model!AW8-AV18)/10^9+'Assumptions (Coal)'!AV26*Model!AW9*((AW8-Model!AV18)/Model!AW8)/10^3,'Assumptions (Coal)'!AV25*Model!AW8/10^9+'Assumptions (Coal)'!AV26*Model!AW9/10^3)</f>
        <v>0.01933414143</v>
      </c>
      <c r="AX10" s="160">
        <f>IF(AW18&gt;0,'Assumptions (Coal)'!AW18*Model!AW18/10^9+'Assumptions (Coal)'!AW19*Model!AX9*(Model!AW18/Model!AX8)/10^3+'Assumptions (Coal)'!AW25*(Model!AX8-AW18)/10^9+'Assumptions (Coal)'!AW26*Model!AX9*((AX8-Model!AW18)/Model!AX8)/10^3,'Assumptions (Coal)'!AW25*Model!AX8/10^9+'Assumptions (Coal)'!AW26*Model!AX9/10^3)</f>
        <v>0.01476733366</v>
      </c>
      <c r="AY10" s="160">
        <f>IF(AX18&gt;0,'Assumptions (Coal)'!AX18*Model!AX18/10^9+'Assumptions (Coal)'!AX19*Model!AY9*(Model!AX18/Model!AY8)/10^3+'Assumptions (Coal)'!AX25*(Model!AY8-AX18)/10^9+'Assumptions (Coal)'!AX26*Model!AY9*((AY8-Model!AX18)/Model!AY8)/10^3,'Assumptions (Coal)'!AX25*Model!AY8/10^9+'Assumptions (Coal)'!AX26*Model!AY9/10^3)</f>
        <v>0.01002597833</v>
      </c>
      <c r="AZ10" s="160">
        <f>IF(AY18&gt;0,'Assumptions (Coal)'!AY18*Model!AY18/10^9+'Assumptions (Coal)'!AY19*Model!AZ9*(Model!AY18/Model!AZ8)/10^3+'Assumptions (Coal)'!AY25*(Model!AZ8-AY18)/10^9+'Assumptions (Coal)'!AY26*Model!AZ9*((AZ8-Model!AY18)/Model!AZ8)/10^3,'Assumptions (Coal)'!AY25*Model!AZ8/10^9+'Assumptions (Coal)'!AY26*Model!AZ9/10^3)</f>
        <v>0.00510519928</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0.2368224111</v>
      </c>
      <c r="D11" s="160">
        <f>'Assumptions (Coal)'!C30*Model!D9/10^3</f>
        <v>0.2418295264</v>
      </c>
      <c r="E11" s="160">
        <f>'Assumptions (Coal)'!D30*Model!E9/10^3</f>
        <v>0.2223986219</v>
      </c>
      <c r="F11" s="160">
        <f>'Assumptions (Coal)'!E30*Model!F9/10^3</f>
        <v>0.2752100508</v>
      </c>
      <c r="G11" s="160">
        <f>'Assumptions (Coal)'!F30*Model!G9/10^3</f>
        <v>0.249652162</v>
      </c>
      <c r="H11" s="160">
        <f>'Assumptions (Coal)'!G30*Model!H9/10^3</f>
        <v>0.2495788842</v>
      </c>
      <c r="I11" s="160">
        <f>'Assumptions (Coal)'!H30*Model!I9/10^3</f>
        <v>0.1563066735</v>
      </c>
      <c r="J11" s="160">
        <f>'Assumptions (Coal)'!I30*Model!J9/10^3</f>
        <v>0.2307641819</v>
      </c>
      <c r="K11" s="160">
        <f>'Assumptions (Coal)'!J30*Model!K9/10^3</f>
        <v>0.2677342684</v>
      </c>
      <c r="L11" s="160">
        <f>'Assumptions (Coal)'!K30*Model!L9/10^3</f>
        <v>0.2382694207</v>
      </c>
      <c r="M11" s="160">
        <f>'Assumptions (Coal)'!L30*Model!M9/10^3</f>
        <v>0.2901037681</v>
      </c>
      <c r="N11" s="160">
        <f>'Assumptions (Coal)'!M30*Model!N9/10^3</f>
        <v>0.206680556</v>
      </c>
      <c r="O11" s="160">
        <f>'Assumptions (Coal)'!N30*Model!O9/10^3</f>
        <v>0.1537781051</v>
      </c>
      <c r="P11" s="160">
        <f>'Assumptions (Coal)'!O30*Model!P9/10^3</f>
        <v>0.2481433159</v>
      </c>
      <c r="Q11" s="160">
        <f>'Assumptions (Coal)'!P30*Model!Q9/10^3</f>
        <v>0.2372760152</v>
      </c>
      <c r="R11" s="160">
        <f>'Assumptions (Coal)'!Q30*Model!R9/10^3</f>
        <v>0.1665791816</v>
      </c>
      <c r="S11" s="160">
        <f>'Assumptions (Coal)'!R30*Model!S9/10^3</f>
        <v>0.1385199656</v>
      </c>
      <c r="T11" s="160">
        <f>'Assumptions (Coal)'!S30*Model!T9/10^3</f>
        <v>0.1501695729</v>
      </c>
      <c r="U11" s="160">
        <f>'Assumptions (Coal)'!T30*Model!U9/10^3</f>
        <v>0.1427137011</v>
      </c>
      <c r="V11" s="160">
        <f>'Assumptions (Coal)'!U30*Model!V9/10^3</f>
        <v>0.1427137011</v>
      </c>
      <c r="W11" s="160">
        <f>'Assumptions (Coal)'!V30*Model!W9/10^3</f>
        <v>0.1662371451</v>
      </c>
      <c r="X11" s="161">
        <f>X9*X14*'Assumptions (Coal)'!W49/10^3</f>
        <v>0.1650734165</v>
      </c>
      <c r="Y11" s="161">
        <f>Y9*Y14*'Assumptions (Coal)'!X49/10^3</f>
        <v>0.1624754013</v>
      </c>
      <c r="Z11" s="161">
        <f>Z9*Z14*'Assumptions (Coal)'!Y49/10^3</f>
        <v>0.1611463672</v>
      </c>
      <c r="AA11" s="161">
        <f>AA9*AA14*'Assumptions (Coal)'!Z49/10^3</f>
        <v>0.1584390029</v>
      </c>
      <c r="AB11" s="161">
        <f>AB9*AB14*'Assumptions (Coal)'!AA49/10^3</f>
        <v>0.1531929497</v>
      </c>
      <c r="AC11" s="161">
        <f>AC9*AC14*'Assumptions (Coal)'!AB49/10^3</f>
        <v>0.1508472546</v>
      </c>
      <c r="AD11" s="161">
        <f>AD9*AD14*'Assumptions (Coal)'!AC49/10^3</f>
        <v>0.1481223041</v>
      </c>
      <c r="AE11" s="161">
        <f>AE9*AE14*'Assumptions (Coal)'!AD49/10^3</f>
        <v>0.1448179668</v>
      </c>
      <c r="AF11" s="161">
        <f>AF9*AF14*'Assumptions (Coal)'!AE49/10^3</f>
        <v>0.1416201945</v>
      </c>
      <c r="AG11" s="161">
        <f>AG9*AG14*'Assumptions (Coal)'!AF49/10^3</f>
        <v>0.1383269651</v>
      </c>
      <c r="AH11" s="161">
        <f>AH9*AH14*'Assumptions (Coal)'!AG49/10^3</f>
        <v>0.1344732804</v>
      </c>
      <c r="AI11" s="161">
        <f>AI9*AI14*'Assumptions (Coal)'!AH49/10^3</f>
        <v>0.1269510494</v>
      </c>
      <c r="AJ11" s="161">
        <f>AJ9*AJ14*'Assumptions (Coal)'!AI49/10^3</f>
        <v>0.1231541496</v>
      </c>
      <c r="AK11" s="161">
        <f>AK9*AK14*'Assumptions (Coal)'!AJ49/10^3</f>
        <v>0.118965026</v>
      </c>
      <c r="AL11" s="161">
        <f>AL9*AL14*'Assumptions (Coal)'!AK49/10^3</f>
        <v>0.114791277</v>
      </c>
      <c r="AM11" s="161">
        <f>AM9*AM14*'Assumptions (Coal)'!AL49/10^3</f>
        <v>0.1101110864</v>
      </c>
      <c r="AN11" s="161">
        <f>AN9*AN14*'Assumptions (Coal)'!AM49/10^3</f>
        <v>0.1052738617</v>
      </c>
      <c r="AO11" s="161">
        <f>AO9*AO14*'Assumptions (Coal)'!AN49/10^3</f>
        <v>0.09987699554</v>
      </c>
      <c r="AP11" s="161">
        <f>AP9*AP14*'Assumptions (Coal)'!AO49/10^3</f>
        <v>0.09429798375</v>
      </c>
      <c r="AQ11" s="161">
        <f>AQ9*AQ14*'Assumptions (Coal)'!AP49/10^3</f>
        <v>0.08793250401</v>
      </c>
      <c r="AR11" s="161">
        <f>AR9*AR14*'Assumptions (Coal)'!AQ49/10^3</f>
        <v>0.08129203847</v>
      </c>
      <c r="AS11" s="161">
        <f>AS9*AS14*'Assumptions (Coal)'!AR49/10^3</f>
        <v>0.07418551575</v>
      </c>
      <c r="AT11" s="161">
        <f>AT9*AT14*'Assumptions (Coal)'!AS49/10^3</f>
        <v>0.06659698153</v>
      </c>
      <c r="AU11" s="161">
        <f>AU9*AU14*'Assumptions (Coal)'!AT49/10^3</f>
        <v>0.05860411343</v>
      </c>
      <c r="AV11" s="161">
        <f>AV9*AV14*'Assumptions (Coal)'!AU49/10^3</f>
        <v>0.05010244351</v>
      </c>
      <c r="AW11" s="161">
        <f>AW9*AW14*'Assumptions (Coal)'!AV49/10^3</f>
        <v>0.04115348955</v>
      </c>
      <c r="AX11" s="161">
        <f>AX9*AX14*'Assumptions (Coal)'!AW49/10^3</f>
        <v>0.03167041016</v>
      </c>
      <c r="AY11" s="161">
        <f>AY9*AY14*'Assumptions (Coal)'!AX49/10^3</f>
        <v>0.02167229215</v>
      </c>
      <c r="AZ11" s="161">
        <f>AZ9*AZ14*'Assumptions (Coal)'!AY49/10^3</f>
        <v>0.01114799668</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2102</v>
      </c>
      <c r="X12" s="164">
        <f>$W8-'Assumptions (Coal)'!$W53</f>
        <v>2102</v>
      </c>
      <c r="Y12" s="164">
        <f>$W8-sum('Assumptions (Coal)'!$W53 :'Assumptions (Coal)'!X53)</f>
        <v>2102</v>
      </c>
      <c r="Z12" s="164">
        <f>$W8-sum('Assumptions (Coal)'!$W53 :'Assumptions (Coal)'!Y53)</f>
        <v>2102</v>
      </c>
      <c r="AA12" s="164">
        <f>$W8-sum('Assumptions (Coal)'!$W53 :'Assumptions (Coal)'!Z53)</f>
        <v>1372.1</v>
      </c>
      <c r="AB12" s="164">
        <f>$W8-sum('Assumptions (Coal)'!$W53 :'Assumptions (Coal)'!AA53)</f>
        <v>642.2</v>
      </c>
      <c r="AC12" s="164">
        <f>$W8-sum('Assumptions (Coal)'!$W53 :'Assumptions (Coal)'!AB53)</f>
        <v>642.2</v>
      </c>
      <c r="AD12" s="164">
        <f>$W8-sum('Assumptions (Coal)'!$W53 :'Assumptions (Coal)'!AC53)</f>
        <v>642.2</v>
      </c>
      <c r="AE12" s="164">
        <f>$W8-sum('Assumptions (Coal)'!$W53 :'Assumptions (Coal)'!AD53)</f>
        <v>642.2</v>
      </c>
      <c r="AF12" s="164">
        <f>$W8-sum('Assumptions (Coal)'!$W53 :'Assumptions (Coal)'!AE53)</f>
        <v>642.2</v>
      </c>
      <c r="AG12" s="164">
        <f>$W8-sum('Assumptions (Coal)'!$W53 :'Assumptions (Coal)'!AF53)</f>
        <v>642.2</v>
      </c>
      <c r="AH12" s="164">
        <f>$W8-sum('Assumptions (Coal)'!$W53 :'Assumptions (Coal)'!AG53)</f>
        <v>642.2</v>
      </c>
      <c r="AI12" s="164">
        <f>$W8-sum('Assumptions (Coal)'!$W53 :'Assumptions (Coal)'!AH53)</f>
        <v>0</v>
      </c>
      <c r="AJ12" s="164">
        <f>$W8-sum('Assumptions (Coal)'!$W53 :'Assumptions (Coal)'!AI53)</f>
        <v>0</v>
      </c>
      <c r="AK12" s="164">
        <f>$W8-sum('Assumptions (Coal)'!$W53 :'Assumptions (Coal)'!AJ53)</f>
        <v>0</v>
      </c>
      <c r="AL12" s="164">
        <f>$W8-sum('Assumptions (Coal)'!$W53 :'Assumptions (Coal)'!AK53)</f>
        <v>0</v>
      </c>
      <c r="AM12" s="164">
        <f>$W8-sum('Assumptions (Coal)'!$W53 :'Assumptions (Coal)'!AL53)</f>
        <v>0</v>
      </c>
      <c r="AN12" s="164">
        <f>$W8-sum('Assumptions (Coal)'!$W53 :'Assumptions (Coal)'!AM53)</f>
        <v>0</v>
      </c>
      <c r="AO12" s="164">
        <f>$W8-sum('Assumptions (Coal)'!$W53 :'Assumptions (Coal)'!AN53)</f>
        <v>0</v>
      </c>
      <c r="AP12" s="164">
        <f>$W8-sum('Assumptions (Coal)'!$W53 :'Assumptions (Coal)'!AO53)</f>
        <v>0</v>
      </c>
      <c r="AQ12" s="164">
        <f>$W8-sum('Assumptions (Coal)'!$W53 :'Assumptions (Coal)'!AP53)</f>
        <v>0</v>
      </c>
      <c r="AR12" s="164">
        <f>$W8-sum('Assumptions (Coal)'!$W53 :'Assumptions (Coal)'!AQ53)</f>
        <v>0</v>
      </c>
      <c r="AS12" s="164">
        <f>$W8-sum('Assumptions (Coal)'!$W53 :'Assumptions (Coal)'!AR53)</f>
        <v>0</v>
      </c>
      <c r="AT12" s="164">
        <f>$W8-sum('Assumptions (Coal)'!$W53 :'Assumptions (Coal)'!AS53)</f>
        <v>0</v>
      </c>
      <c r="AU12" s="164">
        <f>$W8-sum('Assumptions (Coal)'!$W53 :'Assumptions (Coal)'!AT53)</f>
        <v>0</v>
      </c>
      <c r="AV12" s="164">
        <f>$W8-sum('Assumptions (Coal)'!$W53 :'Assumptions (Coal)'!AU53)</f>
        <v>0</v>
      </c>
      <c r="AW12" s="164">
        <f>$W8-sum('Assumptions (Coal)'!$W53 :'Assumptions (Coal)'!AV53)</f>
        <v>0</v>
      </c>
      <c r="AX12" s="164">
        <f>$W8-sum('Assumptions (Coal)'!$W53 :'Assumptions (Coal)'!AW53)</f>
        <v>0</v>
      </c>
      <c r="AY12" s="164">
        <f>$W8-sum('Assumptions (Coal)'!$W53 :'Assumptions (Coal)'!AX53)</f>
        <v>0</v>
      </c>
      <c r="AZ12" s="164">
        <f>$W8-sum('Assumptions (Coal)'!$W53 :'Assumptions (Coal)'!AY53)</f>
        <v>0</v>
      </c>
      <c r="BA12" s="164">
        <f>$W8-sum('Assumptions (Coal)'!$W53 :'Assumptions (Coal)'!AZ53)</f>
        <v>0</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0</v>
      </c>
      <c r="Y13" s="164">
        <f t="shared" si="5"/>
        <v>0</v>
      </c>
      <c r="Z13" s="164">
        <f>sum(W18:Z18)</f>
        <v>0</v>
      </c>
      <c r="AA13" s="164">
        <f>sum(W18:AA18)</f>
        <v>449.6333333</v>
      </c>
      <c r="AB13" s="164">
        <f>sum(W18:AB18)</f>
        <v>1109.466667</v>
      </c>
      <c r="AC13" s="164">
        <f>sum(W18:AC18)</f>
        <v>1109.466667</v>
      </c>
      <c r="AD13" s="164">
        <f>sum(W18:AD18)</f>
        <v>1109.466667</v>
      </c>
      <c r="AE13" s="164">
        <f>sum(W18:AE18)</f>
        <v>1109.466667</v>
      </c>
      <c r="AF13" s="164">
        <f>sum(W18:AF18)</f>
        <v>1109.466667</v>
      </c>
      <c r="AG13" s="164">
        <f>sum(W18:AG18)</f>
        <v>1109.466667</v>
      </c>
      <c r="AH13" s="164">
        <f>sum(W18:AH18)</f>
        <v>1109.466667</v>
      </c>
      <c r="AI13" s="164">
        <f>sum(W18:AI18)</f>
        <v>1261.2</v>
      </c>
      <c r="AJ13" s="164">
        <f>sum(W18:AJ18)</f>
        <v>1261.2</v>
      </c>
      <c r="AK13" s="164">
        <f>sum(W18:AK18)</f>
        <v>1261.2</v>
      </c>
      <c r="AL13" s="164">
        <f>sum(W18:AL18)</f>
        <v>1261.2</v>
      </c>
      <c r="AM13" s="164">
        <f>sum(W18:AM18)</f>
        <v>1261.2</v>
      </c>
      <c r="AN13" s="164">
        <f>sum(W18:AN18)</f>
        <v>1261.2</v>
      </c>
      <c r="AO13" s="164">
        <f>sum(W18:AO18)</f>
        <v>1261.2</v>
      </c>
      <c r="AP13" s="164">
        <f>sum(W18:AP18)</f>
        <v>1261.2</v>
      </c>
      <c r="AQ13" s="164">
        <f>sum(W18:AQ18)</f>
        <v>1261.2</v>
      </c>
      <c r="AR13" s="164">
        <f>sum(W18:AR18)</f>
        <v>1261.2</v>
      </c>
      <c r="AS13" s="164">
        <f>sum(W18:AS18)</f>
        <v>1261.2</v>
      </c>
      <c r="AT13" s="164">
        <f>sum(W18:AT18)</f>
        <v>1261.2</v>
      </c>
      <c r="AU13" s="164">
        <f>sum(W18:AU18)</f>
        <v>1261.2</v>
      </c>
      <c r="AV13" s="164">
        <f>sum(W18:AV18)</f>
        <v>1261.2</v>
      </c>
      <c r="AW13" s="164">
        <f>sum(W18:AW18)</f>
        <v>1261.2</v>
      </c>
      <c r="AX13" s="164">
        <f>sum(W18:AX18)</f>
        <v>1261.2</v>
      </c>
      <c r="AY13" s="164">
        <f>sum(W18:AY18)</f>
        <v>1261.2</v>
      </c>
      <c r="AZ13" s="164">
        <f>sum(W18:AZ18)</f>
        <v>1261.2</v>
      </c>
      <c r="BA13" s="164">
        <f>sum(W18:BA18)</f>
        <v>1261.2</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10.1</v>
      </c>
      <c r="Y14" s="168">
        <f>((sum($X$15:Y15)+Y12*'Assumptions (Coal)'!$V$29)/(Y12+sum($X18:Y18)))</f>
        <v>10.1</v>
      </c>
      <c r="Z14" s="168">
        <f>((sum($X$15:Z15)+Z12*'Assumptions (Coal)'!$V$29)/(Z12+sum($X18:Z18)))</f>
        <v>10.1</v>
      </c>
      <c r="AA14" s="168">
        <f>((sum($X$15:AA15)+AA12*'Assumptions (Coal)'!$V$29)/(AA12+sum($X18:AA18)))</f>
        <v>9.959314755</v>
      </c>
      <c r="AB14" s="168">
        <f>((sum($X$15:AB15)+AB12*'Assumptions (Coal)'!$V$29)/(AB12+sum($X18:AB18)))</f>
        <v>9.718256803</v>
      </c>
      <c r="AC14" s="168">
        <f>((sum($X$15:AC15)+AC12*'Assumptions (Coal)'!$V$29)/(AC12+sum($X18:AC18)))</f>
        <v>9.718256803</v>
      </c>
      <c r="AD14" s="168">
        <f>((sum($X$15:AD15)+AD12*'Assumptions (Coal)'!$V$29)/(AD12+sum($X18:AD18)))</f>
        <v>9.718256803</v>
      </c>
      <c r="AE14" s="168">
        <f>((sum($X$15:AE15)+AE12*'Assumptions (Coal)'!$V$29)/(AE12+sum($X18:AE18)))</f>
        <v>9.718256803</v>
      </c>
      <c r="AF14" s="168">
        <f>((sum($X$15:AF15)+AF12*'Assumptions (Coal)'!$V$29)/(AF12+sum($X18:AF18)))</f>
        <v>9.718256803</v>
      </c>
      <c r="AG14" s="168">
        <f>((sum($X$15:AG15)+AG12*'Assumptions (Coal)'!$V$29)/(AG12+sum($X18:AG18)))</f>
        <v>9.718256803</v>
      </c>
      <c r="AH14" s="168">
        <f>((sum($X$15:AH15)+AH12*'Assumptions (Coal)'!$V$29)/(AH12+sum($X18:AH18)))</f>
        <v>9.718256803</v>
      </c>
      <c r="AI14" s="168">
        <f>((sum($X$15:AI15)+AI12*'Assumptions (Coal)'!$V$29)/(AI12+sum($X18:AI18)))</f>
        <v>9.461523285</v>
      </c>
      <c r="AJ14" s="168">
        <f>((sum($X$15:AJ15)+AJ12*'Assumptions (Coal)'!$V$29)/(AJ12+sum($X18:AJ18)))</f>
        <v>9.461523285</v>
      </c>
      <c r="AK14" s="168">
        <f>((sum($X$15:AK15)+AK12*'Assumptions (Coal)'!$V$29)/(AK12+sum($X18:AK18)))</f>
        <v>9.461523285</v>
      </c>
      <c r="AL14" s="168">
        <f>((sum($X$15:AL15)+AL12*'Assumptions (Coal)'!$V$29)/(AL12+sum($X18:AL18)))</f>
        <v>9.461523285</v>
      </c>
      <c r="AM14" s="168">
        <f>((sum($X$15:AM15)+AM12*'Assumptions (Coal)'!$V$29)/(AM12+sum($X18:AM18)))</f>
        <v>9.461523285</v>
      </c>
      <c r="AN14" s="168">
        <f>((sum($X$15:AN15)+AN12*'Assumptions (Coal)'!$V$29)/(AN12+sum($X18:AN18)))</f>
        <v>9.461523285</v>
      </c>
      <c r="AO14" s="168">
        <f>((sum($X$15:AO15)+AO12*'Assumptions (Coal)'!$V$29)/(AO12+sum($X18:AO18)))</f>
        <v>9.461523285</v>
      </c>
      <c r="AP14" s="168">
        <f>((sum($X$15:AP15)+AP12*'Assumptions (Coal)'!$V$29)/(AP12+sum($X18:AP18)))</f>
        <v>9.461523285</v>
      </c>
      <c r="AQ14" s="168">
        <f>((sum($X$15:AQ15)+AQ12*'Assumptions (Coal)'!$V$29)/(AQ12+sum($X18:AQ18)))</f>
        <v>9.461523285</v>
      </c>
      <c r="AR14" s="168">
        <f>((sum($X$15:AR15)+AR12*'Assumptions (Coal)'!$V$29)/(AR12+sum($X18:AR18)))</f>
        <v>9.461523285</v>
      </c>
      <c r="AS14" s="168">
        <f>((sum($X$15:AS15)+AS12*'Assumptions (Coal)'!$V$29)/(AS12+sum($X18:AS18)))</f>
        <v>9.461523285</v>
      </c>
      <c r="AT14" s="168">
        <f>((sum($X$15:AT15)+AT12*'Assumptions (Coal)'!$V$29)/(AT12+sum($X18:AT18)))</f>
        <v>9.461523285</v>
      </c>
      <c r="AU14" s="168">
        <f>((sum($X$15:AU15)+AU12*'Assumptions (Coal)'!$V$29)/(AU12+sum($X18:AU18)))</f>
        <v>9.461523285</v>
      </c>
      <c r="AV14" s="168">
        <f>((sum($X$15:AV15)+AV12*'Assumptions (Coal)'!$V$29)/(AV12+sum($X18:AV18)))</f>
        <v>9.461523285</v>
      </c>
      <c r="AW14" s="168">
        <f>((sum($X$15:AW15)+AW12*'Assumptions (Coal)'!$V$29)/(AW12+sum($X18:AW18)))</f>
        <v>9.461523285</v>
      </c>
      <c r="AX14" s="168">
        <f>((sum($X$15:AX15)+AX12*'Assumptions (Coal)'!$V$29)/(AX12+sum($X18:AX18)))</f>
        <v>9.461523285</v>
      </c>
      <c r="AY14" s="168">
        <f>((sum($X$15:AY15)+AY12*'Assumptions (Coal)'!$V$29)/(AY12+sum($X18:AY18)))</f>
        <v>9.461523285</v>
      </c>
      <c r="AZ14" s="168">
        <f>((sum($X$15:AZ15)+AZ12*'Assumptions (Coal)'!$V$29)/(AZ12+sum($X18:AZ18)))</f>
        <v>9.461523285</v>
      </c>
      <c r="BA14" s="168">
        <f>((sum($X$15:BA15)+BA12*'Assumptions (Coal)'!$V$29)/(BA12+sum($X18:BA18)))</f>
        <v>9.461523285</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0</v>
      </c>
      <c r="Y15" s="168">
        <f>Y18*'Assumptions (Coal)'!X22</f>
        <v>0</v>
      </c>
      <c r="Z15" s="168">
        <f>Z18*'Assumptions (Coal)'!Y22</f>
        <v>0</v>
      </c>
      <c r="AA15" s="168">
        <f>AA18*'Assumptions (Coal)'!Z22</f>
        <v>4285.005667</v>
      </c>
      <c r="AB15" s="168">
        <f>AB18*'Assumptions (Coal)'!AA22</f>
        <v>6251.920833</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1395.946667</v>
      </c>
      <c r="AJ15" s="168">
        <f>AJ18*'Assumptions (Coal)'!AI22</f>
        <v>0</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0.8867308277</v>
      </c>
      <c r="D16" s="160">
        <f>D9*'Assumptions (Coal)'!C44/10^3</f>
        <v>0.9274758222</v>
      </c>
      <c r="E16" s="160">
        <f>E9*'Assumptions (Coal)'!D44/10^3</f>
        <v>0.7711560559</v>
      </c>
      <c r="F16" s="160">
        <f>F9*'Assumptions (Coal)'!E44/10^3</f>
        <v>1.159984886</v>
      </c>
      <c r="G16" s="160">
        <f>G9*'Assumptions (Coal)'!F44/10^3</f>
        <v>1.105576297</v>
      </c>
      <c r="H16" s="160">
        <f>H9*'Assumptions (Coal)'!G44/10^3</f>
        <v>1.338192081</v>
      </c>
      <c r="I16" s="160">
        <f>I9*'Assumptions (Coal)'!H44/10^3</f>
        <v>0.7540151043</v>
      </c>
      <c r="J16" s="160">
        <f>J9*'Assumptions (Coal)'!I44/10^3</f>
        <v>1.13144671</v>
      </c>
      <c r="K16" s="160">
        <f>K9*'Assumptions (Coal)'!J44/10^3</f>
        <v>1.299013836</v>
      </c>
      <c r="L16" s="160">
        <f>L9*'Assumptions (Coal)'!K44/10^3</f>
        <v>0.7560349243</v>
      </c>
      <c r="M16" s="160">
        <f>M9*'Assumptions (Coal)'!L44/10^3</f>
        <v>0.9265922199</v>
      </c>
      <c r="N16" s="160">
        <f>N9*'Assumptions (Coal)'!M44/10^3</f>
        <v>0.6039902974</v>
      </c>
      <c r="O16" s="160">
        <f>O9*'Assumptions (Coal)'!N44/10^3</f>
        <v>0.390220738</v>
      </c>
      <c r="P16" s="160">
        <f>P9*'Assumptions (Coal)'!O44/10^3</f>
        <v>0.7109609434</v>
      </c>
      <c r="Q16" s="160">
        <f>Q9*'Assumptions (Coal)'!P44/10^3</f>
        <v>0.7202764872</v>
      </c>
      <c r="R16" s="160">
        <f>R9*'Assumptions (Coal)'!Q44/10^3</f>
        <v>0.4447653748</v>
      </c>
      <c r="S16" s="160">
        <f>S9*'Assumptions (Coal)'!R44/10^3</f>
        <v>0.416450387</v>
      </c>
      <c r="T16" s="160">
        <f>T9*'Assumptions (Coal)'!S44/10^3</f>
        <v>0.4513892669</v>
      </c>
      <c r="U16" s="160">
        <f>U9*'Assumptions (Coal)'!T44/10^3</f>
        <v>0.4403642994</v>
      </c>
      <c r="V16" s="160">
        <f>V9*'Assumptions (Coal)'!U44/10^3</f>
        <v>0.4464690381</v>
      </c>
      <c r="W16" s="160">
        <f>W9*'Assumptions (Coal)'!V44/10^3</f>
        <v>0.4656974561</v>
      </c>
      <c r="X16" s="160">
        <f>X9*'Assumptions (Coal)'!W44/10^3</f>
        <v>0.4535886428</v>
      </c>
      <c r="Y16" s="160">
        <f>Y9*'Assumptions (Coal)'!X44/10^3</f>
        <v>0.4419912054</v>
      </c>
      <c r="Z16" s="160">
        <f>Z9*'Assumptions (Coal)'!Y44/10^3</f>
        <v>0.4331575319</v>
      </c>
      <c r="AA16" s="160">
        <f>AA9*'Assumptions (Coal)'!Z44/10^3</f>
        <v>0.4250425575</v>
      </c>
      <c r="AB16" s="160">
        <f>AB9*'Assumptions (Coal)'!AA44/10^3</f>
        <v>0.4202243205</v>
      </c>
      <c r="AC16" s="160">
        <f>AC9*'Assumptions (Coal)'!AB44/10^3</f>
        <v>0.4099290627</v>
      </c>
      <c r="AD16" s="160">
        <f>AD9*'Assumptions (Coal)'!AC44/10^3</f>
        <v>0.4005684976</v>
      </c>
      <c r="AE16" s="160">
        <f>AE9*'Assumptions (Coal)'!AD44/10^3</f>
        <v>0.3898821251</v>
      </c>
      <c r="AF16" s="160">
        <f>AF9*'Assumptions (Coal)'!AE44/10^3</f>
        <v>0.3790145629</v>
      </c>
      <c r="AG16" s="160">
        <f>AG9*'Assumptions (Coal)'!AF44/10^3</f>
        <v>0.3676322135</v>
      </c>
      <c r="AH16" s="160">
        <f>AH9*'Assumptions (Coal)'!AG44/10^3</f>
        <v>0.3562206917</v>
      </c>
      <c r="AI16" s="160">
        <f>AI9*'Assumptions (Coal)'!AH44/10^3</f>
        <v>0.3427768955</v>
      </c>
      <c r="AJ16" s="160">
        <f>AJ9*'Assumptions (Coal)'!AI44/10^3</f>
        <v>0.3286469084</v>
      </c>
      <c r="AK16" s="160">
        <f>AK9*'Assumptions (Coal)'!AJ44/10^3</f>
        <v>0.3140352963</v>
      </c>
      <c r="AL16" s="160">
        <f>AL9*'Assumptions (Coal)'!AK44/10^3</f>
        <v>0.2993465496</v>
      </c>
      <c r="AM16" s="160">
        <f>AM9*'Assumptions (Coal)'!AL44/10^3</f>
        <v>0.2851808897</v>
      </c>
      <c r="AN16" s="160">
        <f>AN9*'Assumptions (Coal)'!AM44/10^3</f>
        <v>0.2700229812</v>
      </c>
      <c r="AO16" s="160">
        <f>AO9*'Assumptions (Coal)'!AN44/10^3</f>
        <v>0.2548484779</v>
      </c>
      <c r="AP16" s="160">
        <f>AP9*'Assumptions (Coal)'!AO44/10^3</f>
        <v>0.2388311388</v>
      </c>
      <c r="AQ16" s="160">
        <f>AQ9*'Assumptions (Coal)'!AP44/10^3</f>
        <v>0.2215495426</v>
      </c>
      <c r="AR16" s="160">
        <f>AR9*'Assumptions (Coal)'!AQ44/10^3</f>
        <v>0.2032938084</v>
      </c>
      <c r="AS16" s="160">
        <f>AS9*'Assumptions (Coal)'!AR44/10^3</f>
        <v>0.1841480399</v>
      </c>
      <c r="AT16" s="160">
        <f>AT9*'Assumptions (Coal)'!AS44/10^3</f>
        <v>0.164322343</v>
      </c>
      <c r="AU16" s="160">
        <f>AU9*'Assumptions (Coal)'!AT44/10^3</f>
        <v>0.1437674751</v>
      </c>
      <c r="AV16" s="160">
        <f>AV9*'Assumptions (Coal)'!AU44/10^3</f>
        <v>0.1223018441</v>
      </c>
      <c r="AW16" s="160">
        <f>AW9*'Assumptions (Coal)'!AV44/10^3</f>
        <v>0.09966901002</v>
      </c>
      <c r="AX16" s="160">
        <f>AX9*'Assumptions (Coal)'!AW44/10^3</f>
        <v>0.07639471419</v>
      </c>
      <c r="AY16" s="160">
        <f>AY9*'Assumptions (Coal)'!AX44/10^3</f>
        <v>0.05276566216</v>
      </c>
      <c r="AZ16" s="160">
        <f>AZ9*'Assumptions (Coal)'!AY44/10^3</f>
        <v>0.0270856054</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0.07644099129</v>
      </c>
      <c r="K17" s="160">
        <f>K8*'Assumptions (Coal)'!J47*'Assumptions (Coal)'!J46*365/10^9</f>
        <v>0.07769435915</v>
      </c>
      <c r="L17" s="160">
        <f>L8*'Assumptions (Coal)'!K47*'Assumptions (Coal)'!K46*365/10^9</f>
        <v>0.08991469581</v>
      </c>
      <c r="M17" s="160">
        <f>M8*'Assumptions (Coal)'!L47*'Assumptions (Coal)'!L46*365/10^9</f>
        <v>0.06277928159</v>
      </c>
      <c r="N17" s="160">
        <f>N8*'Assumptions (Coal)'!M47*'Assumptions (Coal)'!M46*365/10^9</f>
        <v>0.06491000696</v>
      </c>
      <c r="O17" s="160">
        <f>O8*'Assumptions (Coal)'!N47*'Assumptions (Coal)'!N46*365/10^9</f>
        <v>0.06252860802</v>
      </c>
      <c r="P17" s="160">
        <f>P8*'Assumptions (Coal)'!O47*'Assumptions (Coal)'!O46*365/10^9</f>
        <v>0.05406837495</v>
      </c>
      <c r="Q17" s="160">
        <f>Q8*'Assumptions (Coal)'!P47*'Assumptions (Coal)'!P46*365/10^9</f>
        <v>0.06002187229</v>
      </c>
      <c r="R17" s="160">
        <f>R8*'Assumptions (Coal)'!Q47*'Assumptions (Coal)'!Q46*365/10^9</f>
        <v>0.06440865981</v>
      </c>
      <c r="S17" s="160">
        <f>S8*'Assumptions (Coal)'!R47*'Assumptions (Coal)'!R46*365/10^9</f>
        <v>0.05306568066</v>
      </c>
      <c r="T17" s="160">
        <f>T8*'Assumptions (Coal)'!S47*'Assumptions (Coal)'!S46*365/10^9</f>
        <v>0.05679156925</v>
      </c>
      <c r="U17" s="160">
        <f>U8*'Assumptions (Coal)'!T47*'Assumptions (Coal)'!T46*365/10^9</f>
        <v>0.05543537913</v>
      </c>
      <c r="V17" s="160">
        <f>V8*'Assumptions (Coal)'!U47*'Assumptions (Coal)'!U46*365/10^9</f>
        <v>0.05690680109</v>
      </c>
      <c r="W17" s="160">
        <f>W8*'Assumptions (Coal)'!V47*'Assumptions (Coal)'!V46*365/10^9</f>
        <v>0.057695696</v>
      </c>
      <c r="X17" s="160">
        <f>X8*'Assumptions (Coal)'!W47*'Assumptions (Coal)'!W46*365/10^9</f>
        <v>0.05619552373</v>
      </c>
      <c r="Y17" s="160">
        <f>Y8*'Assumptions (Coal)'!X47*'Assumptions (Coal)'!X46*365/10^9</f>
        <v>0.0547587063</v>
      </c>
      <c r="Z17" s="160">
        <f>Z8*'Assumptions (Coal)'!Y47*'Assumptions (Coal)'!Y46*365/10^9</f>
        <v>0.05366429417</v>
      </c>
      <c r="AA17" s="160">
        <f>AA8*'Assumptions (Coal)'!Z47*'Assumptions (Coal)'!Z46*365/10^9</f>
        <v>0.05265892237</v>
      </c>
      <c r="AB17" s="160">
        <f>AB8*'Assumptions (Coal)'!AA47*'Assumptions (Coal)'!AA46*365/10^9</f>
        <v>0.05206198644</v>
      </c>
      <c r="AC17" s="160">
        <f>AC8*'Assumptions (Coal)'!AB47*'Assumptions (Coal)'!AB46*365/10^9</f>
        <v>0.05078649727</v>
      </c>
      <c r="AD17" s="160">
        <f>AD8*'Assumptions (Coal)'!AC47*'Assumptions (Coal)'!AC46*365/10^9</f>
        <v>0.04962680806</v>
      </c>
      <c r="AE17" s="160">
        <f>AE8*'Assumptions (Coal)'!AD47*'Assumptions (Coal)'!AD46*365/10^9</f>
        <v>0.0483028633</v>
      </c>
      <c r="AF17" s="160">
        <f>AF8*'Assumptions (Coal)'!AE47*'Assumptions (Coal)'!AE46*365/10^9</f>
        <v>0.04695647081</v>
      </c>
      <c r="AG17" s="160">
        <f>AG8*'Assumptions (Coal)'!AF47*'Assumptions (Coal)'!AF46*365/10^9</f>
        <v>0.04554630083</v>
      </c>
      <c r="AH17" s="160">
        <f>AH8*'Assumptions (Coal)'!AG47*'Assumptions (Coal)'!AG46*365/10^9</f>
        <v>0.04413251666</v>
      </c>
      <c r="AI17" s="160">
        <f>AI8*'Assumptions (Coal)'!AH47*'Assumptions (Coal)'!AH46*365/10^9</f>
        <v>0.0424669521</v>
      </c>
      <c r="AJ17" s="160">
        <f>AJ8*'Assumptions (Coal)'!AI47*'Assumptions (Coal)'!AI46*365/10^9</f>
        <v>0.0407163747</v>
      </c>
      <c r="AK17" s="160">
        <f>AK8*'Assumptions (Coal)'!AJ47*'Assumptions (Coal)'!AJ46*365/10^9</f>
        <v>0.03890612833</v>
      </c>
      <c r="AL17" s="160">
        <f>AL8*'Assumptions (Coal)'!AK47*'Assumptions (Coal)'!AK46*365/10^9</f>
        <v>0.03708632567</v>
      </c>
      <c r="AM17" s="160">
        <f>AM8*'Assumptions (Coal)'!AL47*'Assumptions (Coal)'!AL46*365/10^9</f>
        <v>0.03533132875</v>
      </c>
      <c r="AN17" s="160">
        <f>AN8*'Assumptions (Coal)'!AM47*'Assumptions (Coal)'!AM46*365/10^9</f>
        <v>0.0334534012</v>
      </c>
      <c r="AO17" s="160">
        <f>AO8*'Assumptions (Coal)'!AN47*'Assumptions (Coal)'!AN46*365/10^9</f>
        <v>0.03157341771</v>
      </c>
      <c r="AP17" s="160">
        <f>AP8*'Assumptions (Coal)'!AO47*'Assumptions (Coal)'!AO46*365/10^9</f>
        <v>0.0295890145</v>
      </c>
      <c r="AQ17" s="160">
        <f>AQ8*'Assumptions (Coal)'!AP47*'Assumptions (Coal)'!AP46*365/10^9</f>
        <v>0.02744798128</v>
      </c>
      <c r="AR17" s="160">
        <f>AR8*'Assumptions (Coal)'!AQ47*'Assumptions (Coal)'!AQ46*365/10^9</f>
        <v>0.0251862612</v>
      </c>
      <c r="AS17" s="160">
        <f>AS8*'Assumptions (Coal)'!AR47*'Assumptions (Coal)'!AR46*365/10^9</f>
        <v>0.02281427393</v>
      </c>
      <c r="AT17" s="160">
        <f>AT8*'Assumptions (Coal)'!AS47*'Assumptions (Coal)'!AS46*365/10^9</f>
        <v>0.02035804968</v>
      </c>
      <c r="AU17" s="160">
        <f>AU8*'Assumptions (Coal)'!AT47*'Assumptions (Coal)'!AT46*365/10^9</f>
        <v>0.01781148775</v>
      </c>
      <c r="AV17" s="160">
        <f>AV8*'Assumptions (Coal)'!AU47*'Assumptions (Coal)'!AU46*365/10^9</f>
        <v>0.01515209054</v>
      </c>
      <c r="AW17" s="160">
        <f>AW8*'Assumptions (Coal)'!AV47*'Assumptions (Coal)'!AV46*365/10^9</f>
        <v>0.01234808743</v>
      </c>
      <c r="AX17" s="160">
        <f>AX8*'Assumptions (Coal)'!AW47*'Assumptions (Coal)'!AW46*365/10^9</f>
        <v>0.009464613019</v>
      </c>
      <c r="AY17" s="160">
        <f>AY8*'Assumptions (Coal)'!AX47*'Assumptions (Coal)'!AX46*365/10^9</f>
        <v>0.006537187531</v>
      </c>
      <c r="AZ17" s="160">
        <f>AZ8*'Assumptions (Coal)'!AY47*'Assumptions (Coal)'!AY46*365/10^9</f>
        <v>0.003355661137</v>
      </c>
      <c r="BA17" s="160">
        <f>BA8*'Assumptions (Coal)'!AZ47*'Assumptions (Coal)'!AZ46*365/10^9</f>
        <v>0</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0.0</v>
      </c>
      <c r="S18" s="172">
        <v>0.0</v>
      </c>
      <c r="T18" s="172">
        <v>0.0</v>
      </c>
      <c r="U18" s="172">
        <v>0.0</v>
      </c>
      <c r="V18" s="172">
        <v>0.0</v>
      </c>
      <c r="W18" s="173">
        <v>0.0</v>
      </c>
      <c r="X18" s="148">
        <f t="shared" ref="X18:BA18" si="6">if(X8&gt;X7,X8-X7,0)</f>
        <v>0</v>
      </c>
      <c r="Y18" s="148">
        <f t="shared" si="6"/>
        <v>0</v>
      </c>
      <c r="Z18" s="148">
        <f t="shared" si="6"/>
        <v>0</v>
      </c>
      <c r="AA18" s="148">
        <f t="shared" si="6"/>
        <v>449.6333333</v>
      </c>
      <c r="AB18" s="148">
        <f t="shared" si="6"/>
        <v>659.8333333</v>
      </c>
      <c r="AC18" s="148">
        <f t="shared" si="6"/>
        <v>0</v>
      </c>
      <c r="AD18" s="148">
        <f t="shared" si="6"/>
        <v>0</v>
      </c>
      <c r="AE18" s="148">
        <f t="shared" si="6"/>
        <v>0</v>
      </c>
      <c r="AF18" s="148">
        <f t="shared" si="6"/>
        <v>0</v>
      </c>
      <c r="AG18" s="148">
        <f t="shared" si="6"/>
        <v>0</v>
      </c>
      <c r="AH18" s="148">
        <f t="shared" si="6"/>
        <v>0</v>
      </c>
      <c r="AI18" s="148">
        <f t="shared" si="6"/>
        <v>151.7333333</v>
      </c>
      <c r="AJ18" s="148">
        <f t="shared" si="6"/>
        <v>0</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v>
      </c>
      <c r="M20" s="176">
        <f t="shared" si="7"/>
        <v>0</v>
      </c>
      <c r="N20" s="176">
        <f t="shared" si="7"/>
        <v>0</v>
      </c>
      <c r="O20" s="176">
        <f t="shared" si="7"/>
        <v>0</v>
      </c>
      <c r="P20" s="176">
        <f t="shared" si="7"/>
        <v>0</v>
      </c>
      <c r="Q20" s="176">
        <f t="shared" si="7"/>
        <v>0</v>
      </c>
      <c r="R20" s="176">
        <f t="shared" si="7"/>
        <v>0</v>
      </c>
      <c r="S20" s="176">
        <f t="shared" si="7"/>
        <v>0</v>
      </c>
      <c r="T20" s="176">
        <f t="shared" si="7"/>
        <v>0</v>
      </c>
      <c r="U20" s="176">
        <f t="shared" si="7"/>
        <v>0.3109963889</v>
      </c>
      <c r="V20" s="176">
        <f t="shared" si="7"/>
        <v>0.7823519298</v>
      </c>
      <c r="W20" s="176">
        <f t="shared" si="7"/>
        <v>1.010760556</v>
      </c>
      <c r="X20" s="176">
        <f t="shared" si="7"/>
        <v>1.026756486</v>
      </c>
      <c r="Y20" s="176">
        <f t="shared" si="7"/>
        <v>1.04279208</v>
      </c>
      <c r="Z20" s="176">
        <f t="shared" si="7"/>
        <v>1.059062567</v>
      </c>
      <c r="AA20" s="176">
        <f t="shared" si="7"/>
        <v>0.6396745614</v>
      </c>
      <c r="AB20" s="176">
        <f t="shared" si="7"/>
        <v>0</v>
      </c>
      <c r="AC20" s="176">
        <f t="shared" si="7"/>
        <v>0.1512697342</v>
      </c>
      <c r="AD20" s="176">
        <f t="shared" si="7"/>
        <v>0.1534384629</v>
      </c>
      <c r="AE20" s="176">
        <f t="shared" si="7"/>
        <v>0.1557262745</v>
      </c>
      <c r="AF20" s="176">
        <f t="shared" si="7"/>
        <v>0.1579823982</v>
      </c>
      <c r="AG20" s="176">
        <f t="shared" si="7"/>
        <v>0.1601078436</v>
      </c>
      <c r="AH20" s="176">
        <f t="shared" si="7"/>
        <v>0.1623211109</v>
      </c>
      <c r="AI20" s="176">
        <f t="shared" si="7"/>
        <v>0</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v>
      </c>
      <c r="S42" s="160">
        <f>IF($X$18&gt;0,'Assumptions (Coal)'!$V$14*Model!$X$18*'Assumptions (Coal)'!R$2/10^9,0)</f>
        <v>0</v>
      </c>
      <c r="T42" s="160">
        <f>IF($X$18&gt;0,'Assumptions (Coal)'!$V$14*Model!$X$18*'Assumptions (Coal)'!S$2/10^9,0)</f>
        <v>0</v>
      </c>
      <c r="U42" s="160">
        <f>IF($X$18&gt;0,'Assumptions (Coal)'!$V$14*Model!$X$18*'Assumptions (Coal)'!T$2/10^9,0)</f>
        <v>0</v>
      </c>
      <c r="V42" s="160">
        <f>IF($X$18&gt;0,'Assumptions (Coal)'!$V$14*Model!$X$18*'Assumptions (Coal)'!U$2/10^9,0)</f>
        <v>0</v>
      </c>
      <c r="W42" s="160">
        <f>IF($X$18&gt;0,'Assumptions (Coal)'!$V$14*Model!$X$18*'Assumptions (Coal)'!V$2/10^9,0)</f>
        <v>0</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0.3109963889</v>
      </c>
      <c r="V45" s="160">
        <f>IF($AA$18&gt;0,'Assumptions (Coal)'!$V$14*Model!$AA$18*'Assumptions (Coal)'!U$2/10^9,0)</f>
        <v>0.3170636096</v>
      </c>
      <c r="W45" s="160">
        <f>IF($AA$18&gt;0,'Assumptions (Coal)'!$V$14*Model!$AA$18*'Assumptions (Coal)'!V$2/10^9,0)</f>
        <v>0.4096307275</v>
      </c>
      <c r="X45" s="160">
        <f>IF($AA$18&gt;0,'Assumptions (Coal)'!$V$14*Model!$AA$18*'Assumptions (Coal)'!W$2/10^9,0)</f>
        <v>0.4161133949</v>
      </c>
      <c r="Y45" s="160">
        <f>IF($AA$18&gt;0,'Assumptions (Coal)'!$V$14*Model!$AA$18*'Assumptions (Coal)'!X$2/10^9,0)</f>
        <v>0.4226121371</v>
      </c>
      <c r="Z45" s="160">
        <f>IF($AA$18&gt;0,'Assumptions (Coal)'!$V$14*Model!$AA$18*'Assumptions (Coal)'!Y$2/10^9,0)</f>
        <v>0.429206074</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0.4652883202</v>
      </c>
      <c r="W46" s="160">
        <f>IF($AB$18&gt;0,'Assumptions (Coal)'!$V$14*Model!$AB$18*'Assumptions (Coal)'!V$2/10^9,0)</f>
        <v>0.6011298281</v>
      </c>
      <c r="X46" s="160">
        <f>IF($AB$18&gt;0,'Assumptions (Coal)'!$V$14*Model!$AB$18*'Assumptions (Coal)'!W$2/10^9,0)</f>
        <v>0.6106430909</v>
      </c>
      <c r="Y46" s="160">
        <f>IF($AB$18&gt;0,'Assumptions (Coal)'!$V$14*Model!$AB$18*'Assumptions (Coal)'!X$2/10^9,0)</f>
        <v>0.6201799431</v>
      </c>
      <c r="Z46" s="160">
        <f>IF($AB$18&gt;0,'Assumptions (Coal)'!$V$14*Model!$AB$18*'Assumptions (Coal)'!Y$2/10^9,0)</f>
        <v>0.629856493</v>
      </c>
      <c r="AA46" s="160">
        <f>IF($AB$18&gt;0,'Assumptions (Coal)'!$V$14*Model!$AB$18*'Assumptions (Coal)'!Z$2/10^9,0)</f>
        <v>0.6396745614</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0.1512697342</v>
      </c>
      <c r="AD53" s="160">
        <f>IF($AI$18&gt;0,'Assumptions (Coal)'!$V$14*Model!$AI$18*'Assumptions (Coal)'!AC$2/10^9,0)</f>
        <v>0.1534384629</v>
      </c>
      <c r="AE53" s="160">
        <f>IF($AI$18&gt;0,'Assumptions (Coal)'!$V$14*Model!$AI$18*'Assumptions (Coal)'!AD$2/10^9,0)</f>
        <v>0.1557262745</v>
      </c>
      <c r="AF53" s="160">
        <f>IF($AI$18&gt;0,'Assumptions (Coal)'!$V$14*Model!$AI$18*'Assumptions (Coal)'!AE$2/10^9,0)</f>
        <v>0.1579823982</v>
      </c>
      <c r="AG53" s="160">
        <f>IF($AI$18&gt;0,'Assumptions (Coal)'!$V$14*Model!$AI$18*'Assumptions (Coal)'!AF$2/10^9,0)</f>
        <v>0.1601078436</v>
      </c>
      <c r="AH53" s="160">
        <f>IF($AI$18&gt;0,'Assumptions (Coal)'!$V$14*Model!$AI$18*'Assumptions (Coal)'!AG$2/10^9,0)</f>
        <v>0.1623211109</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v>
      </c>
      <c r="M81" s="177">
        <f>'Assumptions (Coal)'!$V$5*Model!M20</f>
        <v>0</v>
      </c>
      <c r="N81" s="177">
        <f>'Assumptions (Coal)'!$V$5*Model!N20</f>
        <v>0</v>
      </c>
      <c r="O81" s="177">
        <f>'Assumptions (Coal)'!$V$5*Model!O20</f>
        <v>0</v>
      </c>
      <c r="P81" s="177">
        <f>'Assumptions (Coal)'!$V$5*Model!P20</f>
        <v>0</v>
      </c>
      <c r="Q81" s="177">
        <f>'Assumptions (Coal)'!$V$5*Model!Q20</f>
        <v>0</v>
      </c>
      <c r="R81" s="177">
        <f>'Assumptions (Coal)'!$V$5*Model!R20</f>
        <v>0</v>
      </c>
      <c r="S81" s="177">
        <f>'Assumptions (Coal)'!$V$5*Model!S20</f>
        <v>0</v>
      </c>
      <c r="T81" s="177">
        <f>'Assumptions (Coal)'!$V$5*Model!T20</f>
        <v>0</v>
      </c>
      <c r="U81" s="177">
        <f>'Assumptions (Coal)'!$V$5*Model!U20</f>
        <v>0.1243985556</v>
      </c>
      <c r="V81" s="177">
        <f>'Assumptions (Coal)'!$V$5*Model!V20</f>
        <v>0.3129407719</v>
      </c>
      <c r="W81" s="177">
        <f>'Assumptions (Coal)'!$V$5*Model!W20</f>
        <v>0.4043042223</v>
      </c>
      <c r="X81" s="177">
        <f>'Assumptions (Coal)'!$V$5*Model!X20</f>
        <v>0.4107025943</v>
      </c>
      <c r="Y81" s="177">
        <f>'Assumptions (Coal)'!$V$5*Model!Y20</f>
        <v>0.4171168321</v>
      </c>
      <c r="Z81" s="177">
        <f>'Assumptions (Coal)'!$V$5*Model!Z20</f>
        <v>0.4236250268</v>
      </c>
      <c r="AA81" s="177">
        <f>'Assumptions (Coal)'!$V$5*Model!AA20</f>
        <v>0.2558698246</v>
      </c>
      <c r="AB81" s="177">
        <f>'Assumptions (Coal)'!$V$5*Model!AB20</f>
        <v>0</v>
      </c>
      <c r="AC81" s="177">
        <f>'Assumptions (Coal)'!$V$5*Model!AC20</f>
        <v>0.06050789368</v>
      </c>
      <c r="AD81" s="177">
        <f>'Assumptions (Coal)'!$V$5*Model!AD20</f>
        <v>0.06137538516</v>
      </c>
      <c r="AE81" s="177">
        <f>'Assumptions (Coal)'!$V$5*Model!AE20</f>
        <v>0.0622905098</v>
      </c>
      <c r="AF81" s="177">
        <f>'Assumptions (Coal)'!$V$5*Model!AF20</f>
        <v>0.06319295928</v>
      </c>
      <c r="AG81" s="177">
        <f>'Assumptions (Coal)'!$V$5*Model!AG20</f>
        <v>0.06404313744</v>
      </c>
      <c r="AH81" s="177">
        <f>'Assumptions (Coal)'!$V$5*Model!AH20</f>
        <v>0.06492844435</v>
      </c>
      <c r="AI81" s="177">
        <f>'Assumptions (Coal)'!$V$5*Model!AI20</f>
        <v>0</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v>
      </c>
      <c r="M82" s="176">
        <f>'Assumptions (Coal)'!$V$6*Model!M20</f>
        <v>0</v>
      </c>
      <c r="N82" s="176">
        <f>'Assumptions (Coal)'!$V$6*Model!N20</f>
        <v>0</v>
      </c>
      <c r="O82" s="176">
        <f>'Assumptions (Coal)'!$V$6*Model!O20</f>
        <v>0</v>
      </c>
      <c r="P82" s="176">
        <f>'Assumptions (Coal)'!$V$6*Model!P20</f>
        <v>0</v>
      </c>
      <c r="Q82" s="176">
        <f>'Assumptions (Coal)'!$V$6*Model!Q20</f>
        <v>0</v>
      </c>
      <c r="R82" s="176">
        <f>'Assumptions (Coal)'!$V$6*Model!R20</f>
        <v>0</v>
      </c>
      <c r="S82" s="176">
        <f>'Assumptions (Coal)'!$V$6*Model!S20</f>
        <v>0</v>
      </c>
      <c r="T82" s="176">
        <f>'Assumptions (Coal)'!$V$6*Model!T20</f>
        <v>0</v>
      </c>
      <c r="U82" s="176">
        <f>'Assumptions (Coal)'!$V$6*Model!U20</f>
        <v>0.1865978333</v>
      </c>
      <c r="V82" s="176">
        <f>'Assumptions (Coal)'!$V$6*Model!V20</f>
        <v>0.4694111579</v>
      </c>
      <c r="W82" s="176">
        <f>'Assumptions (Coal)'!$V$6*Model!W20</f>
        <v>0.6064563334</v>
      </c>
      <c r="X82" s="176">
        <f>'Assumptions (Coal)'!$V$6*Model!X20</f>
        <v>0.6160538915</v>
      </c>
      <c r="Y82" s="176">
        <f>'Assumptions (Coal)'!$V$6*Model!Y20</f>
        <v>0.6256752481</v>
      </c>
      <c r="Z82" s="176">
        <f>'Assumptions (Coal)'!$V$6*Model!Z20</f>
        <v>0.6354375402</v>
      </c>
      <c r="AA82" s="176">
        <f>'Assumptions (Coal)'!$V$6*Model!AA20</f>
        <v>0.3838047369</v>
      </c>
      <c r="AB82" s="176">
        <f>'Assumptions (Coal)'!$V$6*Model!AB20</f>
        <v>0</v>
      </c>
      <c r="AC82" s="176">
        <f>'Assumptions (Coal)'!$V$6*Model!AC20</f>
        <v>0.09076184052</v>
      </c>
      <c r="AD82" s="176">
        <f>'Assumptions (Coal)'!$V$6*Model!AD20</f>
        <v>0.09206307774</v>
      </c>
      <c r="AE82" s="176">
        <f>'Assumptions (Coal)'!$V$6*Model!AE20</f>
        <v>0.0934357647</v>
      </c>
      <c r="AF82" s="176">
        <f>'Assumptions (Coal)'!$V$6*Model!AF20</f>
        <v>0.09478943892</v>
      </c>
      <c r="AG82" s="176">
        <f>'Assumptions (Coal)'!$V$6*Model!AG20</f>
        <v>0.09606470616</v>
      </c>
      <c r="AH82" s="176">
        <f>'Assumptions (Coal)'!$V$6*Model!AH20</f>
        <v>0.09739266652</v>
      </c>
      <c r="AI82" s="176">
        <f>'Assumptions (Coal)'!$V$6*Model!AI20</f>
        <v>0</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v>
      </c>
      <c r="S83" s="177">
        <f t="array" ref="S83">SUM(IF(ISERROR(S84:S135),"",S84:S135))</f>
        <v>0</v>
      </c>
      <c r="T83" s="177">
        <f t="array" ref="T83">SUM(IF(ISERROR(T84:T135),"",T84:T135))</f>
        <v>0</v>
      </c>
      <c r="U83" s="177">
        <f t="array" ref="U83">SUM(IF(ISERROR(U84:U135),"",U84:U135))</f>
        <v>0</v>
      </c>
      <c r="V83" s="177">
        <f t="array" ref="V83">SUM(IF(ISERROR(V84:V135),"",V84:V135))</f>
        <v>0</v>
      </c>
      <c r="W83" s="177">
        <f t="array" ref="W83">SUM(IF(ISERROR(W84:W135),"",W84:W135))</f>
        <v>0</v>
      </c>
      <c r="X83" s="177">
        <f t="array" ref="X83">SUM(IF(ISERROR(X84:X135),"",X84:X135))</f>
        <v>0</v>
      </c>
      <c r="Y83" s="177">
        <f t="array" ref="Y83">SUM(IF(ISERROR(Y84:Y135),"",Y84:Y135))</f>
        <v>0</v>
      </c>
      <c r="Z83" s="177">
        <f t="array" ref="Z83">SUM(IF(ISERROR(Z84:Z135),"",Z84:Z135))</f>
        <v>0</v>
      </c>
      <c r="AA83" s="177">
        <f t="array" ref="AA83">SUM(IF(ISERROR(AA84:AA135),"",AA84:AA135))</f>
        <v>-0.04354964082</v>
      </c>
      <c r="AB83" s="177">
        <f t="array" ref="AB83">SUM(IF(ISERROR(AB84:AB135),"",AB84:AB135))</f>
        <v>-0.1129890612</v>
      </c>
      <c r="AC83" s="177">
        <f t="array" ref="AC83">SUM(IF(ISERROR(AC84:AC135),"",AC84:AC135))</f>
        <v>-0.1183560416</v>
      </c>
      <c r="AD83" s="177">
        <f t="array" ref="AD83">SUM(IF(ISERROR(AD84:AD135),"",AD84:AD135))</f>
        <v>-0.1239779536</v>
      </c>
      <c r="AE83" s="177">
        <f t="array" ref="AE83">SUM(IF(ISERROR(AE84:AE135),"",AE84:AE135))</f>
        <v>-0.1298669064</v>
      </c>
      <c r="AF83" s="177">
        <f t="array" ref="AF83">SUM(IF(ISERROR(AF84:AF135),"",AF84:AF135))</f>
        <v>-0.1360355845</v>
      </c>
      <c r="AG83" s="177">
        <f t="array" ref="AG83">SUM(IF(ISERROR(AG84:AG135),"",AG84:AG135))</f>
        <v>-0.1424972747</v>
      </c>
      <c r="AH83" s="177">
        <f t="array" ref="AH83">SUM(IF(ISERROR(AH84:AH135),"",AH84:AH135))</f>
        <v>-0.1492658953</v>
      </c>
      <c r="AI83" s="177">
        <f t="array" ref="AI83">SUM(IF(ISERROR(AI84:AI135),"",AI84:AI135))</f>
        <v>-0.1741271482</v>
      </c>
      <c r="AJ83" s="177">
        <f t="array" ref="AJ83">SUM(IF(ISERROR(AJ84:AJ135),"",AJ84:AJ135))</f>
        <v>-0.1823981877</v>
      </c>
      <c r="AK83" s="177">
        <f t="array" ref="AK83">SUM(IF(ISERROR(AK84:AK135),"",AK84:AK135))</f>
        <v>-0.1910621016</v>
      </c>
      <c r="AL83" s="177">
        <f t="array" ref="AL83">SUM(IF(ISERROR(AL84:AL135),"",AL84:AL135))</f>
        <v>-0.2001375514</v>
      </c>
      <c r="AM83" s="177">
        <f t="array" ref="AM83">SUM(IF(ISERROR(AM84:AM135),"",AM84:AM135))</f>
        <v>-0.2096440851</v>
      </c>
      <c r="AN83" s="177">
        <f t="array" ref="AN83">SUM(IF(ISERROR(AN84:AN135),"",AN84:AN135))</f>
        <v>-0.2196021792</v>
      </c>
      <c r="AO83" s="177">
        <f t="array" ref="AO83">SUM(IF(ISERROR(AO84:AO135),"",AO84:AO135))</f>
        <v>-0.2300332827</v>
      </c>
      <c r="AP83" s="177">
        <f t="array" ref="AP83">SUM(IF(ISERROR(AP84:AP135),"",AP84:AP135))</f>
        <v>-0.1536033985</v>
      </c>
      <c r="AQ83" s="177">
        <f t="array" ref="AQ83">SUM(IF(ISERROR(AQ84:AQ135),"",AQ84:AQ135))</f>
        <v>-0.02576007495</v>
      </c>
      <c r="AR83" s="177">
        <f t="array" ref="AR83">SUM(IF(ISERROR(AR84:AR135),"",AR84:AR135))</f>
        <v>-0.02698367851</v>
      </c>
      <c r="AS83" s="177">
        <f t="array" ref="AS83">SUM(IF(ISERROR(AS84:AS135),"",AS84:AS135))</f>
        <v>-0.02826540324</v>
      </c>
      <c r="AT83" s="177">
        <f t="array" ref="AT83">SUM(IF(ISERROR(AT84:AT135),"",AT84:AT135))</f>
        <v>-0.02960800989</v>
      </c>
      <c r="AU83" s="177">
        <f t="array" ref="AU83">SUM(IF(ISERROR(AU84:AU135),"",AU84:AU135))</f>
        <v>-0.03101439036</v>
      </c>
      <c r="AV83" s="177">
        <f t="array" ref="AV83">SUM(IF(ISERROR(AV84:AV135),"",AV84:AV135))</f>
        <v>-0.0324875739</v>
      </c>
      <c r="AW83" s="177">
        <f t="array" ref="AW83">SUM(IF(ISERROR(AW84:AW135),"",AW84:AW135))</f>
        <v>-0.03403073366</v>
      </c>
      <c r="AX83" s="177">
        <f t="array" ref="AX83">SUM(IF(ISERROR(AX84:AX135),"",AX84:AX135))</f>
        <v>0</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v>
      </c>
      <c r="Y105" s="160">
        <f>IF($X$18&gt;0,PPMT('Assumptions (Coal)'!$V$7,Model!X1,'Assumptions (Coal)'!$V$10,'Assumptions (Coal)'!$V$5*Model!$X$18*average('Assumptions (Coal)'!$Q$2:$V$2)/10^9),0)</f>
        <v>0</v>
      </c>
      <c r="Z105" s="160">
        <f>IF($X$18&gt;0,PPMT('Assumptions (Coal)'!$V$7,Model!Y1,'Assumptions (Coal)'!$V$10,'Assumptions (Coal)'!$V$5*Model!$X$18*average('Assumptions (Coal)'!$Q$2:$V$2)/10^9),0)</f>
        <v>0</v>
      </c>
      <c r="AA105" s="160">
        <f>IF($X$18&gt;0,PPMT('Assumptions (Coal)'!$V$7,Model!Z1,'Assumptions (Coal)'!$V$10,'Assumptions (Coal)'!$V$5*Model!$X$18*average('Assumptions (Coal)'!$Q$2:$V$2)/10^9),0)</f>
        <v>0</v>
      </c>
      <c r="AB105" s="160">
        <f>IF($X$18&gt;0,PPMT('Assumptions (Coal)'!$V$7,Model!AA1,'Assumptions (Coal)'!$V$10,'Assumptions (Coal)'!$V$5*Model!$X$18*average('Assumptions (Coal)'!$Q$2:$V$2)/10^9),0)</f>
        <v>0</v>
      </c>
      <c r="AC105" s="160">
        <f>IF($X$18&gt;0,PPMT('Assumptions (Coal)'!$V$7,Model!AB1,'Assumptions (Coal)'!$V$10,'Assumptions (Coal)'!$V$5*Model!$X$18*average('Assumptions (Coal)'!$Q$2:$V$2)/10^9),0)</f>
        <v>0</v>
      </c>
      <c r="AD105" s="160">
        <f>IF($X$18&gt;0,PPMT('Assumptions (Coal)'!$V$7,Model!AC1,'Assumptions (Coal)'!$V$10,'Assumptions (Coal)'!$V$5*Model!$X$18*average('Assumptions (Coal)'!$Q$2:$V$2)/10^9),0)</f>
        <v>0</v>
      </c>
      <c r="AE105" s="160">
        <f>IF($X$18&gt;0,PPMT('Assumptions (Coal)'!$V$7,Model!AD1,'Assumptions (Coal)'!$V$10,'Assumptions (Coal)'!$V$5*Model!$X$18*average('Assumptions (Coal)'!$Q$2:$V$2)/10^9),0)</f>
        <v>0</v>
      </c>
      <c r="AF105" s="160">
        <f>IF($X$18&gt;0,PPMT('Assumptions (Coal)'!$V$7,Model!AE1,'Assumptions (Coal)'!$V$10,'Assumptions (Coal)'!$V$5*Model!$X$18*average('Assumptions (Coal)'!$Q$2:$V$2)/10^9),0)</f>
        <v>0</v>
      </c>
      <c r="AG105" s="160">
        <f>IF($X$18&gt;0,PPMT('Assumptions (Coal)'!$V$7,Model!AF1,'Assumptions (Coal)'!$V$10,'Assumptions (Coal)'!$V$5*Model!$X$18*average('Assumptions (Coal)'!$Q$2:$V$2)/10^9),0)</f>
        <v>0</v>
      </c>
      <c r="AH105" s="160">
        <f>IF($X$18&gt;0,PPMT('Assumptions (Coal)'!$V$7,Model!AG1,'Assumptions (Coal)'!$V$10,'Assumptions (Coal)'!$V$5*Model!$X$18*average('Assumptions (Coal)'!$Q$2:$V$2)/10^9),0)</f>
        <v>0</v>
      </c>
      <c r="AI105" s="160">
        <f>IF($X$18&gt;0,PPMT('Assumptions (Coal)'!$V$7,Model!AH1,'Assumptions (Coal)'!$V$10,'Assumptions (Coal)'!$V$5*Model!$X$18*average('Assumptions (Coal)'!$Q$2:$V$2)/10^9),0)</f>
        <v>0</v>
      </c>
      <c r="AJ105" s="160">
        <f>IF($X$18&gt;0,PPMT('Assumptions (Coal)'!$V$7,Model!AI1,'Assumptions (Coal)'!$V$10,'Assumptions (Coal)'!$V$5*Model!$X$18*average('Assumptions (Coal)'!$Q$2:$V$2)/10^9),0)</f>
        <v>0</v>
      </c>
      <c r="AK105" s="160">
        <f>IF($X$18&gt;0,PPMT('Assumptions (Coal)'!$V$7,Model!AJ1,'Assumptions (Coal)'!$V$10,'Assumptions (Coal)'!$V$5*Model!$X$18*average('Assumptions (Coal)'!$Q$2:$V$2)/10^9),0)</f>
        <v>0</v>
      </c>
      <c r="AL105" s="160">
        <f>IF($X$18&gt;0,PPMT('Assumptions (Coal)'!$V$7,Model!AK1,'Assumptions (Coal)'!$V$10,'Assumptions (Coal)'!$V$5*Model!$X$18*average('Assumptions (Coal)'!$Q$2:$V$2)/10^9),0)</f>
        <v>0</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-0.04354964082</v>
      </c>
      <c r="AB108" s="160">
        <f>IF($AA$18&gt;0,PPMT('Assumptions (Coal)'!$V$7,Model!X1,'Assumptions (Coal)'!$V$10,'Assumptions (Coal)'!$V$5*Model!$AA$18*AVERAGE('Assumptions (Coal)'!$T$2:$Y$2)/10^9),0)</f>
        <v>-0.04561824875</v>
      </c>
      <c r="AC108" s="160">
        <f>IF($AA$18&gt;0,PPMT('Assumptions (Coal)'!$V$7,Model!Y1,'Assumptions (Coal)'!$V$10,'Assumptions (Coal)'!$V$5*Model!$AA$18*AVERAGE('Assumptions (Coal)'!$T$2:$Y$2)/10^9),0)</f>
        <v>-0.04778511557</v>
      </c>
      <c r="AD108" s="160">
        <f>IF($AA$18&gt;0,PPMT('Assumptions (Coal)'!$V$7,Model!Z1,'Assumptions (Coal)'!$V$10,'Assumptions (Coal)'!$V$5*Model!$AA$18*AVERAGE('Assumptions (Coal)'!$T$2:$Y$2)/10^9),0)</f>
        <v>-0.05005490856</v>
      </c>
      <c r="AE108" s="160">
        <f>IF($AA$18&gt;0,PPMT('Assumptions (Coal)'!$V$7,Model!AA1,'Assumptions (Coal)'!$V$10,'Assumptions (Coal)'!$V$5*Model!$AA$18*AVERAGE('Assumptions (Coal)'!$T$2:$Y$2)/10^9),0)</f>
        <v>-0.05243251672</v>
      </c>
      <c r="AF108" s="160">
        <f>IF($AA$18&gt;0,PPMT('Assumptions (Coal)'!$V$7,Model!AB1,'Assumptions (Coal)'!$V$10,'Assumptions (Coal)'!$V$5*Model!$AA$18*AVERAGE('Assumptions (Coal)'!$T$2:$Y$2)/10^9),0)</f>
        <v>-0.05492306126</v>
      </c>
      <c r="AG108" s="160">
        <f>IF($AA$18&gt;0,PPMT('Assumptions (Coal)'!$V$7,Model!AC1,'Assumptions (Coal)'!$V$10,'Assumptions (Coal)'!$V$5*Model!$AA$18*AVERAGE('Assumptions (Coal)'!$T$2:$Y$2)/10^9),0)</f>
        <v>-0.05753190667</v>
      </c>
      <c r="AH108" s="160">
        <f>IF($AA$18&gt;0,PPMT('Assumptions (Coal)'!$V$7,Model!AD1,'Assumptions (Coal)'!$V$10,'Assumptions (Coal)'!$V$5*Model!$AA$18*AVERAGE('Assumptions (Coal)'!$T$2:$Y$2)/10^9),0)</f>
        <v>-0.06026467224</v>
      </c>
      <c r="AI108" s="160">
        <f>IF($AA$18&gt;0,PPMT('Assumptions (Coal)'!$V$7,Model!AE1,'Assumptions (Coal)'!$V$10,'Assumptions (Coal)'!$V$5*Model!$AA$18*AVERAGE('Assumptions (Coal)'!$T$2:$Y$2)/10^9),0)</f>
        <v>-0.06312724417</v>
      </c>
      <c r="AJ108" s="160">
        <f>IF($AA$18&gt;0,PPMT('Assumptions (Coal)'!$V$7,Model!AF1,'Assumptions (Coal)'!$V$10,'Assumptions (Coal)'!$V$5*Model!$AA$18*AVERAGE('Assumptions (Coal)'!$T$2:$Y$2)/10^9),0)</f>
        <v>-0.06612578827</v>
      </c>
      <c r="AK108" s="160">
        <f>IF($AA$18&gt;0,PPMT('Assumptions (Coal)'!$V$7,Model!AG1,'Assumptions (Coal)'!$V$10,'Assumptions (Coal)'!$V$5*Model!$AA$18*AVERAGE('Assumptions (Coal)'!$T$2:$Y$2)/10^9),0)</f>
        <v>-0.06926676321</v>
      </c>
      <c r="AL108" s="160">
        <f>IF($AA$18&gt;0,PPMT('Assumptions (Coal)'!$V$7,Model!AH1,'Assumptions (Coal)'!$V$10,'Assumptions (Coal)'!$V$5*Model!$AA$18*AVERAGE('Assumptions (Coal)'!$T$2:$Y$2)/10^9),0)</f>
        <v>-0.07255693446</v>
      </c>
      <c r="AM108" s="160">
        <f>IF($AA$18&gt;0,PPMT('Assumptions (Coal)'!$V$7,Model!AI1,'Assumptions (Coal)'!$V$10,'Assumptions (Coal)'!$V$5*Model!$AA$18*AVERAGE('Assumptions (Coal)'!$T$2:$Y$2)/10^9),0)</f>
        <v>-0.07600338885</v>
      </c>
      <c r="AN108" s="160">
        <f>IF($AA$18&gt;0,PPMT('Assumptions (Coal)'!$V$7,Model!AJ1,'Assumptions (Coal)'!$V$10,'Assumptions (Coal)'!$V$5*Model!$AA$18*AVERAGE('Assumptions (Coal)'!$T$2:$Y$2)/10^9),0)</f>
        <v>-0.07961354982</v>
      </c>
      <c r="AO108" s="160">
        <f>IF($AA$18&gt;0,PPMT('Assumptions (Coal)'!$V$7,Model!AK1,'Assumptions (Coal)'!$V$10,'Assumptions (Coal)'!$V$5*Model!$AA$18*AVERAGE('Assumptions (Coal)'!$T$2:$Y$2)/10^9),0)</f>
        <v>-0.08339519343</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-0.06737081248</v>
      </c>
      <c r="AC109" s="160">
        <f>IF($AB$18&gt;0,PPMT('Assumptions (Coal)'!$V$7,Model!X1,'Assumptions (Coal)'!$V$10,'Assumptions (Coal)'!$V$5*Model!$AB$18*AVERAGE('Assumptions (Coal)'!$U$2:$Z$2)/10^9),0)</f>
        <v>-0.07057092608</v>
      </c>
      <c r="AD109" s="160">
        <f>IF($AB$18&gt;0,PPMT('Assumptions (Coal)'!$V$7,Model!Y1,'Assumptions (Coal)'!$V$10,'Assumptions (Coal)'!$V$5*Model!$AB$18*AVERAGE('Assumptions (Coal)'!$U$2:$Z$2)/10^9),0)</f>
        <v>-0.07392304506</v>
      </c>
      <c r="AE109" s="160">
        <f>IF($AB$18&gt;0,PPMT('Assumptions (Coal)'!$V$7,Model!Z1,'Assumptions (Coal)'!$V$10,'Assumptions (Coal)'!$V$5*Model!$AB$18*AVERAGE('Assumptions (Coal)'!$U$2:$Z$2)/10^9),0)</f>
        <v>-0.0774343897</v>
      </c>
      <c r="AF109" s="160">
        <f>IF($AB$18&gt;0,PPMT('Assumptions (Coal)'!$V$7,Model!AA1,'Assumptions (Coal)'!$V$10,'Assumptions (Coal)'!$V$5*Model!$AB$18*AVERAGE('Assumptions (Coal)'!$U$2:$Z$2)/10^9),0)</f>
        <v>-0.08111252322</v>
      </c>
      <c r="AG109" s="160">
        <f>IF($AB$18&gt;0,PPMT('Assumptions (Coal)'!$V$7,Model!AB1,'Assumptions (Coal)'!$V$10,'Assumptions (Coal)'!$V$5*Model!$AB$18*AVERAGE('Assumptions (Coal)'!$U$2:$Z$2)/10^9),0)</f>
        <v>-0.08496536807</v>
      </c>
      <c r="AH109" s="160">
        <f>IF($AB$18&gt;0,PPMT('Assumptions (Coal)'!$V$7,Model!AC1,'Assumptions (Coal)'!$V$10,'Assumptions (Coal)'!$V$5*Model!$AB$18*AVERAGE('Assumptions (Coal)'!$U$2:$Z$2)/10^9),0)</f>
        <v>-0.08900122305</v>
      </c>
      <c r="AI109" s="160">
        <f>IF($AB$18&gt;0,PPMT('Assumptions (Coal)'!$V$7,Model!AD1,'Assumptions (Coal)'!$V$10,'Assumptions (Coal)'!$V$5*Model!$AB$18*AVERAGE('Assumptions (Coal)'!$U$2:$Z$2)/10^9),0)</f>
        <v>-0.09322878115</v>
      </c>
      <c r="AJ109" s="160">
        <f>IF($AB$18&gt;0,PPMT('Assumptions (Coal)'!$V$7,Model!AE1,'Assumptions (Coal)'!$V$10,'Assumptions (Coal)'!$V$5*Model!$AB$18*AVERAGE('Assumptions (Coal)'!$U$2:$Z$2)/10^9),0)</f>
        <v>-0.09765714825</v>
      </c>
      <c r="AK109" s="160">
        <f>IF($AB$18&gt;0,PPMT('Assumptions (Coal)'!$V$7,Model!AF1,'Assumptions (Coal)'!$V$10,'Assumptions (Coal)'!$V$5*Model!$AB$18*AVERAGE('Assumptions (Coal)'!$U$2:$Z$2)/10^9),0)</f>
        <v>-0.1022958628</v>
      </c>
      <c r="AL109" s="160">
        <f>IF($AB$18&gt;0,PPMT('Assumptions (Coal)'!$V$7,Model!AG1,'Assumptions (Coal)'!$V$10,'Assumptions (Coal)'!$V$5*Model!$AB$18*AVERAGE('Assumptions (Coal)'!$U$2:$Z$2)/10^9),0)</f>
        <v>-0.1071549163</v>
      </c>
      <c r="AM109" s="160">
        <f>IF($AB$18&gt;0,PPMT('Assumptions (Coal)'!$V$7,Model!AH1,'Assumptions (Coal)'!$V$10,'Assumptions (Coal)'!$V$5*Model!$AB$18*AVERAGE('Assumptions (Coal)'!$U$2:$Z$2)/10^9),0)</f>
        <v>-0.1122447748</v>
      </c>
      <c r="AN109" s="160">
        <f>IF($AB$18&gt;0,PPMT('Assumptions (Coal)'!$V$7,Model!AI1,'Assumptions (Coal)'!$V$10,'Assumptions (Coal)'!$V$5*Model!$AB$18*AVERAGE('Assumptions (Coal)'!$U$2:$Z$2)/10^9),0)</f>
        <v>-0.1175764016</v>
      </c>
      <c r="AO109" s="160">
        <f>IF($AB$18&gt;0,PPMT('Assumptions (Coal)'!$V$7,Model!AJ1,'Assumptions (Coal)'!$V$10,'Assumptions (Coal)'!$V$5*Model!$AB$18*AVERAGE('Assumptions (Coal)'!$U$2:$Z$2)/10^9),0)</f>
        <v>-0.1231612807</v>
      </c>
      <c r="AP109" s="160">
        <f>IF($AB$18&gt;0,PPMT('Assumptions (Coal)'!$V$7,Model!AK1,'Assumptions (Coal)'!$V$10,'Assumptions (Coal)'!$V$5*Model!$AB$18*AVERAGE('Assumptions (Coal)'!$U$2:$Z$2)/10^9),0)</f>
        <v>-0.1290114415</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-0.01777112285</v>
      </c>
      <c r="AJ116" s="160">
        <f>IF($AI$18&gt;0,PPMT('Assumptions (Coal)'!$V$7,Model!X1,'Assumptions (Coal)'!$V$10,'Assumptions (Coal)'!$V$5*Model!$AI$18*AVERAGE('Assumptions (Coal)'!$AB$2:$AG$2)/10^9),0)</f>
        <v>-0.01861525119</v>
      </c>
      <c r="AK116" s="160">
        <f>IF($AI$18&gt;0,PPMT('Assumptions (Coal)'!$V$7,Model!Y1,'Assumptions (Coal)'!$V$10,'Assumptions (Coal)'!$V$5*Model!$AI$18*AVERAGE('Assumptions (Coal)'!$AB$2:$AG$2)/10^9),0)</f>
        <v>-0.01949947562</v>
      </c>
      <c r="AL116" s="160">
        <f>IF($AI$18&gt;0,PPMT('Assumptions (Coal)'!$V$7,Model!Z1,'Assumptions (Coal)'!$V$10,'Assumptions (Coal)'!$V$5*Model!$AI$18*AVERAGE('Assumptions (Coal)'!$AB$2:$AG$2)/10^9),0)</f>
        <v>-0.02042570071</v>
      </c>
      <c r="AM116" s="160">
        <f>IF($AI$18&gt;0,PPMT('Assumptions (Coal)'!$V$7,Model!AA1,'Assumptions (Coal)'!$V$10,'Assumptions (Coal)'!$V$5*Model!$AI$18*AVERAGE('Assumptions (Coal)'!$AB$2:$AG$2)/10^9),0)</f>
        <v>-0.02139592149</v>
      </c>
      <c r="AN116" s="160">
        <f>IF($AI$18&gt;0,PPMT('Assumptions (Coal)'!$V$7,Model!AB1,'Assumptions (Coal)'!$V$10,'Assumptions (Coal)'!$V$5*Model!$AI$18*AVERAGE('Assumptions (Coal)'!$AB$2:$AG$2)/10^9),0)</f>
        <v>-0.02241222776</v>
      </c>
      <c r="AO116" s="160">
        <f>IF($AI$18&gt;0,PPMT('Assumptions (Coal)'!$V$7,Model!AC1,'Assumptions (Coal)'!$V$10,'Assumptions (Coal)'!$V$5*Model!$AI$18*AVERAGE('Assumptions (Coal)'!$AB$2:$AG$2)/10^9),0)</f>
        <v>-0.02347680858</v>
      </c>
      <c r="AP116" s="160">
        <f>IF($AI$18&gt;0,PPMT('Assumptions (Coal)'!$V$7,Model!AD1,'Assumptions (Coal)'!$V$10,'Assumptions (Coal)'!$V$5*Model!$AI$18*AVERAGE('Assumptions (Coal)'!$AB$2:$AG$2)/10^9),0)</f>
        <v>-0.02459195699</v>
      </c>
      <c r="AQ116" s="160">
        <f>IF($AI$18&gt;0,PPMT('Assumptions (Coal)'!$V$7,Model!AE1,'Assumptions (Coal)'!$V$10,'Assumptions (Coal)'!$V$5*Model!$AI$18*AVERAGE('Assumptions (Coal)'!$AB$2:$AG$2)/10^9),0)</f>
        <v>-0.02576007495</v>
      </c>
      <c r="AR116" s="160">
        <f>IF($AI$18&gt;0,PPMT('Assumptions (Coal)'!$V$7,Model!AF1,'Assumptions (Coal)'!$V$10,'Assumptions (Coal)'!$V$5*Model!$AI$18*AVERAGE('Assumptions (Coal)'!$AB$2:$AG$2)/10^9),0)</f>
        <v>-0.02698367851</v>
      </c>
      <c r="AS116" s="160">
        <f>IF($AI$18&gt;0,PPMT('Assumptions (Coal)'!$V$7,Model!AG1,'Assumptions (Coal)'!$V$10,'Assumptions (Coal)'!$V$5*Model!$AI$18*AVERAGE('Assumptions (Coal)'!$AB$2:$AG$2)/10^9),0)</f>
        <v>-0.02826540324</v>
      </c>
      <c r="AT116" s="160">
        <f>IF($AI$18&gt;0,PPMT('Assumptions (Coal)'!$V$7,Model!AH1,'Assumptions (Coal)'!$V$10,'Assumptions (Coal)'!$V$5*Model!$AI$18*AVERAGE('Assumptions (Coal)'!$AB$2:$AG$2)/10^9),0)</f>
        <v>-0.02960800989</v>
      </c>
      <c r="AU116" s="160">
        <f>IF($AI$18&gt;0,PPMT('Assumptions (Coal)'!$V$7,Model!AI1,'Assumptions (Coal)'!$V$10,'Assumptions (Coal)'!$V$5*Model!$AI$18*AVERAGE('Assumptions (Coal)'!$AB$2:$AG$2)/10^9),0)</f>
        <v>-0.03101439036</v>
      </c>
      <c r="AV116" s="160">
        <f>IF($AI$18&gt;0,PPMT('Assumptions (Coal)'!$V$7,Model!AJ1,'Assumptions (Coal)'!$V$10,'Assumptions (Coal)'!$V$5*Model!$AI$18*AVERAGE('Assumptions (Coal)'!$AB$2:$AG$2)/10^9),0)</f>
        <v>-0.0324875739</v>
      </c>
      <c r="AW116" s="160">
        <f>IF($AI$18&gt;0,PPMT('Assumptions (Coal)'!$V$7,Model!AK1,'Assumptions (Coal)'!$V$10,'Assumptions (Coal)'!$V$5*Model!$AI$18*AVERAGE('Assumptions (Coal)'!$AB$2:$AG$2)/10^9),0)</f>
        <v>-0.03403073366</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v>
      </c>
      <c r="S136" s="177">
        <f t="array" ref="S136">SUM(IF(ISERROR(S137:S188),"",S137:S188))</f>
        <v>0</v>
      </c>
      <c r="T136" s="177">
        <f t="array" ref="T136">SUM(IF(ISERROR(T137:T188),"",T137:T188))</f>
        <v>0</v>
      </c>
      <c r="U136" s="177">
        <f t="array" ref="U136">SUM(IF(ISERROR(U137:U188),"",U137:U188))</f>
        <v>0</v>
      </c>
      <c r="V136" s="177">
        <f t="array" ref="V136">SUM(IF(ISERROR(V137:V188),"",V137:V188))</f>
        <v>0</v>
      </c>
      <c r="W136" s="177">
        <f t="array" ref="W136">SUM(IF(ISERROR(W137:W188),"",W137:W188))</f>
        <v>0</v>
      </c>
      <c r="X136" s="177">
        <f t="array" ref="X136">SUM(IF(ISERROR(X137:X188),"",X137:X188))</f>
        <v>0</v>
      </c>
      <c r="Y136" s="177">
        <f t="array" ref="Y136">SUM(IF(ISERROR(Y137:Y188),"",Y137:Y188))</f>
        <v>0</v>
      </c>
      <c r="Z136" s="177">
        <f t="array" ref="Z136">SUM(IF(ISERROR(Z137:Z188),"",Z137:Z188))</f>
        <v>0</v>
      </c>
      <c r="AA136" s="177">
        <f t="array" ref="AA136">SUM(IF(ISERROR(AA137:AA188),"",AA137:AA188))</f>
        <v>-0.04380682431</v>
      </c>
      <c r="AB136" s="177">
        <f t="array" ref="AB136">SUM(IF(ISERROR(AB137:AB188),"",AB137:AB188))</f>
        <v>-0.1095068889</v>
      </c>
      <c r="AC136" s="177">
        <f t="array" ref="AC136">SUM(IF(ISERROR(AC137:AC188),"",AC137:AC188))</f>
        <v>-0.1041399085</v>
      </c>
      <c r="AD136" s="177">
        <f t="array" ref="AD136">SUM(IF(ISERROR(AD137:AD188),"",AD137:AD188))</f>
        <v>-0.09851799648</v>
      </c>
      <c r="AE136" s="177">
        <f t="array" ref="AE136">SUM(IF(ISERROR(AE137:AE188),"",AE137:AE188))</f>
        <v>-0.09262904368</v>
      </c>
      <c r="AF136" s="177">
        <f t="array" ref="AF136">SUM(IF(ISERROR(AF137:AF188),"",AF137:AF188))</f>
        <v>-0.08646036563</v>
      </c>
      <c r="AG136" s="177">
        <f t="array" ref="AG136">SUM(IF(ISERROR(AG137:AG188),"",AG137:AG188))</f>
        <v>-0.07999867537</v>
      </c>
      <c r="AH136" s="177">
        <f t="array" ref="AH136">SUM(IF(ISERROR(AH137:AH188),"",AH137:AH188))</f>
        <v>-0.07323005482</v>
      </c>
      <c r="AI136" s="177">
        <f t="array" ref="AI136">SUM(IF(ISERROR(AI137:AI188),"",AI137:AI188))</f>
        <v>-0.08401599545</v>
      </c>
      <c r="AJ136" s="177">
        <f t="array" ref="AJ136">SUM(IF(ISERROR(AJ137:AJ188),"",AJ137:AJ188))</f>
        <v>-0.07574495591</v>
      </c>
      <c r="AK136" s="177">
        <f t="array" ref="AK136">SUM(IF(ISERROR(AK137:AK188),"",AK137:AK188))</f>
        <v>-0.067081042</v>
      </c>
      <c r="AL136" s="177">
        <f t="array" ref="AL136">SUM(IF(ISERROR(AL137:AL188),"",AL137:AL188))</f>
        <v>-0.05800559217</v>
      </c>
      <c r="AM136" s="177">
        <f t="array" ref="AM136">SUM(IF(ISERROR(AM137:AM188),"",AM137:AM188))</f>
        <v>-0.04849905848</v>
      </c>
      <c r="AN136" s="177">
        <f t="array" ref="AN136">SUM(IF(ISERROR(AN137:AN188),"",AN137:AN188))</f>
        <v>-0.03854096443</v>
      </c>
      <c r="AO136" s="177">
        <f t="array" ref="AO136">SUM(IF(ISERROR(AO137:AO188),"",AO137:AO188))</f>
        <v>-0.02810986092</v>
      </c>
      <c r="AP136" s="177">
        <f t="array" ref="AP136">SUM(IF(ISERROR(AP137:AP188),"",AP137:AP188))</f>
        <v>-0.01718327999</v>
      </c>
      <c r="AQ136" s="177">
        <f t="array" ref="AQ136">SUM(IF(ISERROR(AQ137:AQ188),"",AQ137:AQ188))</f>
        <v>-0.009887118564</v>
      </c>
      <c r="AR136" s="177">
        <f t="array" ref="AR136">SUM(IF(ISERROR(AR137:AR188),"",AR137:AR188))</f>
        <v>-0.008663515004</v>
      </c>
      <c r="AS136" s="177">
        <f t="array" ref="AS136">SUM(IF(ISERROR(AS137:AS188),"",AS137:AS188))</f>
        <v>-0.007381790275</v>
      </c>
      <c r="AT136" s="177">
        <f t="array" ref="AT136">SUM(IF(ISERROR(AT137:AT188),"",AT137:AT188))</f>
        <v>-0.006039183621</v>
      </c>
      <c r="AU136" s="177">
        <f t="array" ref="AU136">SUM(IF(ISERROR(AU137:AU188),"",AU137:AU188))</f>
        <v>-0.004632803152</v>
      </c>
      <c r="AV136" s="177">
        <f t="array" ref="AV136">SUM(IF(ISERROR(AV137:AV188),"",AV137:AV188))</f>
        <v>-0.003159619609</v>
      </c>
      <c r="AW136" s="177">
        <f t="array" ref="AW136">SUM(IF(ISERROR(AW137:AW188),"",AW137:AW188))</f>
        <v>-0.001616459849</v>
      </c>
      <c r="AX136" s="177">
        <f t="array" ref="AX136">SUM(IF(ISERROR(AX137:AX188),"",AX137:AX188))</f>
        <v>0</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v>
      </c>
      <c r="Y158" s="160">
        <f>IF($X$18&gt;0,IPMT('Assumptions (Coal)'!$V$7,Model!X1,'Assumptions (Coal)'!$V$10,'Assumptions (Coal)'!$V$5*Model!$X$18*average('Assumptions (Coal)'!$Q$2:$V$2)/10^9),0)</f>
        <v>0</v>
      </c>
      <c r="Z158" s="160">
        <f>IF($X$18&gt;0,IPMT('Assumptions (Coal)'!$V$7,Model!Y1,'Assumptions (Coal)'!$V$10,'Assumptions (Coal)'!$V$5*Model!$X$18*average('Assumptions (Coal)'!$Q$2:$V$2)/10^9),0)</f>
        <v>0</v>
      </c>
      <c r="AA158" s="160">
        <f>IF($X$18&gt;0,IPMT('Assumptions (Coal)'!$V$7,Model!Z1,'Assumptions (Coal)'!$V$10,'Assumptions (Coal)'!$V$5*Model!$X$18*average('Assumptions (Coal)'!$Q$2:$V$2)/10^9),0)</f>
        <v>0</v>
      </c>
      <c r="AB158" s="160">
        <f>IF($X$18&gt;0,IPMT('Assumptions (Coal)'!$V$7,Model!AA1,'Assumptions (Coal)'!$V$10,'Assumptions (Coal)'!$V$5*Model!$X$18*average('Assumptions (Coal)'!$Q$2:$V$2)/10^9),0)</f>
        <v>0</v>
      </c>
      <c r="AC158" s="160">
        <f>IF($X$18&gt;0,IPMT('Assumptions (Coal)'!$V$7,Model!AB1,'Assumptions (Coal)'!$V$10,'Assumptions (Coal)'!$V$5*Model!$X$18*average('Assumptions (Coal)'!$Q$2:$V$2)/10^9),0)</f>
        <v>0</v>
      </c>
      <c r="AD158" s="160">
        <f>IF($X$18&gt;0,IPMT('Assumptions (Coal)'!$V$7,Model!AC1,'Assumptions (Coal)'!$V$10,'Assumptions (Coal)'!$V$5*Model!$X$18*average('Assumptions (Coal)'!$Q$2:$V$2)/10^9),0)</f>
        <v>0</v>
      </c>
      <c r="AE158" s="160">
        <f>IF($X$18&gt;0,IPMT('Assumptions (Coal)'!$V$7,Model!AD1,'Assumptions (Coal)'!$V$10,'Assumptions (Coal)'!$V$5*Model!$X$18*average('Assumptions (Coal)'!$Q$2:$V$2)/10^9),0)</f>
        <v>0</v>
      </c>
      <c r="AF158" s="160">
        <f>IF($X$18&gt;0,IPMT('Assumptions (Coal)'!$V$7,Model!AE1,'Assumptions (Coal)'!$V$10,'Assumptions (Coal)'!$V$5*Model!$X$18*average('Assumptions (Coal)'!$Q$2:$V$2)/10^9),0)</f>
        <v>0</v>
      </c>
      <c r="AG158" s="160">
        <f>IF($X$18&gt;0,IPMT('Assumptions (Coal)'!$V$7,Model!AF1,'Assumptions (Coal)'!$V$10,'Assumptions (Coal)'!$V$5*Model!$X$18*average('Assumptions (Coal)'!$Q$2:$V$2)/10^9),0)</f>
        <v>0</v>
      </c>
      <c r="AH158" s="160">
        <f>IF($X$18&gt;0,IPMT('Assumptions (Coal)'!$V$7,Model!AG1,'Assumptions (Coal)'!$V$10,'Assumptions (Coal)'!$V$5*Model!$X$18*average('Assumptions (Coal)'!$Q$2:$V$2)/10^9),0)</f>
        <v>0</v>
      </c>
      <c r="AI158" s="160">
        <f>IF($X$18&gt;0,IPMT('Assumptions (Coal)'!$V$7,Model!AH1,'Assumptions (Coal)'!$V$10,'Assumptions (Coal)'!$V$5*Model!$X$18*average('Assumptions (Coal)'!$Q$2:$V$2)/10^9),0)</f>
        <v>0</v>
      </c>
      <c r="AJ158" s="160">
        <f>IF($X$18&gt;0,IPMT('Assumptions (Coal)'!$V$7,Model!AI1,'Assumptions (Coal)'!$V$10,'Assumptions (Coal)'!$V$5*Model!$X$18*average('Assumptions (Coal)'!$Q$2:$V$2)/10^9),0)</f>
        <v>0</v>
      </c>
      <c r="AK158" s="160">
        <f>IF($X$18&gt;0,IPMT('Assumptions (Coal)'!$V$7,Model!AJ1,'Assumptions (Coal)'!$V$10,'Assumptions (Coal)'!$V$5*Model!$X$18*average('Assumptions (Coal)'!$Q$2:$V$2)/10^9),0)</f>
        <v>0</v>
      </c>
      <c r="AL158" s="160">
        <f>IF($X$18&gt;0,IPMT('Assumptions (Coal)'!$V$7,Model!AK1,'Assumptions (Coal)'!$V$10,'Assumptions (Coal)'!$V$5*Model!$X$18*average('Assumptions (Coal)'!$Q$2:$V$2)/10^9),0)</f>
        <v>0</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-0.04380682431</v>
      </c>
      <c r="AB161" s="160">
        <f>IF($AA$18&gt;0,IPMT('Assumptions (Coal)'!$V$7,Model!X1,'Assumptions (Coal)'!$V$10,'Assumptions (Coal)'!$V$5*Model!$AA$18*AVERAGE('Assumptions (Coal)'!$T$2:$Y$2)/10^9),0)</f>
        <v>-0.04173821637</v>
      </c>
      <c r="AC161" s="160">
        <f>IF($AA$18&gt;0,IPMT('Assumptions (Coal)'!$V$7,Model!Y1,'Assumptions (Coal)'!$V$10,'Assumptions (Coal)'!$V$5*Model!$AA$18*AVERAGE('Assumptions (Coal)'!$T$2:$Y$2)/10^9),0)</f>
        <v>-0.03957134955</v>
      </c>
      <c r="AD161" s="160">
        <f>IF($AA$18&gt;0,IPMT('Assumptions (Coal)'!$V$7,Model!Z1,'Assumptions (Coal)'!$V$10,'Assumptions (Coal)'!$V$5*Model!$AA$18*AVERAGE('Assumptions (Coal)'!$T$2:$Y$2)/10^9),0)</f>
        <v>-0.03730155656</v>
      </c>
      <c r="AE161" s="160">
        <f>IF($AA$18&gt;0,IPMT('Assumptions (Coal)'!$V$7,Model!AA1,'Assumptions (Coal)'!$V$10,'Assumptions (Coal)'!$V$5*Model!$AA$18*AVERAGE('Assumptions (Coal)'!$T$2:$Y$2)/10^9),0)</f>
        <v>-0.03492394841</v>
      </c>
      <c r="AF161" s="160">
        <f>IF($AA$18&gt;0,IPMT('Assumptions (Coal)'!$V$7,Model!AB1,'Assumptions (Coal)'!$V$10,'Assumptions (Coal)'!$V$5*Model!$AA$18*AVERAGE('Assumptions (Coal)'!$T$2:$Y$2)/10^9),0)</f>
        <v>-0.03243340386</v>
      </c>
      <c r="AG161" s="160">
        <f>IF($AA$18&gt;0,IPMT('Assumptions (Coal)'!$V$7,Model!AC1,'Assumptions (Coal)'!$V$10,'Assumptions (Coal)'!$V$5*Model!$AA$18*AVERAGE('Assumptions (Coal)'!$T$2:$Y$2)/10^9),0)</f>
        <v>-0.02982455845</v>
      </c>
      <c r="AH161" s="160">
        <f>IF($AA$18&gt;0,IPMT('Assumptions (Coal)'!$V$7,Model!AD1,'Assumptions (Coal)'!$V$10,'Assumptions (Coal)'!$V$5*Model!$AA$18*AVERAGE('Assumptions (Coal)'!$T$2:$Y$2)/10^9),0)</f>
        <v>-0.02709179289</v>
      </c>
      <c r="AI161" s="160">
        <f>IF($AA$18&gt;0,IPMT('Assumptions (Coal)'!$V$7,Model!AE1,'Assumptions (Coal)'!$V$10,'Assumptions (Coal)'!$V$5*Model!$AA$18*AVERAGE('Assumptions (Coal)'!$T$2:$Y$2)/10^9),0)</f>
        <v>-0.02422922095</v>
      </c>
      <c r="AJ161" s="160">
        <f>IF($AA$18&gt;0,IPMT('Assumptions (Coal)'!$V$7,Model!AF1,'Assumptions (Coal)'!$V$10,'Assumptions (Coal)'!$V$5*Model!$AA$18*AVERAGE('Assumptions (Coal)'!$T$2:$Y$2)/10^9),0)</f>
        <v>-0.02123067686</v>
      </c>
      <c r="AK161" s="160">
        <f>IF($AA$18&gt;0,IPMT('Assumptions (Coal)'!$V$7,Model!AG1,'Assumptions (Coal)'!$V$10,'Assumptions (Coal)'!$V$5*Model!$AA$18*AVERAGE('Assumptions (Coal)'!$T$2:$Y$2)/10^9),0)</f>
        <v>-0.01808970191</v>
      </c>
      <c r="AL161" s="160">
        <f>IF($AA$18&gt;0,IPMT('Assumptions (Coal)'!$V$7,Model!AH1,'Assumptions (Coal)'!$V$10,'Assumptions (Coal)'!$V$5*Model!$AA$18*AVERAGE('Assumptions (Coal)'!$T$2:$Y$2)/10^9),0)</f>
        <v>-0.01479953066</v>
      </c>
      <c r="AM161" s="160">
        <f>IF($AA$18&gt;0,IPMT('Assumptions (Coal)'!$V$7,Model!AI1,'Assumptions (Coal)'!$V$10,'Assumptions (Coal)'!$V$5*Model!$AA$18*AVERAGE('Assumptions (Coal)'!$T$2:$Y$2)/10^9),0)</f>
        <v>-0.01135307627</v>
      </c>
      <c r="AN161" s="160">
        <f>IF($AA$18&gt;0,IPMT('Assumptions (Coal)'!$V$7,Model!AJ1,'Assumptions (Coal)'!$V$10,'Assumptions (Coal)'!$V$5*Model!$AA$18*AVERAGE('Assumptions (Coal)'!$T$2:$Y$2)/10^9),0)</f>
        <v>-0.007742915304</v>
      </c>
      <c r="AO161" s="160">
        <f>IF($AA$18&gt;0,IPMT('Assumptions (Coal)'!$V$7,Model!AK1,'Assumptions (Coal)'!$V$10,'Assumptions (Coal)'!$V$5*Model!$AA$18*AVERAGE('Assumptions (Coal)'!$T$2:$Y$2)/10^9),0)</f>
        <v>-0.003961271688</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-0.0677686725</v>
      </c>
      <c r="AC162" s="160">
        <f>IF($AB$18&gt;0,IPMT('Assumptions (Coal)'!$V$7,Model!X1,'Assumptions (Coal)'!$V$10,'Assumptions (Coal)'!$V$5*Model!$AB$18*AVERAGE('Assumptions (Coal)'!$U$2:$Z$2)/10^9),0)</f>
        <v>-0.06456855891</v>
      </c>
      <c r="AD162" s="160">
        <f>IF($AB$18&gt;0,IPMT('Assumptions (Coal)'!$V$7,Model!Y1,'Assumptions (Coal)'!$V$10,'Assumptions (Coal)'!$V$5*Model!$AB$18*AVERAGE('Assumptions (Coal)'!$U$2:$Z$2)/10^9),0)</f>
        <v>-0.06121643992</v>
      </c>
      <c r="AE162" s="160">
        <f>IF($AB$18&gt;0,IPMT('Assumptions (Coal)'!$V$7,Model!Z1,'Assumptions (Coal)'!$V$10,'Assumptions (Coal)'!$V$5*Model!$AB$18*AVERAGE('Assumptions (Coal)'!$U$2:$Z$2)/10^9),0)</f>
        <v>-0.05770509528</v>
      </c>
      <c r="AF162" s="160">
        <f>IF($AB$18&gt;0,IPMT('Assumptions (Coal)'!$V$7,Model!AA1,'Assumptions (Coal)'!$V$10,'Assumptions (Coal)'!$V$5*Model!$AB$18*AVERAGE('Assumptions (Coal)'!$U$2:$Z$2)/10^9),0)</f>
        <v>-0.05402696177</v>
      </c>
      <c r="AG162" s="160">
        <f>IF($AB$18&gt;0,IPMT('Assumptions (Coal)'!$V$7,Model!AB1,'Assumptions (Coal)'!$V$10,'Assumptions (Coal)'!$V$5*Model!$AB$18*AVERAGE('Assumptions (Coal)'!$U$2:$Z$2)/10^9),0)</f>
        <v>-0.05017411691</v>
      </c>
      <c r="AH162" s="160">
        <f>IF($AB$18&gt;0,IPMT('Assumptions (Coal)'!$V$7,Model!AC1,'Assumptions (Coal)'!$V$10,'Assumptions (Coal)'!$V$5*Model!$AB$18*AVERAGE('Assumptions (Coal)'!$U$2:$Z$2)/10^9),0)</f>
        <v>-0.04613826193</v>
      </c>
      <c r="AI162" s="160">
        <f>IF($AB$18&gt;0,IPMT('Assumptions (Coal)'!$V$7,Model!AD1,'Assumptions (Coal)'!$V$10,'Assumptions (Coal)'!$V$5*Model!$AB$18*AVERAGE('Assumptions (Coal)'!$U$2:$Z$2)/10^9),0)</f>
        <v>-0.04191070384</v>
      </c>
      <c r="AJ162" s="160">
        <f>IF($AB$18&gt;0,IPMT('Assumptions (Coal)'!$V$7,Model!AE1,'Assumptions (Coal)'!$V$10,'Assumptions (Coal)'!$V$5*Model!$AB$18*AVERAGE('Assumptions (Coal)'!$U$2:$Z$2)/10^9),0)</f>
        <v>-0.03748233673</v>
      </c>
      <c r="AK162" s="160">
        <f>IF($AB$18&gt;0,IPMT('Assumptions (Coal)'!$V$7,Model!AF1,'Assumptions (Coal)'!$V$10,'Assumptions (Coal)'!$V$5*Model!$AB$18*AVERAGE('Assumptions (Coal)'!$U$2:$Z$2)/10^9),0)</f>
        <v>-0.03284362219</v>
      </c>
      <c r="AL162" s="160">
        <f>IF($AB$18&gt;0,IPMT('Assumptions (Coal)'!$V$7,Model!AG1,'Assumptions (Coal)'!$V$10,'Assumptions (Coal)'!$V$5*Model!$AB$18*AVERAGE('Assumptions (Coal)'!$U$2:$Z$2)/10^9),0)</f>
        <v>-0.02798456871</v>
      </c>
      <c r="AM162" s="160">
        <f>IF($AB$18&gt;0,IPMT('Assumptions (Coal)'!$V$7,Model!AH1,'Assumptions (Coal)'!$V$10,'Assumptions (Coal)'!$V$5*Model!$AB$18*AVERAGE('Assumptions (Coal)'!$U$2:$Z$2)/10^9),0)</f>
        <v>-0.02289471018</v>
      </c>
      <c r="AN162" s="160">
        <f>IF($AB$18&gt;0,IPMT('Assumptions (Coal)'!$V$7,Model!AI1,'Assumptions (Coal)'!$V$10,'Assumptions (Coal)'!$V$5*Model!$AB$18*AVERAGE('Assumptions (Coal)'!$U$2:$Z$2)/10^9),0)</f>
        <v>-0.01756308338</v>
      </c>
      <c r="AO162" s="160">
        <f>IF($AB$18&gt;0,IPMT('Assumptions (Coal)'!$V$7,Model!AJ1,'Assumptions (Coal)'!$V$10,'Assumptions (Coal)'!$V$5*Model!$AB$18*AVERAGE('Assumptions (Coal)'!$U$2:$Z$2)/10^9),0)</f>
        <v>-0.0119782043</v>
      </c>
      <c r="AP162" s="160">
        <f>IF($AB$18&gt;0,IPMT('Assumptions (Coal)'!$V$7,Model!AK1,'Assumptions (Coal)'!$V$10,'Assumptions (Coal)'!$V$5*Model!$AB$18*AVERAGE('Assumptions (Coal)'!$U$2:$Z$2)/10^9),0)</f>
        <v>-0.006128043472</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-0.01787607066</v>
      </c>
      <c r="AJ169" s="160">
        <f>IF($AI$18&gt;0,IPMT('Assumptions (Coal)'!$V$7,Model!X1,'Assumptions (Coal)'!$V$10,'Assumptions (Coal)'!$V$5*Model!$AI$18*AVERAGE('Assumptions (Coal)'!$AB$2:$AG$2)/10^9),0)</f>
        <v>-0.01703194233</v>
      </c>
      <c r="AK169" s="160">
        <f>IF($AI$18&gt;0,IPMT('Assumptions (Coal)'!$V$7,Model!Y1,'Assumptions (Coal)'!$V$10,'Assumptions (Coal)'!$V$5*Model!$AI$18*AVERAGE('Assumptions (Coal)'!$AB$2:$AG$2)/10^9),0)</f>
        <v>-0.01614771789</v>
      </c>
      <c r="AL169" s="160">
        <f>IF($AI$18&gt;0,IPMT('Assumptions (Coal)'!$V$7,Model!Z1,'Assumptions (Coal)'!$V$10,'Assumptions (Coal)'!$V$5*Model!$AI$18*AVERAGE('Assumptions (Coal)'!$AB$2:$AG$2)/10^9),0)</f>
        <v>-0.0152214928</v>
      </c>
      <c r="AM169" s="160">
        <f>IF($AI$18&gt;0,IPMT('Assumptions (Coal)'!$V$7,Model!AA1,'Assumptions (Coal)'!$V$10,'Assumptions (Coal)'!$V$5*Model!$AI$18*AVERAGE('Assumptions (Coal)'!$AB$2:$AG$2)/10^9),0)</f>
        <v>-0.01425127202</v>
      </c>
      <c r="AN169" s="160">
        <f>IF($AI$18&gt;0,IPMT('Assumptions (Coal)'!$V$7,Model!AB1,'Assumptions (Coal)'!$V$10,'Assumptions (Coal)'!$V$5*Model!$AI$18*AVERAGE('Assumptions (Coal)'!$AB$2:$AG$2)/10^9),0)</f>
        <v>-0.01323496575</v>
      </c>
      <c r="AO169" s="160">
        <f>IF($AI$18&gt;0,IPMT('Assumptions (Coal)'!$V$7,Model!AC1,'Assumptions (Coal)'!$V$10,'Assumptions (Coal)'!$V$5*Model!$AI$18*AVERAGE('Assumptions (Coal)'!$AB$2:$AG$2)/10^9),0)</f>
        <v>-0.01217038493</v>
      </c>
      <c r="AP169" s="160">
        <f>IF($AI$18&gt;0,IPMT('Assumptions (Coal)'!$V$7,Model!AD1,'Assumptions (Coal)'!$V$10,'Assumptions (Coal)'!$V$5*Model!$AI$18*AVERAGE('Assumptions (Coal)'!$AB$2:$AG$2)/10^9),0)</f>
        <v>-0.01105523652</v>
      </c>
      <c r="AQ169" s="160">
        <f>IF($AI$18&gt;0,IPMT('Assumptions (Coal)'!$V$7,Model!AE1,'Assumptions (Coal)'!$V$10,'Assumptions (Coal)'!$V$5*Model!$AI$18*AVERAGE('Assumptions (Coal)'!$AB$2:$AG$2)/10^9),0)</f>
        <v>-0.009887118564</v>
      </c>
      <c r="AR169" s="160">
        <f>IF($AI$18&gt;0,IPMT('Assumptions (Coal)'!$V$7,Model!AF1,'Assumptions (Coal)'!$V$10,'Assumptions (Coal)'!$V$5*Model!$AI$18*AVERAGE('Assumptions (Coal)'!$AB$2:$AG$2)/10^9),0)</f>
        <v>-0.008663515004</v>
      </c>
      <c r="AS169" s="160">
        <f>IF($AI$18&gt;0,IPMT('Assumptions (Coal)'!$V$7,Model!AG1,'Assumptions (Coal)'!$V$10,'Assumptions (Coal)'!$V$5*Model!$AI$18*AVERAGE('Assumptions (Coal)'!$AB$2:$AG$2)/10^9),0)</f>
        <v>-0.007381790275</v>
      </c>
      <c r="AT169" s="160">
        <f>IF($AI$18&gt;0,IPMT('Assumptions (Coal)'!$V$7,Model!AH1,'Assumptions (Coal)'!$V$10,'Assumptions (Coal)'!$V$5*Model!$AI$18*AVERAGE('Assumptions (Coal)'!$AB$2:$AG$2)/10^9),0)</f>
        <v>-0.006039183621</v>
      </c>
      <c r="AU169" s="160">
        <f>IF($AI$18&gt;0,IPMT('Assumptions (Coal)'!$V$7,Model!AI1,'Assumptions (Coal)'!$V$10,'Assumptions (Coal)'!$V$5*Model!$AI$18*AVERAGE('Assumptions (Coal)'!$AB$2:$AG$2)/10^9),0)</f>
        <v>-0.004632803152</v>
      </c>
      <c r="AV169" s="160">
        <f>IF($AI$18&gt;0,IPMT('Assumptions (Coal)'!$V$7,Model!AJ1,'Assumptions (Coal)'!$V$10,'Assumptions (Coal)'!$V$5*Model!$AI$18*AVERAGE('Assumptions (Coal)'!$AB$2:$AG$2)/10^9),0)</f>
        <v>-0.003159619609</v>
      </c>
      <c r="AW169" s="160">
        <f>IF($AI$18&gt;0,IPMT('Assumptions (Coal)'!$V$7,Model!AK1,'Assumptions (Coal)'!$V$10,'Assumptions (Coal)'!$V$5*Model!$AI$18*AVERAGE('Assumptions (Coal)'!$AB$2:$AG$2)/10^9),0)</f>
        <v>-0.001616459849</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v>
      </c>
      <c r="S189" s="160">
        <f t="shared" si="8"/>
        <v>0</v>
      </c>
      <c r="T189" s="160">
        <f t="shared" si="8"/>
        <v>0</v>
      </c>
      <c r="U189" s="160">
        <f t="shared" si="8"/>
        <v>0</v>
      </c>
      <c r="V189" s="160">
        <f t="shared" si="8"/>
        <v>0</v>
      </c>
      <c r="W189" s="160">
        <f t="shared" si="8"/>
        <v>0</v>
      </c>
      <c r="X189" s="160">
        <f t="shared" si="8"/>
        <v>0</v>
      </c>
      <c r="Y189" s="160">
        <f t="shared" si="8"/>
        <v>0</v>
      </c>
      <c r="Z189" s="160">
        <f t="shared" si="8"/>
        <v>0</v>
      </c>
      <c r="AA189" s="160">
        <f t="shared" si="8"/>
        <v>0.08646083745</v>
      </c>
      <c r="AB189" s="160">
        <f t="shared" si="8"/>
        <v>0.300196835</v>
      </c>
      <c r="AC189" s="160">
        <f t="shared" si="8"/>
        <v>0.4114316909</v>
      </c>
      <c r="AD189" s="160">
        <f t="shared" si="8"/>
        <v>0.3805716737</v>
      </c>
      <c r="AE189" s="160">
        <f t="shared" si="8"/>
        <v>0.3520397249</v>
      </c>
      <c r="AF189" s="160">
        <f t="shared" si="8"/>
        <v>0.3256218381</v>
      </c>
      <c r="AG189" s="160">
        <f t="shared" si="8"/>
        <v>0.3012027323</v>
      </c>
      <c r="AH189" s="160">
        <f t="shared" si="8"/>
        <v>0.2786040688</v>
      </c>
      <c r="AI189" s="160">
        <f t="shared" si="8"/>
        <v>0.2994480274</v>
      </c>
      <c r="AJ189" s="160">
        <f t="shared" si="8"/>
        <v>0.3299228495</v>
      </c>
      <c r="AK189" s="160">
        <f t="shared" si="8"/>
        <v>0.3248108536</v>
      </c>
      <c r="AL189" s="160">
        <f t="shared" si="8"/>
        <v>0.320119236</v>
      </c>
      <c r="AM189" s="160">
        <f t="shared" si="8"/>
        <v>0.3157410999</v>
      </c>
      <c r="AN189" s="160">
        <f t="shared" si="8"/>
        <v>0.3117268912</v>
      </c>
      <c r="AO189" s="160">
        <f t="shared" si="8"/>
        <v>0.3079791218</v>
      </c>
      <c r="AP189" s="160">
        <f t="shared" si="8"/>
        <v>0.3045482376</v>
      </c>
      <c r="AQ189" s="160">
        <f t="shared" si="8"/>
        <v>0.3039711186</v>
      </c>
      <c r="AR189" s="160">
        <f t="shared" si="8"/>
        <v>0.3039743217</v>
      </c>
      <c r="AS189" s="160">
        <f t="shared" si="8"/>
        <v>0.3039711186</v>
      </c>
      <c r="AT189" s="160">
        <f t="shared" si="8"/>
        <v>0.3039743217</v>
      </c>
      <c r="AU189" s="160">
        <f t="shared" si="8"/>
        <v>0.2525326844</v>
      </c>
      <c r="AV189" s="160">
        <f t="shared" si="8"/>
        <v>0.1215458208</v>
      </c>
      <c r="AW189" s="160">
        <f t="shared" si="8"/>
        <v>0.04198054068</v>
      </c>
      <c r="AX189" s="160">
        <f t="shared" si="8"/>
        <v>0.04197113222</v>
      </c>
      <c r="AY189" s="160">
        <f t="shared" si="8"/>
        <v>0.04198054068</v>
      </c>
      <c r="AZ189" s="160">
        <f t="shared" si="8"/>
        <v>0.04197113222</v>
      </c>
      <c r="BA189" s="160">
        <f t="shared" si="8"/>
        <v>0.04198054068</v>
      </c>
      <c r="BB189" s="160">
        <f t="shared" si="8"/>
        <v>0.04197113222</v>
      </c>
      <c r="BC189" s="160">
        <f t="shared" si="8"/>
        <v>0.02099027034</v>
      </c>
      <c r="BD189" s="160">
        <f t="shared" si="8"/>
        <v>0</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v>
      </c>
      <c r="Y211" s="160">
        <f>IF($X$18&gt;0,'Assumptions (Coal)'!W11*Model!$X$18*average('Assumptions (Coal)'!$Q$2:$V$2)/10^9,0)</f>
        <v>0</v>
      </c>
      <c r="Z211" s="160">
        <f>IF($X$18&gt;0,'Assumptions (Coal)'!X11*Model!$X$18*average('Assumptions (Coal)'!$Q$2:$V$2)/10^9,0)</f>
        <v>0</v>
      </c>
      <c r="AA211" s="160">
        <f>IF($X$18&gt;0,'Assumptions (Coal)'!Y11*Model!$X$18*average('Assumptions (Coal)'!$Q$2:$V$2)/10^9,0)</f>
        <v>0</v>
      </c>
      <c r="AB211" s="160">
        <f>IF($X$18&gt;0,'Assumptions (Coal)'!Z11*Model!$X$18*average('Assumptions (Coal)'!$Q$2:$V$2)/10^9,0)</f>
        <v>0</v>
      </c>
      <c r="AC211" s="160">
        <f>IF($X$18&gt;0,'Assumptions (Coal)'!AA11*Model!$X$18*average('Assumptions (Coal)'!$Q$2:$V$2)/10^9,0)</f>
        <v>0</v>
      </c>
      <c r="AD211" s="160">
        <f>IF($X$18&gt;0,'Assumptions (Coal)'!AB11*Model!$X$18*average('Assumptions (Coal)'!$Q$2:$V$2)/10^9,0)</f>
        <v>0</v>
      </c>
      <c r="AE211" s="160">
        <f>IF($X$18&gt;0,'Assumptions (Coal)'!AC11*Model!$X$18*average('Assumptions (Coal)'!$Q$2:$V$2)/10^9,0)</f>
        <v>0</v>
      </c>
      <c r="AF211" s="180">
        <f>IF($X$18&gt;0,'Assumptions (Coal)'!AD11*Model!$X$18*average('Assumptions (Coal)'!$Q$2:$V$2)/10^9,0)</f>
        <v>0</v>
      </c>
      <c r="AG211" s="160">
        <f>IF($X$18&gt;0,'Assumptions (Coal)'!AE11*Model!$X$18*average('Assumptions (Coal)'!$Q$2:$V$2)/10^9,0)</f>
        <v>0</v>
      </c>
      <c r="AH211" s="160">
        <f>IF($X$18&gt;0,'Assumptions (Coal)'!AF11*Model!$X$18*average('Assumptions (Coal)'!$Q$2:$V$2)/10^9,0)</f>
        <v>0</v>
      </c>
      <c r="AI211" s="160">
        <f>IF($X$18&gt;0,'Assumptions (Coal)'!AG11*Model!$X$18*average('Assumptions (Coal)'!$Q$2:$V$2)/10^9,0)</f>
        <v>0</v>
      </c>
      <c r="AJ211" s="160">
        <f>IF($X$18&gt;0,'Assumptions (Coal)'!AH11*Model!$X$18*average('Assumptions (Coal)'!$Q$2:$V$2)/10^9,0)</f>
        <v>0</v>
      </c>
      <c r="AK211" s="160">
        <f>IF($X$18&gt;0,'Assumptions (Coal)'!AI11*Model!$X$18*average('Assumptions (Coal)'!$Q$2:$V$2)/10^9,0)</f>
        <v>0</v>
      </c>
      <c r="AL211" s="160">
        <f>IF($X$18&gt;0,'Assumptions (Coal)'!AJ11*Model!$X$18*average('Assumptions (Coal)'!$Q$2:$V$2)/10^9,0)</f>
        <v>0</v>
      </c>
      <c r="AM211" s="160">
        <f>IF($X$18&gt;0,'Assumptions (Coal)'!AK11*Model!$X$18*average('Assumptions (Coal)'!$Q$2:$V$2)/10^9,0)</f>
        <v>0</v>
      </c>
      <c r="AN211" s="160">
        <f>IF($X$18&gt;0,'Assumptions (Coal)'!AL11*Model!$X$18*average('Assumptions (Coal)'!$Q$2:$V$2)/10^9,0)</f>
        <v>0</v>
      </c>
      <c r="AO211" s="160">
        <f>IF($X$18&gt;0,'Assumptions (Coal)'!AM11*Model!$X$18*average('Assumptions (Coal)'!$Q$2:$V$2)/10^9,0)</f>
        <v>0</v>
      </c>
      <c r="AP211" s="160">
        <f>IF($X$18&gt;0,'Assumptions (Coal)'!AN11*Model!$X$18*average('Assumptions (Coal)'!$Q$2:$V$2)/10^9,0)</f>
        <v>0</v>
      </c>
      <c r="AQ211" s="160">
        <f>IF($X$18&gt;0,'Assumptions (Coal)'!AO11*Model!$X$18*average('Assumptions (Coal)'!$Q$2:$V$2)/10^9,0)</f>
        <v>0</v>
      </c>
      <c r="AR211" s="160">
        <f>IF($X$18&gt;0,'Assumptions (Coal)'!AP11*Model!$X$18*average('Assumptions (Coal)'!$Q$2:$V$2)/10^9,0)</f>
        <v>0</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0.08646083745</v>
      </c>
      <c r="AB214" s="160">
        <f>IF($AA$18&gt;0,'Assumptions (Coal)'!W11*Model!$AA$18*AVERAGE('Assumptions (Coal)'!$T$2:$Y$2)/10^9,0)</f>
        <v>0.1664428761</v>
      </c>
      <c r="AC214" s="160">
        <f>IF($AA$18&gt;0,'Assumptions (Coal)'!X11*Model!$AA$18*AVERAGE('Assumptions (Coal)'!$T$2:$Y$2)/10^9,0)</f>
        <v>0.1539464031</v>
      </c>
      <c r="AD214" s="160">
        <f>IF($AA$18&gt;0,'Assumptions (Coal)'!Y11*Model!$AA$18*AVERAGE('Assumptions (Coal)'!$T$2:$Y$2)/10^9,0)</f>
        <v>0.1424182914</v>
      </c>
      <c r="AE214" s="160">
        <f>IF($AA$18&gt;0,'Assumptions (Coal)'!Z11*Model!$AA$18*AVERAGE('Assumptions (Coal)'!$T$2:$Y$2)/10^9,0)</f>
        <v>0.1317202038</v>
      </c>
      <c r="AF214" s="180">
        <f>IF($AA$18&gt;0,'Assumptions (Coal)'!AA11*Model!$AA$18*AVERAGE('Assumptions (Coal)'!$T$2:$Y$2)/10^9,0)</f>
        <v>0.1218521402</v>
      </c>
      <c r="AG214" s="160">
        <f>IF($AA$18&gt;0,'Assumptions (Coal)'!AB11*Model!$AA$18*AVERAGE('Assumptions (Coal)'!$T$2:$Y$2)/10^9,0)</f>
        <v>0.1126988196</v>
      </c>
      <c r="AH214" s="160">
        <f>IF($AA$18&gt;0,'Assumptions (Coal)'!AC11*Model!$AA$18*AVERAGE('Assumptions (Coal)'!$T$2:$Y$2)/10^9,0)</f>
        <v>0.1042602419</v>
      </c>
      <c r="AI214" s="160">
        <f>IF($AA$18&gt;0,'Assumptions (Coal)'!AD11*Model!$AA$18*AVERAGE('Assumptions (Coal)'!$T$2:$Y$2)/10^9,0)</f>
        <v>0.1028768685</v>
      </c>
      <c r="AJ214" s="160">
        <f>IF($AA$18&gt;0,'Assumptions (Coal)'!AE11*Model!$AA$18*AVERAGE('Assumptions (Coal)'!$T$2:$Y$2)/10^9,0)</f>
        <v>0.1028538122</v>
      </c>
      <c r="AK214" s="160">
        <f>IF($AA$18&gt;0,'Assumptions (Coal)'!AF11*Model!$AA$18*AVERAGE('Assumptions (Coal)'!$T$2:$Y$2)/10^9,0)</f>
        <v>0.1028768685</v>
      </c>
      <c r="AL214" s="160">
        <f>IF($AA$18&gt;0,'Assumptions (Coal)'!AG11*Model!$AA$18*AVERAGE('Assumptions (Coal)'!$T$2:$Y$2)/10^9,0)</f>
        <v>0.1028538122</v>
      </c>
      <c r="AM214" s="160">
        <f>IF($AA$18&gt;0,'Assumptions (Coal)'!AH11*Model!$AA$18*AVERAGE('Assumptions (Coal)'!$T$2:$Y$2)/10^9,0)</f>
        <v>0.1028768685</v>
      </c>
      <c r="AN214" s="160">
        <f>IF($AA$18&gt;0,'Assumptions (Coal)'!AI11*Model!$AA$18*AVERAGE('Assumptions (Coal)'!$T$2:$Y$2)/10^9,0)</f>
        <v>0.1028538122</v>
      </c>
      <c r="AO214" s="160">
        <f>IF($AA$18&gt;0,'Assumptions (Coal)'!AJ11*Model!$AA$18*AVERAGE('Assumptions (Coal)'!$T$2:$Y$2)/10^9,0)</f>
        <v>0.1028768685</v>
      </c>
      <c r="AP214" s="160">
        <f>IF($AA$18&gt;0,'Assumptions (Coal)'!AK11*Model!$AA$18*AVERAGE('Assumptions (Coal)'!$T$2:$Y$2)/10^9,0)</f>
        <v>0.1028538122</v>
      </c>
      <c r="AQ214" s="160">
        <f>IF($AA$18&gt;0,'Assumptions (Coal)'!AL11*Model!$AA$18*AVERAGE('Assumptions (Coal)'!$T$2:$Y$2)/10^9,0)</f>
        <v>0.1028768685</v>
      </c>
      <c r="AR214" s="160">
        <f>IF($AA$18&gt;0,'Assumptions (Coal)'!AM11*Model!$AA$18*AVERAGE('Assumptions (Coal)'!$T$2:$Y$2)/10^9,0)</f>
        <v>0.1028538122</v>
      </c>
      <c r="AS214" s="160">
        <f>IF($AA$18&gt;0,'Assumptions (Coal)'!AN11*Model!$AA$18*AVERAGE('Assumptions (Coal)'!$T$2:$Y$2)/10^9,0)</f>
        <v>0.1028768685</v>
      </c>
      <c r="AT214" s="160">
        <f>IF($AA$18&gt;0,'Assumptions (Coal)'!AO11*Model!$AA$18*AVERAGE('Assumptions (Coal)'!$T$2:$Y$2)/10^9,0)</f>
        <v>0.1028538122</v>
      </c>
      <c r="AU214" s="160">
        <f>IF($AA$18&gt;0,'Assumptions (Coal)'!AP11*Model!$AA$18*AVERAGE('Assumptions (Coal)'!$T$2:$Y$2)/10^9,0)</f>
        <v>0.05143843423</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0.1337539589</v>
      </c>
      <c r="AC215" s="160">
        <f>IF($AB$18&gt;0,'Assumptions (Coal)'!W11*Model!$AB$18*AVERAGE('Assumptions (Coal)'!$U$2:$Z$2)/10^9,0)</f>
        <v>0.2574852878</v>
      </c>
      <c r="AD215" s="160">
        <f>IF($AB$18&gt;0,'Assumptions (Coal)'!X11*Model!$AB$18*AVERAGE('Assumptions (Coal)'!$U$2:$Z$2)/10^9,0)</f>
        <v>0.2381533823</v>
      </c>
      <c r="AE215" s="160">
        <f>IF($AB$18&gt;0,'Assumptions (Coal)'!Y11*Model!$AB$18*AVERAGE('Assumptions (Coal)'!$U$2:$Z$2)/10^9,0)</f>
        <v>0.2203195211</v>
      </c>
      <c r="AF215" s="180">
        <f>IF($AB$18&gt;0,'Assumptions (Coal)'!Z11*Model!$AB$18*AVERAGE('Assumptions (Coal)'!$U$2:$Z$2)/10^9,0)</f>
        <v>0.2037696979</v>
      </c>
      <c r="AG215" s="160">
        <f>IF($AB$18&gt;0,'Assumptions (Coal)'!AA11*Model!$AB$18*AVERAGE('Assumptions (Coal)'!$U$2:$Z$2)/10^9,0)</f>
        <v>0.1885039127</v>
      </c>
      <c r="AH215" s="160">
        <f>IF($AB$18&gt;0,'Assumptions (Coal)'!AB11*Model!$AB$18*AVERAGE('Assumptions (Coal)'!$U$2:$Z$2)/10^9,0)</f>
        <v>0.1743438269</v>
      </c>
      <c r="AI215" s="160">
        <f>IF($AB$18&gt;0,'Assumptions (Coal)'!AC11*Model!$AB$18*AVERAGE('Assumptions (Coal)'!$U$2:$Z$2)/10^9,0)</f>
        <v>0.1612894405</v>
      </c>
      <c r="AJ215" s="160">
        <f>IF($AB$18&gt;0,'Assumptions (Coal)'!AD11*Model!$AB$18*AVERAGE('Assumptions (Coal)'!$U$2:$Z$2)/10^9,0)</f>
        <v>0.1591493772</v>
      </c>
      <c r="AK215" s="160">
        <f>IF($AB$18&gt;0,'Assumptions (Coal)'!AE11*Model!$AB$18*AVERAGE('Assumptions (Coal)'!$U$2:$Z$2)/10^9,0)</f>
        <v>0.1591137095</v>
      </c>
      <c r="AL215" s="160">
        <f>IF($AB$18&gt;0,'Assumptions (Coal)'!AF11*Model!$AB$18*AVERAGE('Assumptions (Coal)'!$U$2:$Z$2)/10^9,0)</f>
        <v>0.1591493772</v>
      </c>
      <c r="AM215" s="160">
        <f>IF($AB$18&gt;0,'Assumptions (Coal)'!AG11*Model!$AB$18*AVERAGE('Assumptions (Coal)'!$U$2:$Z$2)/10^9,0)</f>
        <v>0.1591137095</v>
      </c>
      <c r="AN215" s="160">
        <f>IF($AB$18&gt;0,'Assumptions (Coal)'!AH11*Model!$AB$18*AVERAGE('Assumptions (Coal)'!$U$2:$Z$2)/10^9,0)</f>
        <v>0.1591493772</v>
      </c>
      <c r="AO215" s="160">
        <f>IF($AB$18&gt;0,'Assumptions (Coal)'!AI11*Model!$AB$18*AVERAGE('Assumptions (Coal)'!$U$2:$Z$2)/10^9,0)</f>
        <v>0.1591137095</v>
      </c>
      <c r="AP215" s="160">
        <f>IF($AB$18&gt;0,'Assumptions (Coal)'!AJ11*Model!$AB$18*AVERAGE('Assumptions (Coal)'!$U$2:$Z$2)/10^9,0)</f>
        <v>0.1591493772</v>
      </c>
      <c r="AQ215" s="160">
        <f>IF($AB$18&gt;0,'Assumptions (Coal)'!AK11*Model!$AB$18*AVERAGE('Assumptions (Coal)'!$U$2:$Z$2)/10^9,0)</f>
        <v>0.1591137095</v>
      </c>
      <c r="AR215" s="160">
        <f>IF($AB$18&gt;0,'Assumptions (Coal)'!AL11*Model!$AB$18*AVERAGE('Assumptions (Coal)'!$U$2:$Z$2)/10^9,0)</f>
        <v>0.1591493772</v>
      </c>
      <c r="AS215" s="160">
        <f>IF($AB$18&gt;0,'Assumptions (Coal)'!AM11*Model!$AB$18*AVERAGE('Assumptions (Coal)'!$U$2:$Z$2)/10^9,0)</f>
        <v>0.1591137095</v>
      </c>
      <c r="AT215" s="160">
        <f>IF($AB$18&gt;0,'Assumptions (Coal)'!AN11*Model!$AB$18*AVERAGE('Assumptions (Coal)'!$U$2:$Z$2)/10^9,0)</f>
        <v>0.1591493772</v>
      </c>
      <c r="AU215" s="160">
        <f>IF($AB$18&gt;0,'Assumptions (Coal)'!AO11*Model!$AB$18*AVERAGE('Assumptions (Coal)'!$U$2:$Z$2)/10^9,0)</f>
        <v>0.1591137095</v>
      </c>
      <c r="AV215" s="160">
        <f>IF($AB$18&gt;0,'Assumptions (Coal)'!AP11*Model!$AB$18*AVERAGE('Assumptions (Coal)'!$U$2:$Z$2)/10^9,0)</f>
        <v>0.0795746886</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0.03528171841</v>
      </c>
      <c r="AJ222" s="160">
        <f>IF($AI$18&gt;0,'Assumptions (Coal)'!W11*Model!$AI$18*AVERAGE('Assumptions (Coal)'!$AB$2:$AG$2)/10^9,0)</f>
        <v>0.06791966006</v>
      </c>
      <c r="AK222" s="160">
        <f>IF($AI$18&gt;0,'Assumptions (Coal)'!X11*Model!$AI$18*AVERAGE('Assumptions (Coal)'!$AB$2:$AG$2)/10^9,0)</f>
        <v>0.06282027569</v>
      </c>
      <c r="AL222" s="160">
        <f>IF($AI$18&gt;0,'Assumptions (Coal)'!Y11*Model!$AI$18*AVERAGE('Assumptions (Coal)'!$AB$2:$AG$2)/10^9,0)</f>
        <v>0.05811604657</v>
      </c>
      <c r="AM222" s="160">
        <f>IF($AI$18&gt;0,'Assumptions (Coal)'!Z11*Model!$AI$18*AVERAGE('Assumptions (Coal)'!$AB$2:$AG$2)/10^9,0)</f>
        <v>0.05375052194</v>
      </c>
      <c r="AN222" s="160">
        <f>IF($AI$18&gt;0,'Assumptions (Coal)'!AA11*Model!$AI$18*AVERAGE('Assumptions (Coal)'!$AB$2:$AG$2)/10^9,0)</f>
        <v>0.04972370181</v>
      </c>
      <c r="AO222" s="160">
        <f>IF($AI$18&gt;0,'Assumptions (Coal)'!AB11*Model!$AI$18*AVERAGE('Assumptions (Coal)'!$AB$2:$AG$2)/10^9,0)</f>
        <v>0.04598854389</v>
      </c>
      <c r="AP222" s="160">
        <f>IF($AI$18&gt;0,'Assumptions (Coal)'!AC11*Model!$AI$18*AVERAGE('Assumptions (Coal)'!$AB$2:$AG$2)/10^9,0)</f>
        <v>0.04254504817</v>
      </c>
      <c r="AQ222" s="160">
        <f>IF($AI$18&gt;0,'Assumptions (Coal)'!AD11*Model!$AI$18*AVERAGE('Assumptions (Coal)'!$AB$2:$AG$2)/10^9,0)</f>
        <v>0.04198054068</v>
      </c>
      <c r="AR222" s="160">
        <f>IF($AI$18&gt;0,'Assumptions (Coal)'!AE11*Model!$AI$18*AVERAGE('Assumptions (Coal)'!$AB$2:$AG$2)/10^9,0)</f>
        <v>0.04197113222</v>
      </c>
      <c r="AS222" s="160">
        <f>IF($AI$18&gt;0,'Assumptions (Coal)'!AF11*Model!$AI$18*AVERAGE('Assumptions (Coal)'!$AB$2:$AG$2)/10^9,0)</f>
        <v>0.04198054068</v>
      </c>
      <c r="AT222" s="160">
        <f>IF($AI$18&gt;0,'Assumptions (Coal)'!AG11*Model!$AI$18*AVERAGE('Assumptions (Coal)'!$AB$2:$AG$2)/10^9,0)</f>
        <v>0.04197113222</v>
      </c>
      <c r="AU222" s="160">
        <f>IF($AI$18&gt;0,'Assumptions (Coal)'!AH11*Model!$AI$18*AVERAGE('Assumptions (Coal)'!$AB$2:$AG$2)/10^9,0)</f>
        <v>0.04198054068</v>
      </c>
      <c r="AV222" s="160">
        <f>IF($AI$18&gt;0,'Assumptions (Coal)'!AI11*Model!$AI$18*AVERAGE('Assumptions (Coal)'!$AB$2:$AG$2)/10^9,0)</f>
        <v>0.04197113222</v>
      </c>
      <c r="AW222" s="160">
        <f>IF($AI$18&gt;0,'Assumptions (Coal)'!AJ11*Model!$AI$18*AVERAGE('Assumptions (Coal)'!$AB$2:$AG$2)/10^9,0)</f>
        <v>0.04198054068</v>
      </c>
      <c r="AX222" s="160">
        <f>IF($AI$18&gt;0,'Assumptions (Coal)'!AK11*Model!$AI$18*AVERAGE('Assumptions (Coal)'!$AB$2:$AG$2)/10^9,0)</f>
        <v>0.04197113222</v>
      </c>
      <c r="AY222" s="160">
        <f>IF($AI$18&gt;0,'Assumptions (Coal)'!AL11*Model!$AI$18*AVERAGE('Assumptions (Coal)'!$AB$2:$AG$2)/10^9,0)</f>
        <v>0.04198054068</v>
      </c>
      <c r="AZ222" s="160">
        <f>IF($AI$18&gt;0,'Assumptions (Coal)'!AM11*Model!$AI$18*AVERAGE('Assumptions (Coal)'!$AB$2:$AG$2)/10^9,0)</f>
        <v>0.04197113222</v>
      </c>
      <c r="BA222" s="160">
        <f>IF($AI$18&gt;0,'Assumptions (Coal)'!AN11*Model!$AI$18*AVERAGE('Assumptions (Coal)'!$AB$2:$AG$2)/10^9,0)</f>
        <v>0.04198054068</v>
      </c>
      <c r="BB222" s="160">
        <f>IF($AI$18&gt;0,'Assumptions (Coal)'!AO11*Model!$AI$18*AVERAGE('Assumptions (Coal)'!$AB$2:$AG$2)/10^9,0)</f>
        <v>0.04197113222</v>
      </c>
      <c r="BC222" s="160">
        <f>IF($AI$18&gt;0,'Assumptions (Coal)'!AP11*Model!$AI$18*AVERAGE('Assumptions (Coal)'!$AB$2:$AG$2)/10^9,0)</f>
        <v>0.02099027034</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0.364768666</v>
      </c>
      <c r="D242" s="160">
        <f>IF(Model!D16+Model!D17-Model!D10-Model!D11-D189+D136&gt;0,(1-'Assumptions (Coal)'!C36)*(Model!D16+Model!D17-Model!D10-Model!D11-D189+D136)+D189-D82+D83,Model!D16+Model!D17-Model!D10-Model!D11+D136-D82+D83)</f>
        <v>0.3873777275</v>
      </c>
      <c r="E242" s="160">
        <f>IF(Model!E16+Model!E17-Model!E10-Model!E11-E189+E136&gt;0,(1-'Assumptions (Coal)'!D36)*(Model!E16+Model!E17-Model!E10-Model!E11-E189+E136)+E189-E82+E83,Model!E16+Model!E17-Model!E10-Model!E11+E136-E82+E83)</f>
        <v>0.3012271784</v>
      </c>
      <c r="F242" s="160">
        <f>IF(Model!F16+Model!F17-Model!F10-Model!F11-F189+F136&gt;0,(1-'Assumptions (Coal)'!E36)*(Model!F16+Model!F17-Model!F10-Model!F11-F189+F136)+F189-F82+F83,Model!F16+Model!F17-Model!F10-Model!F11+F136-F82+F83)</f>
        <v>0.5122864046</v>
      </c>
      <c r="G242" s="160">
        <f>IF(Model!G16+Model!G17-Model!G10-Model!G11-G189+G136&gt;0,(1-'Assumptions (Coal)'!F36)*(Model!G16+Model!G17-Model!G10-Model!G11-G189+G136)+G189-G82+G83,Model!G16+Model!G17-Model!G10-Model!G11+G136-G82+G83)</f>
        <v>0.4962143748</v>
      </c>
      <c r="H242" s="160">
        <f>IF(Model!H16+Model!H17-Model!H10-Model!H11-H189+H136&gt;0,(1-'Assumptions (Coal)'!G36)*(Model!H16+Model!H17-Model!H10-Model!H11-H189+H136)+H189-H82+H83,Model!H16+Model!H17-Model!H10-Model!H11+H136-H82+H83)</f>
        <v>0.6457452951</v>
      </c>
      <c r="I242" s="160">
        <f>IF(Model!I16+Model!I17-Model!I10-Model!I11-I189+I136&gt;0,(1-'Assumptions (Coal)'!H36)*(Model!I16+Model!I17-Model!I10-Model!I11-I189+I136)+I189-I82+I83,Model!I16+Model!I17-Model!I10-Model!I11+I136-I82+I83)</f>
        <v>0.3378678661</v>
      </c>
      <c r="J242" s="160">
        <f>IF(Model!J16+Model!J17-Model!J10-Model!J11-J189+J136&gt;0,(1-'Assumptions (Coal)'!I36)*(Model!J16+Model!J17-Model!J10-Model!J11-J189+J136)+J189-J82+J83,Model!J16+Model!J17-Model!J10-Model!J11+J136-J82+J83)</f>
        <v>0.5714865561</v>
      </c>
      <c r="K242" s="160">
        <f>IF(Model!K16+Model!K17-Model!K10-Model!K11-K189+K136&gt;0,(1-'Assumptions (Coal)'!J36)*(Model!K16+Model!K17-Model!K10-Model!K11-K189+K136)+K189-K82+K83,Model!K16+Model!K17-Model!K10-Model!K11+K136-K82+K83)</f>
        <v>0.6550429681</v>
      </c>
      <c r="L242" s="160">
        <f>IF(Model!L16+Model!L17-Model!L10-Model!L11-L189+L136&gt;0,(1-'Assumptions (Coal)'!K36)*(Model!L16+Model!L17-Model!L10-Model!L11-L189+L136)+L189-L82+L83,Model!L16+Model!L17-Model!L10-Model!L11+L136-L82+L83)</f>
        <v>0.3344077688</v>
      </c>
      <c r="M242" s="160">
        <f>IF(Model!M16+Model!M17-Model!M10-Model!M11-M189+M136&gt;0,(1-'Assumptions (Coal)'!L36)*(Model!M16+Model!M17-Model!M10-Model!M11-M189+M136)+M189-M82+M83,Model!M16+Model!M17-Model!M10-Model!M11+M136-M82+M83)</f>
        <v>0.3868309803</v>
      </c>
      <c r="N242" s="160">
        <f>IF(Model!N16+Model!N17-Model!N10-Model!N11-N189+N136&gt;0,(1-'Assumptions (Coal)'!M36)*(Model!N16+Model!N17-Model!N10-Model!N11-N189+N136)+N189-N82+N83,Model!N16+Model!N17-Model!N10-Model!N11+N136-N82+N83)</f>
        <v>0.244065763</v>
      </c>
      <c r="O242" s="160">
        <f>IF(Model!O16+Model!O17-Model!O10-Model!O11-O189+O136&gt;0,(1-'Assumptions (Coal)'!N36)*(Model!O16+Model!O17-Model!O10-Model!O11-O189+O136)+O189-O82+O83,Model!O16+Model!O17-Model!O10-Model!O11+O136-O82+O83)</f>
        <v>0.1442964671</v>
      </c>
      <c r="P242" s="160">
        <f>IF(Model!P16+Model!P17-Model!P10-Model!P11-P189+P136&gt;0,(1-'Assumptions (Coal)'!O36)*(Model!P16+Model!P17-Model!P10-Model!P11-P189+P136)+P189-P82+P83,Model!P16+Model!P17-Model!P10-Model!P11+P136-P82+P83)</f>
        <v>0.2723740656</v>
      </c>
      <c r="Q242" s="160">
        <f>IF(Model!Q16+Model!Q17-Model!Q10-Model!Q11-Q189+Q136&gt;0,(1-'Assumptions (Coal)'!P36)*(Model!Q16+Model!Q17-Model!Q10-Model!Q11-Q189+Q136)+Q189-Q82+Q83,Model!Q16+Model!Q17-Model!Q10-Model!Q11+Q136-Q82+Q83)</f>
        <v>0.2891668669</v>
      </c>
      <c r="R242" s="160">
        <f>IF(Model!R16+Model!R17-Model!R10-Model!R11-R189+R136&gt;0,(1-'Assumptions (Coal)'!Q36)*(Model!R16+Model!R17-Model!R10-Model!R11-R189+R136)+R189-R82+R83,Model!R16+Model!R17-Model!R10-Model!R11+R136-R82+R83)</f>
        <v>0.1662084579</v>
      </c>
      <c r="S242" s="160">
        <f>IF(Model!S16+Model!S17-Model!S10-Model!S11-S189+S136&gt;0,(1-'Assumptions (Coal)'!R36)*(Model!S16+Model!S17-Model!S10-Model!S11-S189+S136)+S189-S82+S83,Model!S16+Model!S17-Model!S10-Model!S11+S136-S82+S83)</f>
        <v>0.1624067486</v>
      </c>
      <c r="T242" s="160">
        <f>IF(Model!T16+Model!T17-Model!T10-Model!T11-T189+T136&gt;0,(1-'Assumptions (Coal)'!S36)*(Model!T16+Model!T17-Model!T10-Model!T11-T189+T136)+T189-T82+T83,Model!T16+Model!T17-Model!T10-Model!T11+T136-T82+T83)</f>
        <v>0.175529782</v>
      </c>
      <c r="U242" s="160">
        <f>IF(Model!U16+Model!U17-Model!U10-Model!U11-U189+U136&gt;0,(1-'Assumptions (Coal)'!T36)*(Model!U16+Model!U17-Model!U10-Model!U11-U189+U136)+U189-U82+U83,Model!U16+Model!U17-Model!U10-Model!U11+U136-U82+U83)</f>
        <v>0.02357514116</v>
      </c>
      <c r="V242" s="160">
        <f>IF(Model!V16+Model!V17-Model!V10-Model!V11-V189+V136&gt;0,(1-'Assumptions (Coal)'!U36)*(Model!V16+Model!V17-Model!V10-Model!V11-V189+V136)+V189-V82+V83,Model!V16+Model!V17-Model!V10-Model!V11+V136-V82+V83)</f>
        <v>-0.2545178952</v>
      </c>
      <c r="W242" s="160">
        <f>IF(Model!W16+Model!W17-Model!W10-Model!W11-W189+W136&gt;0,(1-'Assumptions (Coal)'!V36)*(Model!W16+Model!W17-Model!W10-Model!W11-W189+W136)+W189-W82+W83,Model!W16+Model!W17-Model!W10-Model!W11+W136-W82+W83)</f>
        <v>-0.3956210595</v>
      </c>
      <c r="X242" s="160">
        <f>IF(Model!X16+Model!X17-Model!X10-Model!X11-X189+X136&gt;0,(1-'Assumptions (Coal)'!W36)*(Model!X16+Model!X17-Model!X10-Model!X11-X189+X136)+X189-X82+X83,Model!X16+Model!X17-Model!X10-Model!X11+X136-X82+X83)</f>
        <v>-0.4139412166</v>
      </c>
      <c r="Y242" s="160">
        <f>IF(Model!Y16+Model!Y17-Model!Y10-Model!Y11-Y189+Y136&gt;0,(1-'Assumptions (Coal)'!X36)*(Model!Y16+Model!Y17-Model!Y10-Model!Y11-Y189+Y136)+Y189-Y82+Y83,Model!Y16+Model!Y17-Model!Y10-Model!Y11+Y136-Y82+Y83)</f>
        <v>-0.4306331141</v>
      </c>
      <c r="Z242" s="160">
        <f>IF(Model!Z16+Model!Z17-Model!Z10-Model!Z11-Z189+Z136&gt;0,(1-'Assumptions (Coal)'!Y36)*(Model!Z16+Model!Z17-Model!Z10-Model!Z11-Z189+Z136)+Z189-Z82+Z83,Model!Z16+Model!Z17-Model!Z10-Model!Z11+Z136-Z82+Z83)</f>
        <v>-0.4459476207</v>
      </c>
      <c r="AA242" s="160">
        <f>IF(Model!AA16+Model!AA17-Model!AA10-Model!AA11-AA189+AA136&gt;0,(1-'Assumptions (Coal)'!Z36)*(Model!AA16+Model!AA17-Model!AA10-Model!AA11-AA189+AA136)+AA189-AA82+AA83,Model!AA16+Model!AA17-Model!AA10-Model!AA11+AA136-AA82+AA83)</f>
        <v>-0.2580712792</v>
      </c>
      <c r="AB242" s="160">
        <f>IF(Model!AB16+Model!AB17-Model!AB10-Model!AB11-AB189+AB136&gt;0,(1-'Assumptions (Coal)'!AA36)*(Model!AB16+Model!AB17-Model!AB10-Model!AB11-AB189+AB136)+AB189-AB82+AB83,Model!AB16+Model!AB17-Model!AB10-Model!AB11+AB136-AB82+AB83)</f>
        <v>-0.01066346278</v>
      </c>
      <c r="AC242" s="160">
        <f>IF(Model!AC16+Model!AC17-Model!AC10-Model!AC11-AC189+AC136&gt;0,(1-'Assumptions (Coal)'!AB36)*(Model!AC16+Model!AC17-Model!AC10-Model!AC11-AC189+AC136)+AC189-AC82+AC83,Model!AC16+Model!AC17-Model!AC10-Model!AC11+AC136-AC82+AC83)</f>
        <v>-0.1209972542</v>
      </c>
      <c r="AD242" s="160">
        <f>IF(Model!AD16+Model!AD17-Model!AD10-Model!AD11-AD189+AD136&gt;0,(1-'Assumptions (Coal)'!AC36)*(Model!AD16+Model!AD17-Model!AD10-Model!AD11-AD189+AD136)+AD189-AD82+AD83,Model!AD16+Model!AD17-Model!AD10-Model!AD11+AD136-AD82+AD83)</f>
        <v>-0.09111633938</v>
      </c>
      <c r="AE242" s="160">
        <f>IF(Model!AE16+Model!AE17-Model!AE10-Model!AE11-AE189+AE136&gt;0,(1-'Assumptions (Coal)'!AD36)*(Model!AE16+Model!AE17-Model!AE10-Model!AE11-AE189+AE136)+AE189-AE82+AE83,Model!AE16+Model!AE17-Model!AE10-Model!AE11+AE136-AE82+AE83)</f>
        <v>-0.09915975726</v>
      </c>
      <c r="AF242" s="160">
        <f>IF(Model!AF16+Model!AF17-Model!AF10-Model!AF11-AF189+AF136&gt;0,(1-'Assumptions (Coal)'!AE36)*(Model!AF16+Model!AF17-Model!AF10-Model!AF11-AF189+AF136)+AF189-AF82+AF83,Model!AF16+Model!AF17-Model!AF10-Model!AF11+AF136-AF82+AF83)</f>
        <v>-0.1073928865</v>
      </c>
      <c r="AG242" s="160">
        <f>IF(Model!AG16+Model!AG17-Model!AG10-Model!AG11-AG189+AG136&gt;0,(1-'Assumptions (Coal)'!AF36)*(Model!AG16+Model!AG17-Model!AG10-Model!AG11-AG189+AG136)+AG189-AG82+AG83,Model!AG16+Model!AG17-Model!AG10-Model!AG11+AG136-AG82+AG83)</f>
        <v>-0.1159261937</v>
      </c>
      <c r="AH242" s="160">
        <f>IF(Model!AH16+Model!AH17-Model!AH10-Model!AH11-AH189+AH136&gt;0,(1-'Assumptions (Coal)'!AG36)*(Model!AH16+Model!AH17-Model!AH10-Model!AH11-AH189+AH136)+AH189-AH82+AH83,Model!AH16+Model!AH17-Model!AH10-Model!AH11+AH136-AH82+AH83)</f>
        <v>-0.1238768803</v>
      </c>
      <c r="AI242" s="160">
        <f>IF(Model!AI16+Model!AI17-Model!AI10-Model!AI11-AI189+AI136&gt;0,(1-'Assumptions (Coal)'!AH36)*(Model!AI16+Model!AI17-Model!AI10-Model!AI11-AI189+AI136)+AI189-AI82+AI83,Model!AI16+Model!AI17-Model!AI10-Model!AI11+AI136-AI82+AI83)</f>
        <v>-0.0672587953</v>
      </c>
      <c r="AJ242" s="160">
        <f>IF(Model!AJ16+Model!AJ17-Model!AJ10-Model!AJ11-AJ189+AJ136&gt;0,(1-'Assumptions (Coal)'!AI36)*(Model!AJ16+Model!AJ17-Model!AJ10-Model!AJ11-AJ189+AJ136)+AJ189-AJ82+AJ83,Model!AJ16+Model!AJ17-Model!AJ10-Model!AJ11+AJ136-AJ82+AJ83)</f>
        <v>-0.08626140892</v>
      </c>
      <c r="AK242" s="160">
        <f>IF(Model!AK16+Model!AK17-Model!AK10-Model!AK11-AK189+AK136&gt;0,(1-'Assumptions (Coal)'!AJ36)*(Model!AK16+Model!AK17-Model!AK10-Model!AK11-AK189+AK136)+AK189-AK82+AK83,Model!AK16+Model!AK17-Model!AK10-Model!AK11+AK136-AK82+AK83)</f>
        <v>-0.08630995519</v>
      </c>
      <c r="AL242" s="160">
        <f>IF(Model!AL16+Model!AL17-Model!AL10-Model!AL11-AL189+AL136&gt;0,(1-'Assumptions (Coal)'!AK36)*(Model!AL16+Model!AL17-Model!AL10-Model!AL11-AL189+AL136)+AL189-AL82+AL83,Model!AL16+Model!AL17-Model!AL10-Model!AL11+AL136-AL82+AL83)</f>
        <v>-0.09583243963</v>
      </c>
      <c r="AM242" s="160">
        <f>IF(Model!AM16+Model!AM17-Model!AM10-Model!AM11-AM189+AM136&gt;0,(1-'Assumptions (Coal)'!AL36)*(Model!AM16+Model!AM17-Model!AM10-Model!AM11-AM189+AM136)+AM189-AM82+AM83,Model!AM16+Model!AM17-Model!AM10-Model!AM11+AM136-AM82+AM83)</f>
        <v>-0.1041361029</v>
      </c>
      <c r="AN242" s="160">
        <f>IF(Model!AN16+Model!AN17-Model!AN10-Model!AN11-AN189+AN136&gt;0,(1-'Assumptions (Coal)'!AM36)*(Model!AN16+Model!AN17-Model!AN10-Model!AN11-AN189+AN136)+AN189-AN82+AN83,Model!AN16+Model!AN17-Model!AN10-Model!AN11+AN136-AN82+AN83)</f>
        <v>-0.1132697965</v>
      </c>
      <c r="AO242" s="160">
        <f>IF(Model!AO16+Model!AO17-Model!AO10-Model!AO11-AO189+AO136&gt;0,(1-'Assumptions (Coal)'!AN36)*(Model!AO16+Model!AO17-Model!AO10-Model!AO11-AO189+AO136)+AO189-AO82+AO83,Model!AO16+Model!AO17-Model!AO10-Model!AO11+AO136-AO82+AO83)</f>
        <v>-0.1217306648</v>
      </c>
      <c r="AP242" s="160">
        <f>IF(Model!AP16+Model!AP17-Model!AP10-Model!AP11-AP189+AP136&gt;0,(1-'Assumptions (Coal)'!AO36)*(Model!AP16+Model!AP17-Model!AP10-Model!AP11-AP189+AP136)+AP189-AP82+AP83,Model!AP16+Model!AP17-Model!AP10-Model!AP11+AP136-AP82+AP83)</f>
        <v>-0.04346453047</v>
      </c>
      <c r="AQ242" s="160">
        <f>IF(Model!AQ16+Model!AQ17-Model!AQ10-Model!AQ11-AQ189+AQ136&gt;0,(1-'Assumptions (Coal)'!AP36)*(Model!AQ16+Model!AQ17-Model!AQ10-Model!AQ11-AQ189+AQ136)+AQ189-AQ82+AQ83,Model!AQ16+Model!AQ17-Model!AQ10-Model!AQ11+AQ136-AQ82+AQ83)</f>
        <v>0.0820897607</v>
      </c>
      <c r="AR242" s="160">
        <f>IF(Model!AR16+Model!AR17-Model!AR10-Model!AR11-AR189+AR136&gt;0,(1-'Assumptions (Coal)'!AQ36)*(Model!AR16+Model!AR17-Model!AR10-Model!AR11-AR189+AR136)+AR189-AR82+AR83,Model!AR16+Model!AR17-Model!AR10-Model!AR11+AR136-AR82+AR83)</f>
        <v>0.07182829051</v>
      </c>
      <c r="AS242" s="160">
        <f>IF(Model!AS16+Model!AS17-Model!AS10-Model!AS11-AS189+AS136&gt;0,(1-'Assumptions (Coal)'!AR36)*(Model!AS16+Model!AS17-Model!AS10-Model!AS11-AS189+AS136)+AS189-AS82+AS83,Model!AS16+Model!AS17-Model!AS10-Model!AS11+AS136-AS82+AS83)</f>
        <v>0.06118024534</v>
      </c>
      <c r="AT242" s="160">
        <f>IF(Model!AT16+Model!AT17-Model!AT10-Model!AT11-AT189+AT136&gt;0,(1-'Assumptions (Coal)'!AS36)*(Model!AT16+Model!AT17-Model!AT10-Model!AT11-AT189+AT136)+AT189-AT82+AT83,Model!AT16+Model!AT17-Model!AT10-Model!AT11+AT136-AT82+AT83)</f>
        <v>0.0504019249</v>
      </c>
      <c r="AU242" s="160">
        <f>IF(Model!AU16+Model!AU17-Model!AU10-Model!AU11-AU189+AU136&gt;0,(1-'Assumptions (Coal)'!AT36)*(Model!AU16+Model!AU17-Model!AU10-Model!AU11-AU189+AU136)+AU189-AU82+AU83,Model!AU16+Model!AU17-Model!AU10-Model!AU11+AU136-AU82+AU83)</f>
        <v>0.03936462233</v>
      </c>
      <c r="AV242" s="160">
        <f>IF(Model!AV16+Model!AV17-Model!AV10-Model!AV11-AV189+AV136&gt;0,(1-'Assumptions (Coal)'!AU36)*(Model!AV16+Model!AV17-Model!AV10-Model!AV11-AV189+AV136)+AV189-AV82+AV83,Model!AV16+Model!AV17-Model!AV10-Model!AV11+AV136-AV82+AV83)</f>
        <v>0.02797313746</v>
      </c>
      <c r="AW242" s="160">
        <f>IF(Model!AW16+Model!AW17-Model!AW10-Model!AW11-AW189+AW136&gt;0,(1-'Assumptions (Coal)'!AV36)*(Model!AW16+Model!AW17-Model!AW10-Model!AW11-AW189+AW136)+AW189-AW82+AW83,Model!AW16+Model!AW17-Model!AW10-Model!AW11+AW136-AW82+AW83)</f>
        <v>0.01421645511</v>
      </c>
      <c r="AX242" s="160">
        <f>IF(Model!AX16+Model!AX17-Model!AX10-Model!AX11-AX189+AX136&gt;0,(1-'Assumptions (Coal)'!AW36)*(Model!AX16+Model!AX17-Model!AX10-Model!AX11-AX189+AX136)+AX189-AX82+AX83,Model!AX16+Model!AX17-Model!AX10-Model!AX11+AX136-AX82+AX83)</f>
        <v>0.03942158339</v>
      </c>
      <c r="AY242" s="160">
        <f>IF(Model!AY16+Model!AY17-Model!AY10-Model!AY11-AY189+AY136&gt;0,(1-'Assumptions (Coal)'!AX36)*(Model!AY16+Model!AY17-Model!AY10-Model!AY11-AY189+AY136)+AY189-AY82+AY83,Model!AY16+Model!AY17-Model!AY10-Model!AY11+AY136-AY82+AY83)</f>
        <v>0.02760457921</v>
      </c>
      <c r="AZ242" s="160">
        <f>IF(Model!AZ16+Model!AZ17-Model!AZ10-Model!AZ11-AZ189+AZ136&gt;0,(1-'Assumptions (Coal)'!AY36)*(Model!AZ16+Model!AZ17-Model!AZ10-Model!AZ11-AZ189+AZ136)+AZ189-AZ82+AZ83,Model!AZ16+Model!AZ17-Model!AZ10-Model!AZ11+AZ136-AZ82+AZ83)</f>
        <v>0.01418807058</v>
      </c>
      <c r="BA242" s="160">
        <f>IF(Model!BA16+Model!BA17-Model!BA10-Model!BA11-BA189+BA136&gt;0,(1-'Assumptions (Coal)'!AZ36)*(Model!BA16+Model!BA17-Model!BA10-Model!BA11-BA189+BA136)+BA189-BA82+BA83,Model!BA16+Model!BA17-Model!BA10-Model!BA11+BA136-BA82+BA83)</f>
        <v>0</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0.1888991364</v>
      </c>
      <c r="D243" s="160">
        <f>IF(Model!D16+Model!D17-Model!D10-Model!D11-D189+D136&gt;0,'Assumptions (Coal)'!C36*(Model!D16+Model!D17-Model!D10-Model!D11-D189+D136)-'Assumptions (Coal)'!C37*Model!D9/10^3,-'Assumptions (Coal)'!C37*Model!D9/10^3)</f>
        <v>0.2009143625</v>
      </c>
      <c r="E243" s="160">
        <f>IF(Model!E16+Model!E17-Model!E10-Model!E11-E189+E136&gt;0,'Assumptions (Coal)'!D36*(Model!E16+Model!E17-Model!E10-Model!E11-E189+E136)-'Assumptions (Coal)'!D37*Model!E9/10^3,-'Assumptions (Coal)'!D37*Model!E9/10^3)</f>
        <v>0.1551421795</v>
      </c>
      <c r="F243" s="160">
        <f>IF(Model!F16+Model!F17-Model!F10-Model!F11-F189+F136&gt;0,'Assumptions (Coal)'!E36*(Model!F16+Model!F17-Model!F10-Model!F11-F189+F136)-'Assumptions (Coal)'!E37*Model!F9/10^3,-'Assumptions (Coal)'!E37*Model!F9/10^3)</f>
        <v>0.2671136626</v>
      </c>
      <c r="G243" s="160">
        <f>IF(Model!G16+Model!G17-Model!G10-Model!G11-G189+G136&gt;0,'Assumptions (Coal)'!F36*(Model!G16+Model!G17-Model!G10-Model!G11-G189+G136)-'Assumptions (Coal)'!F37*Model!G9/10^3,-'Assumptions (Coal)'!F37*Model!G9/10^3)</f>
        <v>0.2592704861</v>
      </c>
      <c r="H243" s="160">
        <f>IF(Model!H16+Model!H17-Model!H10-Model!H11-H189+H136&gt;0,'Assumptions (Coal)'!G36*(Model!H16+Model!H17-Model!H10-Model!H11-H189+H136)-'Assumptions (Coal)'!G37*Model!H9/10^3,-'Assumptions (Coal)'!G37*Model!H9/10^3)</f>
        <v>0.3396549011</v>
      </c>
      <c r="I243" s="160">
        <f>IF(Model!I16+Model!I17-Model!I10-Model!I11-I189+I136&gt;0,'Assumptions (Coal)'!H36*(Model!I16+Model!I17-Model!I10-Model!I11-I189+I136)-'Assumptions (Coal)'!H37*Model!I9/10^3,-'Assumptions (Coal)'!H37*Model!I9/10^3)</f>
        <v>0.1767302206</v>
      </c>
      <c r="J243" s="160">
        <f>IF(Model!J16+Model!J17-Model!J10-Model!J11-J189+J136&gt;0,'Assumptions (Coal)'!I36*(Model!J16+Model!J17-Model!J10-Model!J11-J189+J136)-'Assumptions (Coal)'!I37*Model!J9/10^3,-'Assumptions (Coal)'!I37*Model!J9/10^3)</f>
        <v>0.2996362703</v>
      </c>
      <c r="K243" s="160">
        <f>IF(Model!K16+Model!K17-Model!K10-Model!K11-K189+K136&gt;0,'Assumptions (Coal)'!J36*(Model!K16+Model!K17-Model!K10-Model!K11-K189+K136)-'Assumptions (Coal)'!J37*Model!K9/10^3,-'Assumptions (Coal)'!J37*Model!K9/10^3)</f>
        <v>0.3444901517</v>
      </c>
      <c r="L243" s="160">
        <f>IF(Model!L16+Model!L17-Model!L10-Model!L11-L189+L136&gt;0,'Assumptions (Coal)'!K36*(Model!L16+Model!L17-Model!L10-Model!L11-L189+L136)-'Assumptions (Coal)'!K37*Model!L9/10^3,-'Assumptions (Coal)'!K37*Model!L9/10^3)</f>
        <v>0.1729353652</v>
      </c>
      <c r="M243" s="160">
        <f>IF(Model!M16+Model!M17-Model!M10-Model!M11-M189+M136&gt;0,'Assumptions (Coal)'!L36*(Model!M16+Model!M17-Model!M10-Model!M11-M189+M136)-'Assumptions (Coal)'!L37*Model!M9/10^3,-'Assumptions (Coal)'!L37*Model!M9/10^3)</f>
        <v>0.1996776213</v>
      </c>
      <c r="N243" s="160">
        <f>IF(Model!N16+Model!N17-Model!N10-Model!N11-N189+N136&gt;0,'Assumptions (Coal)'!M36*(Model!N16+Model!N17-Model!N10-Model!N11-N189+N136)-'Assumptions (Coal)'!M37*Model!N9/10^3,-'Assumptions (Coal)'!M37*Model!N9/10^3)</f>
        <v>0.1254774662</v>
      </c>
      <c r="O243" s="160">
        <f>IF(Model!O16+Model!O17-Model!O10-Model!O11-O189+O136&gt;0,'Assumptions (Coal)'!N36*(Model!O16+Model!O17-Model!O10-Model!O11-O189+O136)-'Assumptions (Coal)'!N37*Model!O9/10^3,-'Assumptions (Coal)'!N37*Model!O9/10^3)</f>
        <v>0.07315852004</v>
      </c>
      <c r="P243" s="160">
        <f>IF(Model!P16+Model!P17-Model!P10-Model!P11-P189+P136&gt;0,'Assumptions (Coal)'!O36*(Model!P16+Model!P17-Model!P10-Model!P11-P189+P136)-'Assumptions (Coal)'!O37*Model!P9/10^3,-'Assumptions (Coal)'!O37*Model!P9/10^3)</f>
        <v>0.139142098</v>
      </c>
      <c r="Q243" s="160">
        <f>IF(Model!Q16+Model!Q17-Model!Q10-Model!Q11-Q189+Q136&gt;0,'Assumptions (Coal)'!P36*(Model!Q16+Model!Q17-Model!Q10-Model!Q11-Q189+Q136)-'Assumptions (Coal)'!P37*Model!Q9/10^3,-'Assumptions (Coal)'!P37*Model!Q9/10^3)</f>
        <v>0.1485150908</v>
      </c>
      <c r="R243" s="160">
        <f>IF(Model!R16+Model!R17-Model!R10-Model!R11-R189+R136&gt;0,'Assumptions (Coal)'!Q36*(Model!R16+Model!R17-Model!R10-Model!R11-R189+R136)-'Assumptions (Coal)'!Q37*Model!R9/10^3,-'Assumptions (Coal)'!Q37*Model!R9/10^3)</f>
        <v>0.08392032297</v>
      </c>
      <c r="S243" s="160">
        <f>IF(Model!S16+Model!S17-Model!S10-Model!S11-S189+S136&gt;0,'Assumptions (Coal)'!R36*(Model!S16+Model!S17-Model!S10-Model!S11-S189+S136)-'Assumptions (Coal)'!R37*Model!S9/10^3,-'Assumptions (Coal)'!R37*Model!S9/10^3)</f>
        <v>0.08249175167</v>
      </c>
      <c r="T243" s="160">
        <f>IF(Model!T16+Model!T17-Model!T10-Model!T11-T189+T136&gt;0,'Assumptions (Coal)'!S36*(Model!T16+Model!T17-Model!T10-Model!T11-T189+T136)-'Assumptions (Coal)'!S37*Model!T9/10^3,-'Assumptions (Coal)'!S37*Model!T9/10^3)</f>
        <v>0.0890690295</v>
      </c>
      <c r="U243" s="160">
        <f>IF(Model!U16+Model!U17-Model!U10-Model!U11-U189+U136&gt;0,'Assumptions (Coal)'!T36*(Model!U16+Model!U17-Model!U10-Model!U11-U189+U136)-'Assumptions (Coal)'!T37*Model!U9/10^3,-'Assumptions (Coal)'!T37*Model!U9/10^3)</f>
        <v>0.05048909594</v>
      </c>
      <c r="V243" s="160">
        <f>IF(Model!V16+Model!V17-Model!V10-Model!V11-V189+V136&gt;0,'Assumptions (Coal)'!U36*(Model!V16+Model!V17-Model!V10-Model!V11-V189+V136)-'Assumptions (Coal)'!U37*Model!V9/10^3,-'Assumptions (Coal)'!U37*Model!V9/10^3)</f>
        <v>0.05167590363</v>
      </c>
      <c r="W243" s="160">
        <f>IF(Model!W16+Model!W17-Model!W10-Model!W11-W189+W136&gt;0,'Assumptions (Coal)'!V36*(Model!W16+Model!W17-Model!W10-Model!W11-W189+W136)-'Assumptions (Coal)'!V37*Model!W9/10^3,-'Assumptions (Coal)'!V37*Model!W9/10^3)</f>
        <v>0.05048882147</v>
      </c>
      <c r="X243" s="160">
        <f>IF(Model!X16+Model!X17-Model!X10-Model!X11-X189+X136&gt;0,'Assumptions (Coal)'!W36*(Model!X16+Model!X17-Model!X10-Model!X11-X189+X136)-'Assumptions (Coal)'!W37*Model!X9/10^3,-'Assumptions (Coal)'!W37*Model!X9/10^3)</f>
        <v>0.04824850792</v>
      </c>
      <c r="Y243" s="160">
        <f>IF(Model!Y16+Model!Y17-Model!Y10-Model!Y11-Y189+Y136&gt;0,'Assumptions (Coal)'!X36*(Model!Y16+Model!Y17-Model!Y10-Model!Y11-Y189+Y136)-'Assumptions (Coal)'!X37*Model!Y9/10^3,-'Assumptions (Coal)'!X37*Model!Y9/10^3)</f>
        <v>0.04645266551</v>
      </c>
      <c r="Z243" s="160">
        <f>IF(Model!Z16+Model!Z17-Model!Z10-Model!Z11-Z189+Z136&gt;0,'Assumptions (Coal)'!Y36*(Model!Z16+Model!Z17-Model!Z10-Model!Z11-Z189+Z136)-'Assumptions (Coal)'!Y37*Model!Z9/10^3,-'Assumptions (Coal)'!Y37*Model!Z9/10^3)</f>
        <v>0.04506592585</v>
      </c>
      <c r="AA243" s="160">
        <f>IF(Model!AA16+Model!AA17-Model!AA10-Model!AA11-AA189+AA136&gt;0,'Assumptions (Coal)'!Z36*(Model!AA16+Model!AA17-Model!AA10-Model!AA11-AA189+AA136)-'Assumptions (Coal)'!Z37*Model!AA9/10^3,-'Assumptions (Coal)'!Z37*Model!AA9/10^3)</f>
        <v>0.01680607988</v>
      </c>
      <c r="AB243" s="160">
        <f>IF(Model!AB16+Model!AB17-Model!AB10-Model!AB11-AB189+AB136&gt;0,'Assumptions (Coal)'!AA36*(Model!AB16+Model!AB17-Model!AB10-Model!AB11-AB189+AB136)-'Assumptions (Coal)'!AA37*Model!AB9/10^3,-'Assumptions (Coal)'!AA37*Model!AB9/10^3)</f>
        <v>-0.005109242754</v>
      </c>
      <c r="AC243" s="160">
        <f>IF(Model!AC16+Model!AC17-Model!AC10-Model!AC11-AC189+AC136&gt;0,'Assumptions (Coal)'!AB36*(Model!AC16+Model!AC17-Model!AC10-Model!AC11-AC189+AC136)-'Assumptions (Coal)'!AB37*Model!AC9/10^3,-'Assumptions (Coal)'!AB37*Model!AC9/10^3)</f>
        <v>-0.005002451752</v>
      </c>
      <c r="AD243" s="160">
        <f>IF(Model!AD16+Model!AD17-Model!AD10-Model!AD11-AD189+AD136&gt;0,'Assumptions (Coal)'!AC36*(Model!AD16+Model!AD17-Model!AD10-Model!AD11-AD189+AD136)-'Assumptions (Coal)'!AC37*Model!AD9/10^3,-'Assumptions (Coal)'!AC37*Model!AD9/10^3)</f>
        <v>-0.00488938956</v>
      </c>
      <c r="AE243" s="160">
        <f>IF(Model!AE16+Model!AE17-Model!AE10-Model!AE11-AE189+AE136&gt;0,'Assumptions (Coal)'!AD36*(Model!AE16+Model!AE17-Model!AE10-Model!AE11-AE189+AE136)-'Assumptions (Coal)'!AD37*Model!AE9/10^3,-'Assumptions (Coal)'!AD37*Model!AE9/10^3)</f>
        <v>-0.004769848922</v>
      </c>
      <c r="AF243" s="160">
        <f>IF(Model!AF16+Model!AF17-Model!AF10-Model!AF11-AF189+AF136&gt;0,'Assumptions (Coal)'!AE36*(Model!AF16+Model!AF17-Model!AF10-Model!AF11-AF189+AF136)-'Assumptions (Coal)'!AE37*Model!AF9/10^3,-'Assumptions (Coal)'!AE37*Model!AF9/10^3)</f>
        <v>-0.004643616818</v>
      </c>
      <c r="AG243" s="160">
        <f>IF(Model!AG16+Model!AG17-Model!AG10-Model!AG11-AG189+AG136&gt;0,'Assumptions (Coal)'!AF36*(Model!AG16+Model!AG17-Model!AG10-Model!AG11-AG189+AG136)-'Assumptions (Coal)'!AF37*Model!AG9/10^3,-'Assumptions (Coal)'!AF37*Model!AG9/10^3)</f>
        <v>-0.004510474318</v>
      </c>
      <c r="AH243" s="160">
        <f>IF(Model!AH16+Model!AH17-Model!AH10-Model!AH11-AH189+AH136&gt;0,'Assumptions (Coal)'!AG36*(Model!AH16+Model!AH17-Model!AH10-Model!AH11-AH189+AH136)-'Assumptions (Coal)'!AG37*Model!AH9/10^3,-'Assumptions (Coal)'!AG37*Model!AH9/10^3)</f>
        <v>-0.004370196426</v>
      </c>
      <c r="AI243" s="160">
        <f>IF(Model!AI16+Model!AI17-Model!AI10-Model!AI11-AI189+AI136&gt;0,'Assumptions (Coal)'!AH36*(Model!AI16+Model!AI17-Model!AI10-Model!AI11-AI189+AI136)-'Assumptions (Coal)'!AH37*Model!AI9/10^3,-'Assumptions (Coal)'!AH37*Model!AI9/10^3)</f>
        <v>-0.004222551933</v>
      </c>
      <c r="AJ243" s="160">
        <f>IF(Model!AJ16+Model!AJ17-Model!AJ10-Model!AJ11-AJ189+AJ136&gt;0,'Assumptions (Coal)'!AI36*(Model!AJ16+Model!AJ17-Model!AJ10-Model!AJ11-AJ189+AJ136)-'Assumptions (Coal)'!AI37*Model!AJ9/10^3,-'Assumptions (Coal)'!AI37*Model!AJ9/10^3)</f>
        <v>-0.004067303251</v>
      </c>
      <c r="AK243" s="160">
        <f>IF(Model!AK16+Model!AK17-Model!AK10-Model!AK11-AK189+AK136&gt;0,'Assumptions (Coal)'!AJ36*(Model!AK16+Model!AK17-Model!AK10-Model!AK11-AK189+AK136)-'Assumptions (Coal)'!AJ37*Model!AK9/10^3,-'Assumptions (Coal)'!AJ37*Model!AK9/10^3)</f>
        <v>-0.003904206256</v>
      </c>
      <c r="AL243" s="160">
        <f>IF(Model!AL16+Model!AL17-Model!AL10-Model!AL11-AL189+AL136&gt;0,'Assumptions (Coal)'!AK36*(Model!AL16+Model!AL17-Model!AL10-Model!AL11-AL189+AL136)-'Assumptions (Coal)'!AK37*Model!AL9/10^3,-'Assumptions (Coal)'!AK37*Model!AL9/10^3)</f>
        <v>-0.003733010121</v>
      </c>
      <c r="AM243" s="160">
        <f>IF(Model!AM16+Model!AM17-Model!AM10-Model!AM11-AM189+AM136&gt;0,'Assumptions (Coal)'!AL36*(Model!AM16+Model!AM17-Model!AM10-Model!AM11-AM189+AM136)-'Assumptions (Coal)'!AL37*Model!AM9/10^3,-'Assumptions (Coal)'!AL37*Model!AM9/10^3)</f>
        <v>-0.003553457143</v>
      </c>
      <c r="AN243" s="160">
        <f>IF(Model!AN16+Model!AN17-Model!AN10-Model!AN11-AN189+AN136&gt;0,'Assumptions (Coal)'!AM36*(Model!AN16+Model!AN17-Model!AN10-Model!AN11-AN189+AN136)-'Assumptions (Coal)'!AM37*Model!AN9/10^3,-'Assumptions (Coal)'!AM37*Model!AN9/10^3)</f>
        <v>-0.003365282573</v>
      </c>
      <c r="AO243" s="160">
        <f>IF(Model!AO16+Model!AO17-Model!AO10-Model!AO11-AO189+AO136&gt;0,'Assumptions (Coal)'!AN36*(Model!AO16+Model!AO17-Model!AO10-Model!AO11-AO189+AO136)-'Assumptions (Coal)'!AN37*Model!AO9/10^3,-'Assumptions (Coal)'!AN37*Model!AO9/10^3)</f>
        <v>-0.003168214434</v>
      </c>
      <c r="AP243" s="160">
        <f>IF(Model!AP16+Model!AP17-Model!AP10-Model!AP11-AP189+AP136&gt;0,'Assumptions (Coal)'!AO36*(Model!AP16+Model!AP17-Model!AP10-Model!AP11-AP189+AP136)-'Assumptions (Coal)'!AO37*Model!AP9/10^3,-'Assumptions (Coal)'!AO37*Model!AP9/10^3)</f>
        <v>-0.00296197334</v>
      </c>
      <c r="AQ243" s="160">
        <f>IF(Model!AQ16+Model!AQ17-Model!AQ10-Model!AQ11-AQ189+AQ136&gt;0,'Assumptions (Coal)'!AP36*(Model!AQ16+Model!AQ17-Model!AQ10-Model!AQ11-AQ189+AQ136)-'Assumptions (Coal)'!AP37*Model!AQ9/10^3,-'Assumptions (Coal)'!AP37*Model!AQ9/10^3)</f>
        <v>-0.00274627231</v>
      </c>
      <c r="AR243" s="160">
        <f>IF(Model!AR16+Model!AR17-Model!AR10-Model!AR11-AR189+AR136&gt;0,'Assumptions (Coal)'!AQ36*(Model!AR16+Model!AR17-Model!AR10-Model!AR11-AR189+AR136)-'Assumptions (Coal)'!AQ37*Model!AR9/10^3,-'Assumptions (Coal)'!AQ37*Model!AR9/10^3)</f>
        <v>-0.002520816573</v>
      </c>
      <c r="AS243" s="160">
        <f>IF(Model!AS16+Model!AS17-Model!AS10-Model!AS11-AS189+AS136&gt;0,'Assumptions (Coal)'!AR36*(Model!AS16+Model!AS17-Model!AS10-Model!AS11-AS189+AS136)-'Assumptions (Coal)'!AR37*Model!AS9/10^3,-'Assumptions (Coal)'!AR37*Model!AS9/10^3)</f>
        <v>-0.002285303374</v>
      </c>
      <c r="AT243" s="160">
        <f>IF(Model!AT16+Model!AT17-Model!AT10-Model!AT11-AT189+AT136&gt;0,'Assumptions (Coal)'!AS36*(Model!AT16+Model!AT17-Model!AT10-Model!AT11-AT189+AT136)-'Assumptions (Coal)'!AS37*Model!AT9/10^3,-'Assumptions (Coal)'!AS37*Model!AT9/10^3)</f>
        <v>-0.002039421774</v>
      </c>
      <c r="AU243" s="160">
        <f>IF(Model!AU16+Model!AU17-Model!AU10-Model!AU11-AU189+AU136&gt;0,'Assumptions (Coal)'!AT36*(Model!AU16+Model!AU17-Model!AU10-Model!AU11-AU189+AU136)-'Assumptions (Coal)'!AT37*Model!AU9/10^3,-'Assumptions (Coal)'!AT37*Model!AU9/10^3)</f>
        <v>-0.001782852442</v>
      </c>
      <c r="AV243" s="160">
        <f>IF(Model!AV16+Model!AV17-Model!AV10-Model!AV11-AV189+AV136&gt;0,'Assumptions (Coal)'!AU36*(Model!AV16+Model!AV17-Model!AV10-Model!AV11-AV189+AV136)-'Assumptions (Coal)'!AU37*Model!AV9/10^3,-'Assumptions (Coal)'!AU37*Model!AV9/10^3)</f>
        <v>-0.001515267443</v>
      </c>
      <c r="AW243" s="160">
        <f>IF(Model!AW16+Model!AW17-Model!AW10-Model!AW11-AW189+AW136&gt;0,'Assumptions (Coal)'!AV36*(Model!AW16+Model!AW17-Model!AW10-Model!AW11-AW189+AW136)-'Assumptions (Coal)'!AV37*Model!AW9/10^3,-'Assumptions (Coal)'!AV37*Model!AW9/10^3)</f>
        <v>0.0004294878212</v>
      </c>
      <c r="AX243" s="160">
        <f>IF(Model!AX16+Model!AX17-Model!AX10-Model!AX11-AX189+AX136&gt;0,'Assumptions (Coal)'!AW36*(Model!AX16+Model!AX17-Model!AX10-Model!AX11-AX189+AX136)-'Assumptions (Coal)'!AW37*Model!AX9/10^3,-'Assumptions (Coal)'!AW37*Model!AX9/10^3)</f>
        <v>-0.000945694402</v>
      </c>
      <c r="AY243" s="160">
        <f>IF(Model!AY16+Model!AY17-Model!AY10-Model!AY11-AY189+AY136&gt;0,'Assumptions (Coal)'!AX36*(Model!AY16+Model!AY17-Model!AY10-Model!AY11-AY189+AY136)-'Assumptions (Coal)'!AX37*Model!AY9/10^3,-'Assumptions (Coal)'!AX37*Model!AY9/10^3)</f>
        <v>-0.000643005514</v>
      </c>
      <c r="AZ243" s="160">
        <f>IF(Model!AZ16+Model!AZ17-Model!AZ10-Model!AZ11-AZ189+AZ136&gt;0,'Assumptions (Coal)'!AY36*(Model!AZ16+Model!AZ17-Model!AZ10-Model!AZ11-AZ189+AZ136)-'Assumptions (Coal)'!AY37*Model!AZ9/10^3,-'Assumptions (Coal)'!AY37*Model!AZ9/10^3)</f>
        <v>-0.0003278988092</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v>
      </c>
      <c r="M244" s="181">
        <f>(1-'Assumptions (Coal)'!L36)*(-M136)+M82-M83</f>
        <v>0</v>
      </c>
      <c r="N244" s="181">
        <f>(1-'Assumptions (Coal)'!M36)*(-N136)+N82-N83</f>
        <v>0</v>
      </c>
      <c r="O244" s="181">
        <f>(1-'Assumptions (Coal)'!N36)*(-O136)+O82-O83</f>
        <v>0</v>
      </c>
      <c r="P244" s="181">
        <f>(1-'Assumptions (Coal)'!O36)*(-P136)+P82-P83</f>
        <v>0</v>
      </c>
      <c r="Q244" s="181">
        <f>(1-'Assumptions (Coal)'!P36)*(-Q136)+Q82-Q83</f>
        <v>0</v>
      </c>
      <c r="R244" s="181">
        <f>(1-'Assumptions (Coal)'!Q36)*(-R136)+R82-R83</f>
        <v>0</v>
      </c>
      <c r="S244" s="181">
        <f>(1-'Assumptions (Coal)'!R36)*(-S136)+S82-S83</f>
        <v>0</v>
      </c>
      <c r="T244" s="181">
        <f>(1-'Assumptions (Coal)'!S36)*(-T136)+T82-T83</f>
        <v>0</v>
      </c>
      <c r="U244" s="181">
        <f>(1-'Assumptions (Coal)'!T36)*(-U136)+U82-U83</f>
        <v>0.1865978333</v>
      </c>
      <c r="V244" s="181">
        <f>(1-'Assumptions (Coal)'!U36)*(-V136)+V82-V83</f>
        <v>0.4694111579</v>
      </c>
      <c r="W244" s="181">
        <f>(1-'Assumptions (Coal)'!V36)*(-W136)+W82-W83</f>
        <v>0.6064563334</v>
      </c>
      <c r="X244" s="181">
        <f>(1-'Assumptions (Coal)'!W36)*(-X136)+X82-X83</f>
        <v>0.6160538915</v>
      </c>
      <c r="Y244" s="181">
        <f>(1-'Assumptions (Coal)'!X36)*(-Y136)+Y82-Y83</f>
        <v>0.6256752481</v>
      </c>
      <c r="Z244" s="181">
        <f>(1-'Assumptions (Coal)'!Y36)*(-Z136)+Z82-Z83</f>
        <v>0.6354375402</v>
      </c>
      <c r="AA244" s="181">
        <f>(1-'Assumptions (Coal)'!Z36)*(-AA136)+AA82-AA83</f>
        <v>0.4619617689</v>
      </c>
      <c r="AB244" s="181">
        <f>(1-'Assumptions (Coal)'!AA36)*(-AB136)+AB82-AB83</f>
        <v>0.1994995034</v>
      </c>
      <c r="AC244" s="181">
        <f>(1-'Assumptions (Coal)'!AB36)*(-AC136)+AC82-AC83</f>
        <v>0.2913884098</v>
      </c>
      <c r="AD244" s="181">
        <f>(1-'Assumptions (Coal)'!AC36)*(-AD136)+AD82-AD83</f>
        <v>0.2938702486</v>
      </c>
      <c r="AE244" s="181">
        <f>(1-'Assumptions (Coal)'!AD36)*(-AE136)+AE82-AE83</f>
        <v>0.2964796156</v>
      </c>
      <c r="AF244" s="181">
        <f>(1-'Assumptions (Coal)'!AE36)*(-AF136)+AF82-AF83</f>
        <v>0.2991287122</v>
      </c>
      <c r="AG244" s="181">
        <f>(1-'Assumptions (Coal)'!AF36)*(-AG136)+AG82-AG83</f>
        <v>0.3017609344</v>
      </c>
      <c r="AH244" s="181">
        <f>(1-'Assumptions (Coal)'!AG36)*(-AH136)+AH82-AH83</f>
        <v>0.3045103051</v>
      </c>
      <c r="AI244" s="181">
        <f>(1-'Assumptions (Coal)'!AH36)*(-AI136)+AI82-AI83</f>
        <v>0.2404997846</v>
      </c>
      <c r="AJ244" s="181">
        <f>(1-'Assumptions (Coal)'!AI36)*(-AJ136)+AJ82-AJ83</f>
        <v>0.2422367029</v>
      </c>
      <c r="AK244" s="181">
        <f>(1-'Assumptions (Coal)'!AJ36)*(-AK136)+AK82-AK83</f>
        <v>0.2440561248</v>
      </c>
      <c r="AL244" s="181">
        <f>(1-'Assumptions (Coal)'!AK36)*(-AL136)+AL82-AL83</f>
        <v>0.2459619693</v>
      </c>
      <c r="AM244" s="181">
        <f>(1-'Assumptions (Coal)'!AL36)*(-AM136)+AM82-AM83</f>
        <v>0.2479583413</v>
      </c>
      <c r="AN244" s="181">
        <f>(1-'Assumptions (Coal)'!AM36)*(-AN136)+AN82-AN83</f>
        <v>0.2500495411</v>
      </c>
      <c r="AO244" s="181">
        <f>(1-'Assumptions (Coal)'!AN36)*(-AO136)+AO82-AO83</f>
        <v>0.2522400728</v>
      </c>
      <c r="AP244" s="181">
        <f>(1-'Assumptions (Coal)'!AO36)*(-AP136)+AP82-AP83</f>
        <v>0.1671781897</v>
      </c>
      <c r="AQ244" s="181">
        <f>(1-'Assumptions (Coal)'!AP36)*(-AQ136)+AQ82-AQ83</f>
        <v>0.03357089861</v>
      </c>
      <c r="AR244" s="181">
        <f>(1-'Assumptions (Coal)'!AQ36)*(-AR136)+AR82-AR83</f>
        <v>0.03382785536</v>
      </c>
      <c r="AS244" s="181">
        <f>(1-'Assumptions (Coal)'!AR36)*(-AS136)+AS82-AS83</f>
        <v>0.03409701756</v>
      </c>
      <c r="AT244" s="181">
        <f>(1-'Assumptions (Coal)'!AS36)*(-AT136)+AT82-AT83</f>
        <v>0.03437896495</v>
      </c>
      <c r="AU244" s="181">
        <f>(1-'Assumptions (Coal)'!AT36)*(-AU136)+AU82-AU83</f>
        <v>0.03467430485</v>
      </c>
      <c r="AV244" s="181">
        <f>(1-'Assumptions (Coal)'!AU36)*(-AV136)+AV82-AV83</f>
        <v>0.03498367339</v>
      </c>
      <c r="AW244" s="181">
        <f>(1-'Assumptions (Coal)'!AV36)*(-AW136)+AW82-AW83</f>
        <v>0.03530773694</v>
      </c>
      <c r="AX244" s="181">
        <f>(1-'Assumptions (Coal)'!AW36)*(-AX136)+AX82-AX83</f>
        <v>0</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v>
      </c>
      <c r="Y245" s="168">
        <f>'Assumptions (Coal)'!$V$35*Y18/10^9</f>
        <v>0</v>
      </c>
      <c r="Z245" s="168">
        <f>'Assumptions (Coal)'!$V$35*Z18/10^9</f>
        <v>0</v>
      </c>
      <c r="AA245" s="168">
        <f>'Assumptions (Coal)'!$V$35*AA18/10^9</f>
        <v>0.1155557667</v>
      </c>
      <c r="AB245" s="168">
        <f>'Assumptions (Coal)'!$V$35*AB18/10^9</f>
        <v>0.1695771667</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0.03899546667</v>
      </c>
      <c r="AJ245" s="168">
        <f>'Assumptions (Coal)'!$V$35*AJ18/10^9</f>
        <v>0</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13.27514645</v>
      </c>
      <c r="D246" s="183">
        <f>D9*'Assumptions (Coal)'!$V$31*10^3</f>
        <v>13.55582169</v>
      </c>
      <c r="E246" s="183">
        <f>E9*'Assumptions (Coal)'!$V$31*10^3</f>
        <v>12.46661691</v>
      </c>
      <c r="F246" s="183">
        <f>F9*'Assumptions (Coal)'!$V$31*10^3</f>
        <v>15.42697631</v>
      </c>
      <c r="G246" s="183">
        <f>G9*'Assumptions (Coal)'!$V$31*10^3</f>
        <v>13.99432171</v>
      </c>
      <c r="H246" s="183">
        <f>H9*'Assumptions (Coal)'!$V$31*10^3</f>
        <v>13.99021411</v>
      </c>
      <c r="I246" s="183">
        <f>I9*'Assumptions (Coal)'!$V$31*10^3</f>
        <v>8.76181427</v>
      </c>
      <c r="J246" s="183">
        <f>J9*'Assumptions (Coal)'!$V$31*10^3</f>
        <v>12.93555071</v>
      </c>
      <c r="K246" s="183">
        <f>K9*'Assumptions (Coal)'!$V$31*10^3</f>
        <v>12.83285849</v>
      </c>
      <c r="L246" s="183">
        <f>L9*'Assumptions (Coal)'!$V$31*10^3</f>
        <v>10.69709429</v>
      </c>
      <c r="M246" s="183">
        <f>M9*'Assumptions (Coal)'!$V$31*10^3</f>
        <v>12.679943</v>
      </c>
      <c r="N246" s="183">
        <f>N9*'Assumptions (Coal)'!$V$31*10^3</f>
        <v>8.580083393</v>
      </c>
      <c r="O246" s="183">
        <f>O9*'Assumptions (Coal)'!$V$31*10^3</f>
        <v>6.410727793</v>
      </c>
      <c r="P246" s="183">
        <f>P9*'Assumptions (Coal)'!$V$31*10^3</f>
        <v>10.52147221</v>
      </c>
      <c r="Q246" s="183">
        <f>Q9*'Assumptions (Coal)'!$V$31*10^3</f>
        <v>9.933339587</v>
      </c>
      <c r="R246" s="183">
        <f>R9*'Assumptions (Coal)'!$V$31*10^3</f>
        <v>7.444877194</v>
      </c>
      <c r="S246" s="183">
        <f>S9*'Assumptions (Coal)'!$V$31*10^3</f>
        <v>6.513579353</v>
      </c>
      <c r="T246" s="183">
        <f>T9*'Assumptions (Coal)'!$V$31*10^3</f>
        <v>7.232767649</v>
      </c>
      <c r="U246" s="183">
        <f>U9*'Assumptions (Coal)'!$V$31*10^3</f>
        <v>6.873663027</v>
      </c>
      <c r="V246" s="183">
        <f>V9*'Assumptions (Coal)'!$V$31*10^3</f>
        <v>6.873663027</v>
      </c>
      <c r="W246" s="183">
        <f>W9*'Assumptions (Coal)'!$V$31*10^3</f>
        <v>6.873663027</v>
      </c>
      <c r="X246" s="184">
        <f>X9*('Assumptions (Coal)'!$V$31*10^3*X8/(X8+X13)+'Assumptions (Coal)'!$V$24*10^3*X13/(X8+X13))</f>
        <v>6.644540926</v>
      </c>
      <c r="Y246" s="184">
        <f>Y9*('Assumptions (Coal)'!$V$31*10^3*Y8/(Y8+Y13)+'Assumptions (Coal)'!$V$24*10^3*Y13/(Y8+Y13))</f>
        <v>6.415418825</v>
      </c>
      <c r="Z246" s="184">
        <f>Z9*('Assumptions (Coal)'!$V$31*10^3*Z8/(Z8+Z13)+'Assumptions (Coal)'!$V$24*10^3*Z13/(Z8+Z13))</f>
        <v>6.186296724</v>
      </c>
      <c r="AA246" s="184">
        <f>AA9*('Assumptions (Coal)'!$V$31*10^3*AA8/(AA8+AA13)+'Assumptions (Coal)'!$V$24*10^3*AA13/(AA8+AA13))</f>
        <v>5.603394982</v>
      </c>
      <c r="AB246" s="184">
        <f>AB9*('Assumptions (Coal)'!$V$31*10^3*AB8/(AB8+AB13)+'Assumptions (Coal)'!$V$24*10^3*AB13/(AB8+AB13))</f>
        <v>5.061699445</v>
      </c>
      <c r="AC246" s="184">
        <f>AC9*('Assumptions (Coal)'!$V$31*10^3*AC8/(AC8+AC13)+'Assumptions (Coal)'!$V$24*10^3*AC13/(AC8+AC13))</f>
        <v>4.843172527</v>
      </c>
      <c r="AD246" s="184">
        <f>AD9*('Assumptions (Coal)'!$V$31*10^3*AD8/(AD8+AD13)+'Assumptions (Coal)'!$V$24*10^3*AD13/(AD8+AD13))</f>
        <v>4.625191267</v>
      </c>
      <c r="AE246" s="184">
        <f>AE9*('Assumptions (Coal)'!$V$31*10^3*AE8/(AE8+AE13)+'Assumptions (Coal)'!$V$24*10^3*AE13/(AE8+AE13))</f>
        <v>4.407798934</v>
      </c>
      <c r="AF246" s="184">
        <f>AF9*('Assumptions (Coal)'!$V$31*10^3*AF8/(AF8+AF13)+'Assumptions (Coal)'!$V$24*10^3*AF13/(AF8+AF13))</f>
        <v>4.191043492</v>
      </c>
      <c r="AG246" s="184">
        <f>AG9*('Assumptions (Coal)'!$V$31*10^3*AG8/(AG8+AG13)+'Assumptions (Coal)'!$V$24*10^3*AG13/(AG8+AG13))</f>
        <v>3.974978261</v>
      </c>
      <c r="AH246" s="184">
        <f>AH9*('Assumptions (Coal)'!$V$31*10^3*AH8/(AH8+AH13)+'Assumptions (Coal)'!$V$24*10^3*AH13/(AH8+AH13))</f>
        <v>3.759662682</v>
      </c>
      <c r="AI246" s="184">
        <f>AI9*('Assumptions (Coal)'!$V$31*10^3*AI8/(AI8+AI13)+'Assumptions (Coal)'!$V$24*10^3*AI13/(AI8+AI13))</f>
        <v>3.505568144</v>
      </c>
      <c r="AJ246" s="184">
        <f>AJ9*('Assumptions (Coal)'!$V$31*10^3*AJ8/(AJ8+AJ13)+'Assumptions (Coal)'!$V$24*10^3*AJ13/(AJ8+AJ13))</f>
        <v>3.294121176</v>
      </c>
      <c r="AK246" s="184">
        <f>AK9*('Assumptions (Coal)'!$V$31*10^3*AK8/(AK8+AK13)+'Assumptions (Coal)'!$V$24*10^3*AK13/(AK8+AK13))</f>
        <v>3.083713923</v>
      </c>
      <c r="AL246" s="184">
        <f>AL9*('Assumptions (Coal)'!$V$31*10^3*AL8/(AL8+AL13)+'Assumptions (Coal)'!$V$24*10^3*AL13/(AL8+AL13))</f>
        <v>2.874440902</v>
      </c>
      <c r="AM246" s="184">
        <f>AM9*('Assumptions (Coal)'!$V$31*10^3*AM8/(AM8+AM13)+'Assumptions (Coal)'!$V$24*10^3*AM13/(AM8+AM13))</f>
        <v>2.666408449</v>
      </c>
      <c r="AN246" s="184">
        <f>AN9*('Assumptions (Coal)'!$V$31*10^3*AN8/(AN8+AN13)+'Assumptions (Coal)'!$V$24*10^3*AN13/(AN8+AN13))</f>
        <v>2.459736619</v>
      </c>
      <c r="AO246" s="184">
        <f>AO9*('Assumptions (Coal)'!$V$31*10^3*AO8/(AO8+AO13)+'Assumptions (Coal)'!$V$24*10^3*AO13/(AO8+AO13))</f>
        <v>2.254561473</v>
      </c>
      <c r="AP246" s="184">
        <f>AP9*('Assumptions (Coal)'!$V$31*10^3*AP8/(AP8+AP13)+'Assumptions (Coal)'!$V$24*10^3*AP13/(AP8+AP13))</f>
        <v>2.051037841</v>
      </c>
      <c r="AQ246" s="184">
        <f>AQ9*('Assumptions (Coal)'!$V$31*10^3*AQ8/(AQ8+AQ13)+'Assumptions (Coal)'!$V$24*10^3*AQ13/(AQ8+AQ13))</f>
        <v>1.849342671</v>
      </c>
      <c r="AR246" s="184">
        <f>AR9*('Assumptions (Coal)'!$V$31*10^3*AR8/(AR8+AR13)+'Assumptions (Coal)'!$V$24*10^3*AR13/(AR8+AR13))</f>
        <v>1.649679126</v>
      </c>
      <c r="AS246" s="184">
        <f>AS9*('Assumptions (Coal)'!$V$31*10^3*AS8/(AS8+AS13)+'Assumptions (Coal)'!$V$24*10^3*AS13/(AS8+AS13))</f>
        <v>1.452281624</v>
      </c>
      <c r="AT246" s="184">
        <f>AT9*('Assumptions (Coal)'!$V$31*10^3*AT8/(AT8+AT13)+'Assumptions (Coal)'!$V$24*10^3*AT13/(AT8+AT13))</f>
        <v>1.25742209</v>
      </c>
      <c r="AU246" s="184">
        <f>AU9*('Assumptions (Coal)'!$V$31*10^3*AU8/(AU8+AU13)+'Assumptions (Coal)'!$V$24*10^3*AU13/(AU8+AU13))</f>
        <v>1.065417769</v>
      </c>
      <c r="AV246" s="184">
        <f>AV9*('Assumptions (Coal)'!$V$31*10^3*AV8/(AV8+AV13)+'Assumptions (Coal)'!$V$24*10^3*AV13/(AV8+AV13))</f>
        <v>0.8766410817</v>
      </c>
      <c r="AW246" s="184">
        <f>AW9*('Assumptions (Coal)'!$V$31*10^3*AW8/(AW8+AW13)+'Assumptions (Coal)'!$V$24*10^3*AW13/(AW8+AW13))</f>
        <v>0.691532159</v>
      </c>
      <c r="AX246" s="184">
        <f>AX9*('Assumptions (Coal)'!$V$31*10^3*AX8/(AX8+AX13)+'Assumptions (Coal)'!$V$24*10^3*AX13/(AX8+AX13))</f>
        <v>0.5106149677</v>
      </c>
      <c r="AY246" s="184">
        <f>AY9*('Assumptions (Coal)'!$V$31*10^3*AY8/(AY8+AY13)+'Assumptions (Coal)'!$V$24*10^3*AY13/(AY8+AY13))</f>
        <v>0.3345182673</v>
      </c>
      <c r="AZ246" s="184">
        <f>AZ9*('Assumptions (Coal)'!$V$31*10^3*AZ8/(AZ8+AZ13)+'Assumptions (Coal)'!$V$24*10^3*AZ13/(AZ8+AZ13))</f>
        <v>0.164003188</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586.2</v>
      </c>
      <c r="Y421" s="52">
        <f>'Assumptions (NG)'!X64</f>
        <v>0</v>
      </c>
      <c r="Z421" s="52">
        <f>'Assumptions (NG)'!Y64</f>
        <v>0</v>
      </c>
      <c r="AA421" s="52">
        <f>'Assumptions (NG)'!Z64</f>
        <v>0</v>
      </c>
      <c r="AB421" s="52">
        <f>'Assumptions (NG)'!AA64</f>
        <v>0</v>
      </c>
      <c r="AC421" s="52">
        <f>'Assumptions (NG)'!AB64</f>
        <v>0</v>
      </c>
      <c r="AD421" s="52">
        <f>'Assumptions (NG)'!AC64</f>
        <v>0</v>
      </c>
      <c r="AE421" s="52">
        <f>'Assumptions (NG)'!AD64</f>
        <v>0</v>
      </c>
      <c r="AF421" s="52">
        <f>'Assumptions (NG)'!AE64</f>
        <v>301.9</v>
      </c>
      <c r="AG421" s="52">
        <f>'Assumptions (NG)'!AF64</f>
        <v>285.5</v>
      </c>
      <c r="AH421" s="52">
        <f>'Assumptions (NG)'!AG64</f>
        <v>266.3</v>
      </c>
      <c r="AI421" s="52">
        <f>'Assumptions (NG)'!AH64</f>
        <v>621.2</v>
      </c>
      <c r="AJ421" s="52">
        <f>'Assumptions (NG)'!AI64</f>
        <v>248</v>
      </c>
      <c r="AK421" s="52">
        <f>'Assumptions (NG)'!AJ64</f>
        <v>0</v>
      </c>
      <c r="AL421" s="52">
        <f>'Assumptions (NG)'!AK64</f>
        <v>0</v>
      </c>
      <c r="AM421" s="52">
        <f>'Assumptions (NG)'!AL64</f>
        <v>0</v>
      </c>
      <c r="AN421" s="52">
        <f>'Assumptions (NG)'!AM64</f>
        <v>501.5</v>
      </c>
      <c r="AO421" s="52">
        <f>'Assumptions (NG)'!AN64</f>
        <v>1007.7</v>
      </c>
      <c r="AP421" s="52">
        <f>'Assumptions (NG)'!AO64</f>
        <v>985</v>
      </c>
      <c r="AQ421" s="52">
        <f>'Assumptions (NG)'!AP64</f>
        <v>284.3</v>
      </c>
      <c r="AR421" s="52">
        <f>'Assumptions (NG)'!AQ64</f>
        <v>0</v>
      </c>
      <c r="AS421" s="52">
        <f>'Assumptions (NG)'!AR64</f>
        <v>0</v>
      </c>
      <c r="AT421" s="52">
        <f>'Assumptions (NG)'!AS64</f>
        <v>483</v>
      </c>
      <c r="AU421" s="52">
        <f>'Assumptions (NG)'!AT64</f>
        <v>1016.8</v>
      </c>
      <c r="AV421" s="52">
        <f>'Assumptions (NG)'!AU64</f>
        <v>0</v>
      </c>
      <c r="AW421" s="52">
        <f>'Assumptions (NG)'!AV64</f>
        <v>6.5</v>
      </c>
      <c r="AX421" s="52">
        <f>'Assumptions (NG)'!AW64</f>
        <v>0</v>
      </c>
      <c r="AY421" s="52">
        <f>'Assumptions (NG)'!AX64</f>
        <v>11</v>
      </c>
      <c r="AZ421" s="52">
        <f>'Assumptions (NG)'!AY64</f>
        <v>0</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6518.7</v>
      </c>
      <c r="Y422" s="52">
        <f t="shared" ref="Y422:BA422" si="11">X422-Y421+X438</f>
        <v>7031.617535</v>
      </c>
      <c r="Z422" s="52">
        <f t="shared" si="11"/>
        <v>7031.617535</v>
      </c>
      <c r="AA422" s="52">
        <f t="shared" si="11"/>
        <v>7031.617535</v>
      </c>
      <c r="AB422" s="52">
        <f t="shared" si="11"/>
        <v>7031.617535</v>
      </c>
      <c r="AC422" s="52">
        <f t="shared" si="11"/>
        <v>7031.617535</v>
      </c>
      <c r="AD422" s="52">
        <f t="shared" si="11"/>
        <v>7031.617535</v>
      </c>
      <c r="AE422" s="52">
        <f t="shared" si="11"/>
        <v>7031.617535</v>
      </c>
      <c r="AF422" s="52">
        <f t="shared" si="11"/>
        <v>6729.717535</v>
      </c>
      <c r="AG422" s="52">
        <f t="shared" si="11"/>
        <v>6444.217535</v>
      </c>
      <c r="AH422" s="52">
        <f t="shared" si="11"/>
        <v>6177.917535</v>
      </c>
      <c r="AI422" s="52">
        <f t="shared" si="11"/>
        <v>5677.592882</v>
      </c>
      <c r="AJ422" s="52">
        <f t="shared" si="11"/>
        <v>5977.510417</v>
      </c>
      <c r="AK422" s="52">
        <f t="shared" si="11"/>
        <v>6152.227952</v>
      </c>
      <c r="AL422" s="52">
        <f t="shared" si="11"/>
        <v>6152.227952</v>
      </c>
      <c r="AM422" s="52">
        <f t="shared" si="11"/>
        <v>6152.227952</v>
      </c>
      <c r="AN422" s="52">
        <f t="shared" si="11"/>
        <v>5650.727952</v>
      </c>
      <c r="AO422" s="52">
        <f t="shared" si="11"/>
        <v>4851.398091</v>
      </c>
      <c r="AP422" s="52">
        <f t="shared" si="11"/>
        <v>4800.815625</v>
      </c>
      <c r="AQ422" s="52">
        <f t="shared" si="11"/>
        <v>5428.23316</v>
      </c>
      <c r="AR422" s="52">
        <f t="shared" si="11"/>
        <v>5639.250695</v>
      </c>
      <c r="AS422" s="52">
        <f t="shared" si="11"/>
        <v>5639.250695</v>
      </c>
      <c r="AT422" s="52">
        <f t="shared" si="11"/>
        <v>5156.250695</v>
      </c>
      <c r="AU422" s="52">
        <f t="shared" si="11"/>
        <v>4402.603299</v>
      </c>
      <c r="AV422" s="52">
        <f t="shared" si="11"/>
        <v>5346.120834</v>
      </c>
      <c r="AW422" s="52">
        <f t="shared" si="11"/>
        <v>5339.620834</v>
      </c>
      <c r="AX422" s="52">
        <f t="shared" si="11"/>
        <v>5339.620834</v>
      </c>
      <c r="AY422" s="52">
        <f t="shared" si="11"/>
        <v>5328.620834</v>
      </c>
      <c r="AZ422" s="52">
        <f t="shared" si="11"/>
        <v>5328.620834</v>
      </c>
      <c r="BA422" s="52">
        <f t="shared" si="11"/>
        <v>5328.620834</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v>
      </c>
      <c r="Y423" s="199">
        <f>'Assumptions (NG)'!X189</f>
        <v>0</v>
      </c>
      <c r="Z423" s="52">
        <f>'Assumptions (NG)'!Y189</f>
        <v>0</v>
      </c>
      <c r="AA423" s="52">
        <f>'Assumptions (NG)'!Z189</f>
        <v>0</v>
      </c>
      <c r="AB423" s="52">
        <f>'Assumptions (NG)'!AA189</f>
        <v>0</v>
      </c>
      <c r="AC423" s="52">
        <f>'Assumptions (NG)'!AB189</f>
        <v>0</v>
      </c>
      <c r="AD423" s="52">
        <f>'Assumptions (NG)'!AC189</f>
        <v>0</v>
      </c>
      <c r="AE423" s="52">
        <f>'Assumptions (NG)'!AD189</f>
        <v>61.8</v>
      </c>
      <c r="AF423" s="52">
        <f>'Assumptions (NG)'!AE189</f>
        <v>0</v>
      </c>
      <c r="AG423" s="52">
        <f>'Assumptions (NG)'!AF189</f>
        <v>0</v>
      </c>
      <c r="AH423" s="52">
        <f>'Assumptions (NG)'!AG189</f>
        <v>347</v>
      </c>
      <c r="AI423" s="52">
        <f>'Assumptions (NG)'!AH189</f>
        <v>0</v>
      </c>
      <c r="AJ423" s="52">
        <f>'Assumptions (NG)'!AI189</f>
        <v>0</v>
      </c>
      <c r="AK423" s="52">
        <f>'Assumptions (NG)'!AJ189</f>
        <v>258.2</v>
      </c>
      <c r="AL423" s="52">
        <f>'Assumptions (NG)'!AK189</f>
        <v>0</v>
      </c>
      <c r="AM423" s="52">
        <f>'Assumptions (NG)'!AL189</f>
        <v>0</v>
      </c>
      <c r="AN423" s="52">
        <f>'Assumptions (NG)'!AM189</f>
        <v>0</v>
      </c>
      <c r="AO423" s="52">
        <f>'Assumptions (NG)'!AN189</f>
        <v>0</v>
      </c>
      <c r="AP423" s="52">
        <f>'Assumptions (NG)'!AO189</f>
        <v>0</v>
      </c>
      <c r="AQ423" s="52">
        <f>'Assumptions (NG)'!AP189</f>
        <v>0</v>
      </c>
      <c r="AR423" s="52">
        <f>'Assumptions (NG)'!AQ189</f>
        <v>93.2</v>
      </c>
      <c r="AS423" s="52">
        <f>'Assumptions (NG)'!AR189</f>
        <v>0</v>
      </c>
      <c r="AT423" s="52">
        <f>'Assumptions (NG)'!AS189</f>
        <v>46.6</v>
      </c>
      <c r="AU423" s="52">
        <f>'Assumptions (NG)'!AT189</f>
        <v>0</v>
      </c>
      <c r="AV423" s="52">
        <f>'Assumptions (NG)'!AU189</f>
        <v>0</v>
      </c>
      <c r="AW423" s="52">
        <f>'Assumptions (NG)'!AV189</f>
        <v>0</v>
      </c>
      <c r="AX423" s="52">
        <f>'Assumptions (NG)'!AW189</f>
        <v>0</v>
      </c>
      <c r="AY423" s="52">
        <f>'Assumptions (NG)'!AX189</f>
        <v>0</v>
      </c>
      <c r="AZ423" s="52">
        <f>'Assumptions (NG)'!AY189</f>
        <v>0</v>
      </c>
      <c r="BA423" s="52">
        <f>'Assumptions (NG)'!AZ189</f>
        <v>0</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1337.2</v>
      </c>
      <c r="Y424" s="148">
        <f t="shared" ref="Y424:BA424" si="12">X424-Y423+X439</f>
        <v>1337.2</v>
      </c>
      <c r="Z424" s="148">
        <f t="shared" si="12"/>
        <v>1337.2</v>
      </c>
      <c r="AA424" s="148">
        <f t="shared" si="12"/>
        <v>1337.2</v>
      </c>
      <c r="AB424" s="148">
        <f t="shared" si="12"/>
        <v>1337.2</v>
      </c>
      <c r="AC424" s="148">
        <f t="shared" si="12"/>
        <v>1337.2</v>
      </c>
      <c r="AD424" s="148">
        <f t="shared" si="12"/>
        <v>1337.2</v>
      </c>
      <c r="AE424" s="148">
        <f t="shared" si="12"/>
        <v>1275.4</v>
      </c>
      <c r="AF424" s="148">
        <f t="shared" si="12"/>
        <v>1275.4</v>
      </c>
      <c r="AG424" s="148">
        <f t="shared" si="12"/>
        <v>1275.4</v>
      </c>
      <c r="AH424" s="148">
        <f t="shared" si="12"/>
        <v>928.4</v>
      </c>
      <c r="AI424" s="148">
        <f t="shared" si="12"/>
        <v>928.4</v>
      </c>
      <c r="AJ424" s="148">
        <f t="shared" si="12"/>
        <v>928.4</v>
      </c>
      <c r="AK424" s="148">
        <f t="shared" si="12"/>
        <v>670.2</v>
      </c>
      <c r="AL424" s="148">
        <f t="shared" si="12"/>
        <v>715.84</v>
      </c>
      <c r="AM424" s="148">
        <f t="shared" si="12"/>
        <v>715.84</v>
      </c>
      <c r="AN424" s="148">
        <f t="shared" si="12"/>
        <v>715.84</v>
      </c>
      <c r="AO424" s="148">
        <f t="shared" si="12"/>
        <v>715.84</v>
      </c>
      <c r="AP424" s="148">
        <f t="shared" si="12"/>
        <v>715.84</v>
      </c>
      <c r="AQ424" s="148">
        <f t="shared" si="12"/>
        <v>715.84</v>
      </c>
      <c r="AR424" s="148">
        <f t="shared" si="12"/>
        <v>622.64</v>
      </c>
      <c r="AS424" s="148">
        <f t="shared" si="12"/>
        <v>622.64</v>
      </c>
      <c r="AT424" s="148">
        <f t="shared" si="12"/>
        <v>576.04</v>
      </c>
      <c r="AU424" s="148">
        <f t="shared" si="12"/>
        <v>576.04</v>
      </c>
      <c r="AV424" s="148">
        <f t="shared" si="12"/>
        <v>576.04</v>
      </c>
      <c r="AW424" s="148">
        <f t="shared" si="12"/>
        <v>576.04</v>
      </c>
      <c r="AX424" s="148">
        <f t="shared" si="12"/>
        <v>576.04</v>
      </c>
      <c r="AY424" s="148">
        <f t="shared" si="12"/>
        <v>576.04</v>
      </c>
      <c r="AZ424" s="148">
        <f t="shared" si="12"/>
        <v>576.04</v>
      </c>
      <c r="BA424" s="148">
        <f t="shared" si="12"/>
        <v>576.04</v>
      </c>
      <c r="BB424" s="148"/>
    </row>
    <row r="425" ht="15.75" customHeight="1">
      <c r="A425" s="201" t="s">
        <v>381</v>
      </c>
      <c r="B425" s="202" t="s">
        <v>149</v>
      </c>
      <c r="C425" s="153">
        <f t="shared" ref="C425:BA425" si="13">sum(C426:C427)</f>
        <v>3277.4</v>
      </c>
      <c r="D425" s="153">
        <f t="shared" si="13"/>
        <v>3932.1</v>
      </c>
      <c r="E425" s="153">
        <f t="shared" si="13"/>
        <v>5343.2</v>
      </c>
      <c r="F425" s="153">
        <f t="shared" si="13"/>
        <v>6328.2</v>
      </c>
      <c r="G425" s="153">
        <f t="shared" si="13"/>
        <v>6612.5</v>
      </c>
      <c r="H425" s="153">
        <f t="shared" si="13"/>
        <v>6614.7</v>
      </c>
      <c r="I425" s="153">
        <f t="shared" si="13"/>
        <v>6614.7</v>
      </c>
      <c r="J425" s="153">
        <f t="shared" si="13"/>
        <v>7097.7</v>
      </c>
      <c r="K425" s="153">
        <f t="shared" si="13"/>
        <v>8114.5</v>
      </c>
      <c r="L425" s="153">
        <f t="shared" si="13"/>
        <v>8114.5</v>
      </c>
      <c r="M425" s="153">
        <f t="shared" si="13"/>
        <v>8121</v>
      </c>
      <c r="N425" s="153">
        <f t="shared" si="13"/>
        <v>8121</v>
      </c>
      <c r="O425" s="153">
        <f t="shared" si="13"/>
        <v>8132</v>
      </c>
      <c r="P425" s="153">
        <f t="shared" si="13"/>
        <v>7810</v>
      </c>
      <c r="Q425" s="153">
        <f t="shared" si="13"/>
        <v>8016.8</v>
      </c>
      <c r="R425" s="153">
        <f t="shared" si="13"/>
        <v>8008.6</v>
      </c>
      <c r="S425" s="153">
        <f t="shared" si="13"/>
        <v>8508.6</v>
      </c>
      <c r="T425" s="153">
        <f t="shared" si="13"/>
        <v>8508.6</v>
      </c>
      <c r="U425" s="153">
        <f t="shared" si="13"/>
        <v>8447.1</v>
      </c>
      <c r="V425" s="153">
        <f t="shared" si="13"/>
        <v>8447.1</v>
      </c>
      <c r="W425" s="153">
        <f t="shared" si="13"/>
        <v>8447.1</v>
      </c>
      <c r="X425" s="148">
        <f t="shared" si="13"/>
        <v>8329.077535</v>
      </c>
      <c r="Y425" s="148">
        <f t="shared" si="13"/>
        <v>8211.055069</v>
      </c>
      <c r="Z425" s="148">
        <f t="shared" si="13"/>
        <v>8093.032604</v>
      </c>
      <c r="AA425" s="148">
        <f t="shared" si="13"/>
        <v>7975.010139</v>
      </c>
      <c r="AB425" s="148">
        <f t="shared" si="13"/>
        <v>7856.987674</v>
      </c>
      <c r="AC425" s="148">
        <f t="shared" si="13"/>
        <v>7738.965208</v>
      </c>
      <c r="AD425" s="148">
        <f t="shared" si="13"/>
        <v>7620.942743</v>
      </c>
      <c r="AE425" s="148">
        <f t="shared" si="13"/>
        <v>7502.920278</v>
      </c>
      <c r="AF425" s="148">
        <f t="shared" si="13"/>
        <v>7384.897813</v>
      </c>
      <c r="AG425" s="148">
        <f t="shared" si="13"/>
        <v>7266.875347</v>
      </c>
      <c r="AH425" s="148">
        <f t="shared" si="13"/>
        <v>7148.852882</v>
      </c>
      <c r="AI425" s="148">
        <f t="shared" si="13"/>
        <v>7030.830417</v>
      </c>
      <c r="AJ425" s="148">
        <f t="shared" si="13"/>
        <v>6912.807952</v>
      </c>
      <c r="AK425" s="148">
        <f t="shared" si="13"/>
        <v>6794.785486</v>
      </c>
      <c r="AL425" s="148">
        <f t="shared" si="13"/>
        <v>6676.763021</v>
      </c>
      <c r="AM425" s="148">
        <f t="shared" si="13"/>
        <v>6558.740556</v>
      </c>
      <c r="AN425" s="148">
        <f t="shared" si="13"/>
        <v>6440.718091</v>
      </c>
      <c r="AO425" s="148">
        <f t="shared" si="13"/>
        <v>6322.695625</v>
      </c>
      <c r="AP425" s="148">
        <f t="shared" si="13"/>
        <v>6204.67316</v>
      </c>
      <c r="AQ425" s="148">
        <f t="shared" si="13"/>
        <v>6086.650695</v>
      </c>
      <c r="AR425" s="148">
        <f t="shared" si="13"/>
        <v>5968.62823</v>
      </c>
      <c r="AS425" s="148">
        <f t="shared" si="13"/>
        <v>5850.605764</v>
      </c>
      <c r="AT425" s="148">
        <f t="shared" si="13"/>
        <v>5732.583299</v>
      </c>
      <c r="AU425" s="148">
        <f t="shared" si="13"/>
        <v>5614.560834</v>
      </c>
      <c r="AV425" s="148">
        <f t="shared" si="13"/>
        <v>5496.538369</v>
      </c>
      <c r="AW425" s="148">
        <f t="shared" si="13"/>
        <v>5378.515903</v>
      </c>
      <c r="AX425" s="148">
        <f t="shared" si="13"/>
        <v>5260.493438</v>
      </c>
      <c r="AY425" s="148">
        <f t="shared" si="13"/>
        <v>5142.470973</v>
      </c>
      <c r="AZ425" s="148">
        <f t="shared" si="13"/>
        <v>5024.448508</v>
      </c>
      <c r="BA425" s="148">
        <f t="shared" si="13"/>
        <v>4906.426042</v>
      </c>
    </row>
    <row r="426" ht="15.75" customHeight="1">
      <c r="A426" s="201" t="s">
        <v>382</v>
      </c>
      <c r="B426" s="202" t="s">
        <v>149</v>
      </c>
      <c r="C426" s="152">
        <v>2336.1</v>
      </c>
      <c r="D426" s="152">
        <v>2837.6</v>
      </c>
      <c r="E426" s="152">
        <v>4167.3</v>
      </c>
      <c r="F426" s="152">
        <v>5152.3</v>
      </c>
      <c r="G426" s="152">
        <v>5436.6</v>
      </c>
      <c r="H426" s="152">
        <v>5436.6</v>
      </c>
      <c r="I426" s="152">
        <v>5436.6</v>
      </c>
      <c r="J426" s="152">
        <v>5919.6</v>
      </c>
      <c r="K426" s="152">
        <v>6936.4</v>
      </c>
      <c r="L426" s="152">
        <v>6936.4</v>
      </c>
      <c r="M426" s="152">
        <v>6942.9</v>
      </c>
      <c r="N426" s="152">
        <v>6942.9</v>
      </c>
      <c r="O426" s="152">
        <v>6953.9</v>
      </c>
      <c r="P426" s="152">
        <v>6631.9</v>
      </c>
      <c r="Q426" s="152">
        <v>6631.9</v>
      </c>
      <c r="R426" s="152">
        <v>6604.9</v>
      </c>
      <c r="S426" s="152">
        <v>7104.9</v>
      </c>
      <c r="T426" s="152">
        <v>7104.9</v>
      </c>
      <c r="U426" s="152">
        <v>7104.9</v>
      </c>
      <c r="V426" s="153">
        <f t="shared" ref="V426:W426" si="14">U426+V438</f>
        <v>7104.9</v>
      </c>
      <c r="W426" s="153">
        <f t="shared" si="14"/>
        <v>7104.9</v>
      </c>
      <c r="X426" s="164">
        <f t="shared" ref="X426:AZ426" si="15">W426+($BA$426-$W$426)/($BA$2-$W$2)</f>
        <v>7031.617535</v>
      </c>
      <c r="Y426" s="164">
        <f t="shared" si="15"/>
        <v>6958.335069</v>
      </c>
      <c r="Z426" s="164">
        <f t="shared" si="15"/>
        <v>6885.052604</v>
      </c>
      <c r="AA426" s="164">
        <f t="shared" si="15"/>
        <v>6811.770139</v>
      </c>
      <c r="AB426" s="164">
        <f t="shared" si="15"/>
        <v>6738.487674</v>
      </c>
      <c r="AC426" s="164">
        <f t="shared" si="15"/>
        <v>6665.205208</v>
      </c>
      <c r="AD426" s="164">
        <f t="shared" si="15"/>
        <v>6591.922743</v>
      </c>
      <c r="AE426" s="164">
        <f t="shared" si="15"/>
        <v>6518.640278</v>
      </c>
      <c r="AF426" s="164">
        <f t="shared" si="15"/>
        <v>6445.357813</v>
      </c>
      <c r="AG426" s="164">
        <f t="shared" si="15"/>
        <v>6372.075347</v>
      </c>
      <c r="AH426" s="164">
        <f t="shared" si="15"/>
        <v>6298.792882</v>
      </c>
      <c r="AI426" s="164">
        <f t="shared" si="15"/>
        <v>6225.510417</v>
      </c>
      <c r="AJ426" s="164">
        <f t="shared" si="15"/>
        <v>6152.227952</v>
      </c>
      <c r="AK426" s="164">
        <f t="shared" si="15"/>
        <v>6078.945486</v>
      </c>
      <c r="AL426" s="164">
        <f t="shared" si="15"/>
        <v>6005.663021</v>
      </c>
      <c r="AM426" s="164">
        <f t="shared" si="15"/>
        <v>5932.380556</v>
      </c>
      <c r="AN426" s="164">
        <f t="shared" si="15"/>
        <v>5859.098091</v>
      </c>
      <c r="AO426" s="164">
        <f t="shared" si="15"/>
        <v>5785.815625</v>
      </c>
      <c r="AP426" s="164">
        <f t="shared" si="15"/>
        <v>5712.53316</v>
      </c>
      <c r="AQ426" s="164">
        <f t="shared" si="15"/>
        <v>5639.250695</v>
      </c>
      <c r="AR426" s="164">
        <f t="shared" si="15"/>
        <v>5565.96823</v>
      </c>
      <c r="AS426" s="164">
        <f t="shared" si="15"/>
        <v>5492.685764</v>
      </c>
      <c r="AT426" s="164">
        <f t="shared" si="15"/>
        <v>5419.403299</v>
      </c>
      <c r="AU426" s="164">
        <f t="shared" si="15"/>
        <v>5346.120834</v>
      </c>
      <c r="AV426" s="164">
        <f t="shared" si="15"/>
        <v>5272.838369</v>
      </c>
      <c r="AW426" s="164">
        <f t="shared" si="15"/>
        <v>5199.555903</v>
      </c>
      <c r="AX426" s="164">
        <f t="shared" si="15"/>
        <v>5126.273438</v>
      </c>
      <c r="AY426" s="164">
        <f t="shared" si="15"/>
        <v>5052.990973</v>
      </c>
      <c r="AZ426" s="164">
        <f t="shared" si="15"/>
        <v>4979.708508</v>
      </c>
      <c r="BA426" s="155">
        <f>Inputs!$H$5</f>
        <v>4906.426042</v>
      </c>
    </row>
    <row r="427" ht="15.75" customHeight="1">
      <c r="A427" s="201" t="s">
        <v>383</v>
      </c>
      <c r="B427" s="202" t="s">
        <v>149</v>
      </c>
      <c r="C427" s="152">
        <v>941.3</v>
      </c>
      <c r="D427" s="152">
        <v>1094.5</v>
      </c>
      <c r="E427" s="152">
        <v>1175.9</v>
      </c>
      <c r="F427" s="152">
        <v>1175.9</v>
      </c>
      <c r="G427" s="152">
        <v>1175.9</v>
      </c>
      <c r="H427" s="152">
        <v>1178.1</v>
      </c>
      <c r="I427" s="152">
        <v>1178.1</v>
      </c>
      <c r="J427" s="152">
        <v>1178.1</v>
      </c>
      <c r="K427" s="152">
        <v>1178.1</v>
      </c>
      <c r="L427" s="152">
        <v>1178.1</v>
      </c>
      <c r="M427" s="152">
        <v>1178.1</v>
      </c>
      <c r="N427" s="152">
        <v>1178.1</v>
      </c>
      <c r="O427" s="152">
        <v>1178.1</v>
      </c>
      <c r="P427" s="152">
        <v>1178.1</v>
      </c>
      <c r="Q427" s="152">
        <v>1384.9</v>
      </c>
      <c r="R427" s="152">
        <v>1403.7</v>
      </c>
      <c r="S427" s="152">
        <v>1403.7</v>
      </c>
      <c r="T427" s="152">
        <v>1403.7</v>
      </c>
      <c r="U427" s="152">
        <v>1342.2</v>
      </c>
      <c r="V427" s="153">
        <f t="shared" ref="V427:W427" si="16">U427+V439</f>
        <v>1342.2</v>
      </c>
      <c r="W427" s="153">
        <f t="shared" si="16"/>
        <v>1342.2</v>
      </c>
      <c r="X427" s="164">
        <f t="shared" ref="X427:AZ427" si="17">W427+($BA$427-$W$427)/($BA$2-$W$2)</f>
        <v>1297.46</v>
      </c>
      <c r="Y427" s="164">
        <f t="shared" si="17"/>
        <v>1252.72</v>
      </c>
      <c r="Z427" s="164">
        <f t="shared" si="17"/>
        <v>1207.98</v>
      </c>
      <c r="AA427" s="164">
        <f t="shared" si="17"/>
        <v>1163.24</v>
      </c>
      <c r="AB427" s="164">
        <f t="shared" si="17"/>
        <v>1118.5</v>
      </c>
      <c r="AC427" s="164">
        <f t="shared" si="17"/>
        <v>1073.76</v>
      </c>
      <c r="AD427" s="164">
        <f t="shared" si="17"/>
        <v>1029.02</v>
      </c>
      <c r="AE427" s="164">
        <f t="shared" si="17"/>
        <v>984.28</v>
      </c>
      <c r="AF427" s="164">
        <f t="shared" si="17"/>
        <v>939.54</v>
      </c>
      <c r="AG427" s="164">
        <f t="shared" si="17"/>
        <v>894.8</v>
      </c>
      <c r="AH427" s="164">
        <f t="shared" si="17"/>
        <v>850.06</v>
      </c>
      <c r="AI427" s="164">
        <f t="shared" si="17"/>
        <v>805.32</v>
      </c>
      <c r="AJ427" s="164">
        <f t="shared" si="17"/>
        <v>760.58</v>
      </c>
      <c r="AK427" s="164">
        <f t="shared" si="17"/>
        <v>715.84</v>
      </c>
      <c r="AL427" s="164">
        <f t="shared" si="17"/>
        <v>671.1</v>
      </c>
      <c r="AM427" s="164">
        <f t="shared" si="17"/>
        <v>626.36</v>
      </c>
      <c r="AN427" s="164">
        <f t="shared" si="17"/>
        <v>581.62</v>
      </c>
      <c r="AO427" s="164">
        <f t="shared" si="17"/>
        <v>536.88</v>
      </c>
      <c r="AP427" s="164">
        <f t="shared" si="17"/>
        <v>492.14</v>
      </c>
      <c r="AQ427" s="164">
        <f t="shared" si="17"/>
        <v>447.4</v>
      </c>
      <c r="AR427" s="164">
        <f t="shared" si="17"/>
        <v>402.66</v>
      </c>
      <c r="AS427" s="164">
        <f t="shared" si="17"/>
        <v>357.92</v>
      </c>
      <c r="AT427" s="164">
        <f t="shared" si="17"/>
        <v>313.18</v>
      </c>
      <c r="AU427" s="164">
        <f t="shared" si="17"/>
        <v>268.44</v>
      </c>
      <c r="AV427" s="164">
        <f t="shared" si="17"/>
        <v>223.7</v>
      </c>
      <c r="AW427" s="164">
        <f t="shared" si="17"/>
        <v>178.96</v>
      </c>
      <c r="AX427" s="164">
        <f t="shared" si="17"/>
        <v>134.22</v>
      </c>
      <c r="AY427" s="164">
        <f t="shared" si="17"/>
        <v>89.48</v>
      </c>
      <c r="AZ427" s="164">
        <f t="shared" si="17"/>
        <v>44.74</v>
      </c>
      <c r="BA427" s="155">
        <f>Inputs!$H$6</f>
        <v>0</v>
      </c>
    </row>
    <row r="428" ht="15.75" customHeight="1">
      <c r="A428" s="195" t="s">
        <v>384</v>
      </c>
      <c r="B428" s="166" t="s">
        <v>150</v>
      </c>
      <c r="C428" s="203">
        <f t="shared" ref="C428:W428" si="18">sum(C429:C430)</f>
        <v>16.800243</v>
      </c>
      <c r="D428" s="203">
        <f t="shared" si="18"/>
        <v>20.35721</v>
      </c>
      <c r="E428" s="203">
        <f t="shared" si="18"/>
        <v>12.532205</v>
      </c>
      <c r="F428" s="203">
        <f t="shared" si="18"/>
        <v>17.326301</v>
      </c>
      <c r="G428" s="203">
        <f t="shared" si="18"/>
        <v>21.993983</v>
      </c>
      <c r="H428" s="203">
        <f t="shared" si="18"/>
        <v>21.769542</v>
      </c>
      <c r="I428" s="203">
        <f t="shared" si="18"/>
        <v>18.734052</v>
      </c>
      <c r="J428" s="203">
        <f t="shared" si="18"/>
        <v>22.145062</v>
      </c>
      <c r="K428" s="203">
        <f t="shared" si="18"/>
        <v>27.196516</v>
      </c>
      <c r="L428" s="203">
        <f t="shared" si="18"/>
        <v>28.104592</v>
      </c>
      <c r="M428" s="203">
        <f t="shared" si="18"/>
        <v>26.010411</v>
      </c>
      <c r="N428" s="203">
        <f t="shared" si="18"/>
        <v>13.347237</v>
      </c>
      <c r="O428" s="203">
        <f t="shared" si="18"/>
        <v>17.062281</v>
      </c>
      <c r="P428" s="203">
        <f t="shared" si="18"/>
        <v>25.78735</v>
      </c>
      <c r="Q428" s="203">
        <f t="shared" si="18"/>
        <v>23.757773</v>
      </c>
      <c r="R428" s="203">
        <f t="shared" si="18"/>
        <v>29.283019</v>
      </c>
      <c r="S428" s="203">
        <f t="shared" si="18"/>
        <v>26.288856</v>
      </c>
      <c r="T428" s="203">
        <f t="shared" si="18"/>
        <v>25.915648</v>
      </c>
      <c r="U428" s="203">
        <f t="shared" si="18"/>
        <v>28.457855</v>
      </c>
      <c r="V428" s="203">
        <f t="shared" si="18"/>
        <v>28.457855</v>
      </c>
      <c r="W428" s="203">
        <f t="shared" si="18"/>
        <v>28.457855</v>
      </c>
      <c r="X428" s="148">
        <f t="shared" ref="X428:BA428" si="19">sum(X$429:X$430)</f>
        <v>28.1245844</v>
      </c>
      <c r="Y428" s="148">
        <f t="shared" si="19"/>
        <v>27.79131381</v>
      </c>
      <c r="Z428" s="148">
        <f t="shared" si="19"/>
        <v>27.45804321</v>
      </c>
      <c r="AA428" s="148">
        <f t="shared" si="19"/>
        <v>27.12477262</v>
      </c>
      <c r="AB428" s="148">
        <f t="shared" si="19"/>
        <v>26.79150202</v>
      </c>
      <c r="AC428" s="148">
        <f t="shared" si="19"/>
        <v>26.45823143</v>
      </c>
      <c r="AD428" s="148">
        <f t="shared" si="19"/>
        <v>26.12496083</v>
      </c>
      <c r="AE428" s="148">
        <f t="shared" si="19"/>
        <v>25.79169024</v>
      </c>
      <c r="AF428" s="148">
        <f t="shared" si="19"/>
        <v>25.45841964</v>
      </c>
      <c r="AG428" s="148">
        <f t="shared" si="19"/>
        <v>25.12514904</v>
      </c>
      <c r="AH428" s="148">
        <f t="shared" si="19"/>
        <v>24.79187845</v>
      </c>
      <c r="AI428" s="148">
        <f t="shared" si="19"/>
        <v>24.45860785</v>
      </c>
      <c r="AJ428" s="148">
        <f t="shared" si="19"/>
        <v>24.12533726</v>
      </c>
      <c r="AK428" s="148">
        <f t="shared" si="19"/>
        <v>23.79206666</v>
      </c>
      <c r="AL428" s="148">
        <f t="shared" si="19"/>
        <v>23.45879607</v>
      </c>
      <c r="AM428" s="148">
        <f t="shared" si="19"/>
        <v>23.12552547</v>
      </c>
      <c r="AN428" s="148">
        <f t="shared" si="19"/>
        <v>22.79225488</v>
      </c>
      <c r="AO428" s="148">
        <f t="shared" si="19"/>
        <v>22.45898428</v>
      </c>
      <c r="AP428" s="148">
        <f t="shared" si="19"/>
        <v>22.12571369</v>
      </c>
      <c r="AQ428" s="148">
        <f t="shared" si="19"/>
        <v>21.79244309</v>
      </c>
      <c r="AR428" s="148">
        <f t="shared" si="19"/>
        <v>21.45917249</v>
      </c>
      <c r="AS428" s="148">
        <f t="shared" si="19"/>
        <v>21.1259019</v>
      </c>
      <c r="AT428" s="148">
        <f t="shared" si="19"/>
        <v>20.7926313</v>
      </c>
      <c r="AU428" s="148">
        <f t="shared" si="19"/>
        <v>20.45936071</v>
      </c>
      <c r="AV428" s="148">
        <f t="shared" si="19"/>
        <v>20.12609011</v>
      </c>
      <c r="AW428" s="148">
        <f t="shared" si="19"/>
        <v>19.79281952</v>
      </c>
      <c r="AX428" s="148">
        <f t="shared" si="19"/>
        <v>19.45954892</v>
      </c>
      <c r="AY428" s="148">
        <f t="shared" si="19"/>
        <v>19.12627833</v>
      </c>
      <c r="AZ428" s="148">
        <f t="shared" si="19"/>
        <v>18.79300773</v>
      </c>
      <c r="BA428" s="148">
        <f t="shared" si="19"/>
        <v>18.45973713</v>
      </c>
    </row>
    <row r="429" ht="15.75" customHeight="1">
      <c r="A429" s="204" t="s">
        <v>385</v>
      </c>
      <c r="B429" s="202" t="s">
        <v>150</v>
      </c>
      <c r="C429" s="205">
        <v>7.1624826</v>
      </c>
      <c r="D429" s="205">
        <v>8.7000816</v>
      </c>
      <c r="E429" s="205">
        <v>11.2789845</v>
      </c>
      <c r="F429" s="205">
        <v>15.5936709</v>
      </c>
      <c r="G429" s="205">
        <v>16.6686156</v>
      </c>
      <c r="H429" s="205">
        <v>16.6686156</v>
      </c>
      <c r="I429" s="205">
        <v>16.8606468</v>
      </c>
      <c r="J429" s="205">
        <v>19.9305558</v>
      </c>
      <c r="K429" s="205">
        <v>24.3051456</v>
      </c>
      <c r="L429" s="205">
        <v>24.3051456</v>
      </c>
      <c r="M429" s="205">
        <v>23.4093699</v>
      </c>
      <c r="N429" s="205">
        <v>12.0125133</v>
      </c>
      <c r="O429" s="205">
        <v>15.3560529</v>
      </c>
      <c r="P429" s="205">
        <v>23.208615</v>
      </c>
      <c r="Q429" s="205">
        <v>21.3819957</v>
      </c>
      <c r="R429" s="205">
        <v>26.3547171</v>
      </c>
      <c r="S429" s="205">
        <v>23.6599704</v>
      </c>
      <c r="T429" s="205">
        <v>23.3240832</v>
      </c>
      <c r="U429" s="205">
        <v>25.6120695</v>
      </c>
      <c r="V429" s="206">
        <f t="shared" ref="V429:W429" si="20">U429</f>
        <v>25.6120695</v>
      </c>
      <c r="W429" s="206">
        <f t="shared" si="20"/>
        <v>25.6120695</v>
      </c>
      <c r="X429" s="164">
        <f t="shared" ref="X429:AZ429" si="21">W429+($BA$429-$W$429)/($BA$2-$W$2)</f>
        <v>25.37365842</v>
      </c>
      <c r="Y429" s="148">
        <f t="shared" si="21"/>
        <v>25.13524734</v>
      </c>
      <c r="Z429" s="148">
        <f t="shared" si="21"/>
        <v>24.89683626</v>
      </c>
      <c r="AA429" s="148">
        <f t="shared" si="21"/>
        <v>24.65842518</v>
      </c>
      <c r="AB429" s="148">
        <f t="shared" si="21"/>
        <v>24.42001411</v>
      </c>
      <c r="AC429" s="148">
        <f t="shared" si="21"/>
        <v>24.18160303</v>
      </c>
      <c r="AD429" s="148">
        <f t="shared" si="21"/>
        <v>23.94319195</v>
      </c>
      <c r="AE429" s="148">
        <f t="shared" si="21"/>
        <v>23.70478087</v>
      </c>
      <c r="AF429" s="148">
        <f t="shared" si="21"/>
        <v>23.46636979</v>
      </c>
      <c r="AG429" s="148">
        <f t="shared" si="21"/>
        <v>23.22795871</v>
      </c>
      <c r="AH429" s="148">
        <f t="shared" si="21"/>
        <v>22.98954763</v>
      </c>
      <c r="AI429" s="148">
        <f t="shared" si="21"/>
        <v>22.75113655</v>
      </c>
      <c r="AJ429" s="148">
        <f t="shared" si="21"/>
        <v>22.51272548</v>
      </c>
      <c r="AK429" s="148">
        <f t="shared" si="21"/>
        <v>22.2743144</v>
      </c>
      <c r="AL429" s="148">
        <f t="shared" si="21"/>
        <v>22.03590332</v>
      </c>
      <c r="AM429" s="148">
        <f t="shared" si="21"/>
        <v>21.79749224</v>
      </c>
      <c r="AN429" s="148">
        <f t="shared" si="21"/>
        <v>21.55908116</v>
      </c>
      <c r="AO429" s="148">
        <f t="shared" si="21"/>
        <v>21.32067008</v>
      </c>
      <c r="AP429" s="148">
        <f t="shared" si="21"/>
        <v>21.082259</v>
      </c>
      <c r="AQ429" s="148">
        <f t="shared" si="21"/>
        <v>20.84384792</v>
      </c>
      <c r="AR429" s="148">
        <f t="shared" si="21"/>
        <v>20.60543684</v>
      </c>
      <c r="AS429" s="148">
        <f t="shared" si="21"/>
        <v>20.36702577</v>
      </c>
      <c r="AT429" s="148">
        <f t="shared" si="21"/>
        <v>20.12861469</v>
      </c>
      <c r="AU429" s="148">
        <f t="shared" si="21"/>
        <v>19.89020361</v>
      </c>
      <c r="AV429" s="148">
        <f t="shared" si="21"/>
        <v>19.65179253</v>
      </c>
      <c r="AW429" s="148">
        <f t="shared" si="21"/>
        <v>19.41338145</v>
      </c>
      <c r="AX429" s="148">
        <f t="shared" si="21"/>
        <v>19.17497037</v>
      </c>
      <c r="AY429" s="148">
        <f t="shared" si="21"/>
        <v>18.93655929</v>
      </c>
      <c r="AZ429" s="148">
        <f t="shared" si="21"/>
        <v>18.69814821</v>
      </c>
      <c r="BA429" s="155">
        <f>Inputs!$I$5</f>
        <v>18.45973713</v>
      </c>
    </row>
    <row r="430" ht="15.75" customHeight="1">
      <c r="A430" s="204" t="s">
        <v>386</v>
      </c>
      <c r="B430" s="202" t="s">
        <v>150</v>
      </c>
      <c r="C430" s="205">
        <v>9.6377604</v>
      </c>
      <c r="D430" s="205">
        <v>11.6571284</v>
      </c>
      <c r="E430" s="205">
        <v>1.2532205</v>
      </c>
      <c r="F430" s="205">
        <v>1.7326301</v>
      </c>
      <c r="G430" s="205">
        <v>5.3253674</v>
      </c>
      <c r="H430" s="205">
        <v>5.1009264</v>
      </c>
      <c r="I430" s="205">
        <v>1.8734052</v>
      </c>
      <c r="J430" s="205">
        <v>2.2145062</v>
      </c>
      <c r="K430" s="205">
        <v>2.8913704</v>
      </c>
      <c r="L430" s="205">
        <v>3.7994464</v>
      </c>
      <c r="M430" s="205">
        <v>2.6010411</v>
      </c>
      <c r="N430" s="205">
        <v>1.3347237</v>
      </c>
      <c r="O430" s="205">
        <v>1.7062281</v>
      </c>
      <c r="P430" s="205">
        <v>2.578735</v>
      </c>
      <c r="Q430" s="205">
        <v>2.3757773</v>
      </c>
      <c r="R430" s="205">
        <v>2.9283019</v>
      </c>
      <c r="S430" s="205">
        <v>2.6288856</v>
      </c>
      <c r="T430" s="205">
        <v>2.5915648</v>
      </c>
      <c r="U430" s="205">
        <v>2.8457855</v>
      </c>
      <c r="V430" s="206">
        <f t="shared" ref="V430:W430" si="22">U430</f>
        <v>2.8457855</v>
      </c>
      <c r="W430" s="206">
        <f t="shared" si="22"/>
        <v>2.8457855</v>
      </c>
      <c r="X430" s="164">
        <f t="shared" ref="X430:AZ430" si="23">W430+($BA$430-$W$430)/($BA$2-$W$2)</f>
        <v>2.750925983</v>
      </c>
      <c r="Y430" s="148">
        <f t="shared" si="23"/>
        <v>2.656066467</v>
      </c>
      <c r="Z430" s="148">
        <f t="shared" si="23"/>
        <v>2.56120695</v>
      </c>
      <c r="AA430" s="148">
        <f t="shared" si="23"/>
        <v>2.466347433</v>
      </c>
      <c r="AB430" s="148">
        <f t="shared" si="23"/>
        <v>2.371487917</v>
      </c>
      <c r="AC430" s="148">
        <f t="shared" si="23"/>
        <v>2.2766284</v>
      </c>
      <c r="AD430" s="148">
        <f t="shared" si="23"/>
        <v>2.181768883</v>
      </c>
      <c r="AE430" s="148">
        <f t="shared" si="23"/>
        <v>2.086909367</v>
      </c>
      <c r="AF430" s="148">
        <f t="shared" si="23"/>
        <v>1.99204985</v>
      </c>
      <c r="AG430" s="148">
        <f t="shared" si="23"/>
        <v>1.897190333</v>
      </c>
      <c r="AH430" s="148">
        <f t="shared" si="23"/>
        <v>1.802330817</v>
      </c>
      <c r="AI430" s="148">
        <f t="shared" si="23"/>
        <v>1.7074713</v>
      </c>
      <c r="AJ430" s="148">
        <f t="shared" si="23"/>
        <v>1.612611783</v>
      </c>
      <c r="AK430" s="148">
        <f t="shared" si="23"/>
        <v>1.517752267</v>
      </c>
      <c r="AL430" s="148">
        <f t="shared" si="23"/>
        <v>1.42289275</v>
      </c>
      <c r="AM430" s="148">
        <f t="shared" si="23"/>
        <v>1.328033233</v>
      </c>
      <c r="AN430" s="148">
        <f t="shared" si="23"/>
        <v>1.233173717</v>
      </c>
      <c r="AO430" s="148">
        <f t="shared" si="23"/>
        <v>1.1383142</v>
      </c>
      <c r="AP430" s="148">
        <f t="shared" si="23"/>
        <v>1.043454683</v>
      </c>
      <c r="AQ430" s="148">
        <f t="shared" si="23"/>
        <v>0.9485951667</v>
      </c>
      <c r="AR430" s="148">
        <f t="shared" si="23"/>
        <v>0.85373565</v>
      </c>
      <c r="AS430" s="148">
        <f t="shared" si="23"/>
        <v>0.7588761333</v>
      </c>
      <c r="AT430" s="148">
        <f t="shared" si="23"/>
        <v>0.6640166167</v>
      </c>
      <c r="AU430" s="148">
        <f t="shared" si="23"/>
        <v>0.5691571</v>
      </c>
      <c r="AV430" s="148">
        <f t="shared" si="23"/>
        <v>0.4742975833</v>
      </c>
      <c r="AW430" s="148">
        <f t="shared" si="23"/>
        <v>0.3794380667</v>
      </c>
      <c r="AX430" s="148">
        <f t="shared" si="23"/>
        <v>0.28457855</v>
      </c>
      <c r="AY430" s="148">
        <f t="shared" si="23"/>
        <v>0.1897190333</v>
      </c>
      <c r="AZ430" s="148">
        <f t="shared" si="23"/>
        <v>0.09485951667</v>
      </c>
      <c r="BA430" s="155">
        <f>Inputs!$I$6</f>
        <v>0</v>
      </c>
    </row>
    <row r="431" ht="15.75" customHeight="1">
      <c r="A431" s="207" t="s">
        <v>387</v>
      </c>
      <c r="B431" s="150" t="s">
        <v>388</v>
      </c>
      <c r="C431" s="208">
        <f t="shared" ref="C431:AZ431" si="24">C428/(C425*0.00876)</f>
        <v>0.5851699393</v>
      </c>
      <c r="D431" s="208">
        <f t="shared" si="24"/>
        <v>0.5910028789</v>
      </c>
      <c r="E431" s="208">
        <f t="shared" si="24"/>
        <v>0.2677453603</v>
      </c>
      <c r="F431" s="208">
        <f t="shared" si="24"/>
        <v>0.3125514747</v>
      </c>
      <c r="G431" s="208">
        <f t="shared" si="24"/>
        <v>0.3796943142</v>
      </c>
      <c r="H431" s="208">
        <f t="shared" si="24"/>
        <v>0.3756946701</v>
      </c>
      <c r="I431" s="208">
        <f t="shared" si="24"/>
        <v>0.3233087534</v>
      </c>
      <c r="J431" s="208">
        <f t="shared" si="24"/>
        <v>0.3561682114</v>
      </c>
      <c r="K431" s="208">
        <f t="shared" si="24"/>
        <v>0.3826021461</v>
      </c>
      <c r="L431" s="208">
        <f t="shared" si="24"/>
        <v>0.3953770113</v>
      </c>
      <c r="M431" s="208">
        <f t="shared" si="24"/>
        <v>0.365623076</v>
      </c>
      <c r="N431" s="208">
        <f t="shared" si="24"/>
        <v>0.1876194055</v>
      </c>
      <c r="O431" s="208">
        <f t="shared" si="24"/>
        <v>0.2395165977</v>
      </c>
      <c r="P431" s="208">
        <f t="shared" si="24"/>
        <v>0.3769220763</v>
      </c>
      <c r="Q431" s="208">
        <f t="shared" si="24"/>
        <v>0.3382988903</v>
      </c>
      <c r="R431" s="208">
        <f t="shared" si="24"/>
        <v>0.4174025907</v>
      </c>
      <c r="S431" s="208">
        <f t="shared" si="24"/>
        <v>0.3527032601</v>
      </c>
      <c r="T431" s="208">
        <f t="shared" si="24"/>
        <v>0.3476961317</v>
      </c>
      <c r="U431" s="208">
        <f t="shared" si="24"/>
        <v>0.3845832989</v>
      </c>
      <c r="V431" s="208">
        <f t="shared" si="24"/>
        <v>0.3845832989</v>
      </c>
      <c r="W431" s="208">
        <f t="shared" si="24"/>
        <v>0.3845832989</v>
      </c>
      <c r="X431" s="208">
        <f t="shared" si="24"/>
        <v>0.385465135</v>
      </c>
      <c r="Y431" s="208">
        <f t="shared" si="24"/>
        <v>0.3863723213</v>
      </c>
      <c r="Z431" s="208">
        <f t="shared" si="24"/>
        <v>0.387305967</v>
      </c>
      <c r="AA431" s="208">
        <f t="shared" si="24"/>
        <v>0.3882672469</v>
      </c>
      <c r="AB431" s="208">
        <f t="shared" si="24"/>
        <v>0.3892574061</v>
      </c>
      <c r="AC431" s="208">
        <f t="shared" si="24"/>
        <v>0.3902777661</v>
      </c>
      <c r="AD431" s="208">
        <f t="shared" si="24"/>
        <v>0.3913297298</v>
      </c>
      <c r="AE431" s="208">
        <f t="shared" si="24"/>
        <v>0.3924147888</v>
      </c>
      <c r="AF431" s="208">
        <f t="shared" si="24"/>
        <v>0.3935345297</v>
      </c>
      <c r="AG431" s="208">
        <f t="shared" si="24"/>
        <v>0.3946906424</v>
      </c>
      <c r="AH431" s="208">
        <f t="shared" si="24"/>
        <v>0.3958849283</v>
      </c>
      <c r="AI431" s="208">
        <f t="shared" si="24"/>
        <v>0.3971193097</v>
      </c>
      <c r="AJ431" s="208">
        <f t="shared" si="24"/>
        <v>0.3983958404</v>
      </c>
      <c r="AK431" s="208">
        <f t="shared" si="24"/>
        <v>0.3997167167</v>
      </c>
      <c r="AL431" s="208">
        <f t="shared" si="24"/>
        <v>0.4010842901</v>
      </c>
      <c r="AM431" s="208">
        <f t="shared" si="24"/>
        <v>0.4025010816</v>
      </c>
      <c r="AN431" s="208">
        <f t="shared" si="24"/>
        <v>0.403969797</v>
      </c>
      <c r="AO431" s="208">
        <f t="shared" si="24"/>
        <v>0.4054933438</v>
      </c>
      <c r="AP431" s="208">
        <f t="shared" si="24"/>
        <v>0.407074851</v>
      </c>
      <c r="AQ431" s="208">
        <f t="shared" si="24"/>
        <v>0.4087176903</v>
      </c>
      <c r="AR431" s="208">
        <f t="shared" si="24"/>
        <v>0.4104255</v>
      </c>
      <c r="AS431" s="208">
        <f t="shared" si="24"/>
        <v>0.4122022119</v>
      </c>
      <c r="AT431" s="208">
        <f t="shared" si="24"/>
        <v>0.4140520817</v>
      </c>
      <c r="AU431" s="208">
        <f t="shared" si="24"/>
        <v>0.4159797229</v>
      </c>
      <c r="AV431" s="208">
        <f t="shared" si="24"/>
        <v>0.4179901453</v>
      </c>
      <c r="AW431" s="208">
        <f t="shared" si="24"/>
        <v>0.4200887983</v>
      </c>
      <c r="AX431" s="208">
        <f t="shared" si="24"/>
        <v>0.4222816206</v>
      </c>
      <c r="AY431" s="208">
        <f t="shared" si="24"/>
        <v>0.4245750957</v>
      </c>
      <c r="AZ431" s="208">
        <f t="shared" si="24"/>
        <v>0.4269763167</v>
      </c>
      <c r="BA431" s="208">
        <f>if(BA425&gt;0, BA428/(BA425*0.00876), 0)</f>
        <v>0.4294930588</v>
      </c>
    </row>
    <row r="432" ht="15.75" customHeight="1">
      <c r="A432" s="209" t="s">
        <v>31</v>
      </c>
      <c r="B432" s="159" t="s">
        <v>351</v>
      </c>
      <c r="C432" s="160">
        <f>(C426*'Assumptions (NG)'!B25+C427*'Assumptions (NG)'!B28+if(C426&gt;0,C426*8760*(C429*10^6/(8760*C426)),0)*'Assumptions (NG)'!B26+if(C427&gt;0,C427*8760*(C430*10^6/(8760*C427)),0)*'Assumptions (NG)'!B29)/10^9</f>
        <v>0.109398984</v>
      </c>
      <c r="D432" s="160">
        <f>(D426*'Assumptions (NG)'!C25+D427*'Assumptions (NG)'!C28+if(D426&gt;0,D426*8760*(D429*10^6/(8760*D426)),0)*'Assumptions (NG)'!C26+if(D427&gt;0,D427*8760*(D430*10^6/(8760*D427)),0)*'Assumptions (NG)'!C29)/10^9</f>
        <v>0.131912005</v>
      </c>
      <c r="E432" s="160">
        <f>(E426*'Assumptions (NG)'!D25+E427*'Assumptions (NG)'!D28+if(E426&gt;0,E426*8760*(E429*10^6/(8760*E426)),0)*'Assumptions (NG)'!D26+if(E427&gt;0,E427*8760*(E430*10^6/(8760*E427)),0)*'Assumptions (NG)'!D29)/10^9</f>
        <v>0.06331391933</v>
      </c>
      <c r="F432" s="160">
        <f>(F426*'Assumptions (NG)'!E25+F427*'Assumptions (NG)'!E28+if(F426&gt;0,F426*8760*(F429*10^6/(8760*F426)),0)*'Assumptions (NG)'!E26+if(F427&gt;0,F427*8760*(F430*10^6/(8760*F427)),0)*'Assumptions (NG)'!E29)/10^9</f>
        <v>0.08056676902</v>
      </c>
      <c r="G432" s="160">
        <f>(G426*'Assumptions (NG)'!F25+G427*'Assumptions (NG)'!F28+if(G426&gt;0,G426*8760*(G429*10^6/(8760*G426)),0)*'Assumptions (NG)'!F26+if(G427&gt;0,G427*8760*(G430*10^6/(8760*G427)),0)*'Assumptions (NG)'!F29)/10^9</f>
        <v>0.1123236371</v>
      </c>
      <c r="H432" s="160">
        <f>(H426*'Assumptions (NG)'!G25+H427*'Assumptions (NG)'!G28+if(H426&gt;0,H426*8760*(H429*10^6/(8760*H426)),0)*'Assumptions (NG)'!G26+if(H427&gt;0,H427*8760*(H430*10^6/(8760*H427)),0)*'Assumptions (NG)'!G29)/10^9</f>
        <v>0.1121698409</v>
      </c>
      <c r="I432" s="160">
        <f>(I426*'Assumptions (NG)'!H25+I427*'Assumptions (NG)'!H28+if(I426&gt;0,I426*8760*(I429*10^6/(8760*I426)),0)*'Assumptions (NG)'!H26+if(I427&gt;0,I427*8760*(I430*10^6/(8760*I427)),0)*'Assumptions (NG)'!H29)/10^9</f>
        <v>0.08911609903</v>
      </c>
      <c r="J432" s="160">
        <f>(J426*'Assumptions (NG)'!I25+J427*'Assumptions (NG)'!I28+if(J426&gt;0,J426*8760*(J429*10^6/(8760*J426)),0)*'Assumptions (NG)'!I26+if(J427&gt;0,J427*8760*(J430*10^6/(8760*J427)),0)*'Assumptions (NG)'!I29)/10^9</f>
        <v>0.1054717997</v>
      </c>
      <c r="K432" s="160">
        <f>(K426*'Assumptions (NG)'!J25+K427*'Assumptions (NG)'!J28+if(K426&gt;0,K426*8760*(K429*10^6/(8760*K426)),0)*'Assumptions (NG)'!J26+if(K427&gt;0,K427*8760*(K430*10^6/(8760*K427)),0)*'Assumptions (NG)'!J29)/10^9</f>
        <v>0.1294459886</v>
      </c>
      <c r="L432" s="160">
        <f>(L426*'Assumptions (NG)'!K25+L427*'Assumptions (NG)'!K28+if(L426&gt;0,L426*8760*(L429*10^6/(8760*L426)),0)*'Assumptions (NG)'!K26+if(L427&gt;0,L427*8760*(L430*10^6/(8760*L427)),0)*'Assumptions (NG)'!K29)/10^9</f>
        <v>0.1426123641</v>
      </c>
      <c r="M432" s="160">
        <f>(M426*'Assumptions (NG)'!L25+M427*'Assumptions (NG)'!L28+if(M426&gt;0,M426*8760*(M429*10^6/(8760*M426)),0)*'Assumptions (NG)'!L26+if(M427&gt;0,M427*8760*(M430*10^6/(8760*M427)),0)*'Assumptions (NG)'!L29)/10^9</f>
        <v>0.1323575999</v>
      </c>
      <c r="N432" s="160">
        <f>(N426*'Assumptions (NG)'!M25+N427*'Assumptions (NG)'!M28+if(N426&gt;0,N426*8760*(N429*10^6/(8760*N426)),0)*'Assumptions (NG)'!M26+if(N427&gt;0,N427*8760*(N430*10^6/(8760*N427)),0)*'Assumptions (NG)'!M29)/10^9</f>
        <v>0.1024187991</v>
      </c>
      <c r="O432" s="160">
        <f>(O426*'Assumptions (NG)'!N25+O427*'Assumptions (NG)'!N28+if(O426&gt;0,O426*8760*(O429*10^6/(8760*O426)),0)*'Assumptions (NG)'!N26+if(O427&gt;0,O427*8760*(O430*10^6/(8760*O427)),0)*'Assumptions (NG)'!N29)/10^9</f>
        <v>0.1141802495</v>
      </c>
      <c r="P432" s="160">
        <f>(P426*'Assumptions (NG)'!O25+P427*'Assumptions (NG)'!O28+if(P426&gt;0,P426*8760*(P429*10^6/(8760*P426)),0)*'Assumptions (NG)'!O26+if(P427&gt;0,P427*8760*(P430*10^6/(8760*P427)),0)*'Assumptions (NG)'!O29)/10^9</f>
        <v>0.1348041585</v>
      </c>
      <c r="Q432" s="160">
        <f>(Q426*'Assumptions (NG)'!P25+Q427*'Assumptions (NG)'!P28+if(Q426&gt;0,Q426*8760*(Q429*10^6/(8760*Q426)),0)*'Assumptions (NG)'!P26+if(Q427&gt;0,Q427*8760*(Q430*10^6/(8760*Q427)),0)*'Assumptions (NG)'!P29)/10^9</f>
        <v>0.1321138634</v>
      </c>
      <c r="R432" s="160">
        <f>(R426*'Assumptions (NG)'!Q25+R427*'Assumptions (NG)'!Q28+if(R426&gt;0,R426*8760*(R429*10^6/(8760*R426)),0)*'Assumptions (NG)'!Q26+if(R427&gt;0,R427*8760*(R430*10^6/(8760*R427)),0)*'Assumptions (NG)'!Q29)/10^9</f>
        <v>0.1512766291</v>
      </c>
      <c r="S432" s="160">
        <f>(S426*'Assumptions (NG)'!R25+S427*'Assumptions (NG)'!R28+if(S426&gt;0,S426*8760*(S429*10^6/(8760*S426)),0)*'Assumptions (NG)'!R26+if(S427&gt;0,S427*8760*(S430*10^6/(8760*S427)),0)*'Assumptions (NG)'!R29)/10^9</f>
        <v>0.1498980221</v>
      </c>
      <c r="T432" s="160">
        <f>(T426*'Assumptions (NG)'!S25+T427*'Assumptions (NG)'!S28+if(T426&gt;0,T426*8760*(T429*10^6/(8760*T426)),0)*'Assumptions (NG)'!S26+if(T427&gt;0,T427*8760*(T430*10^6/(8760*T427)),0)*'Assumptions (NG)'!S29)/10^9</f>
        <v>0.1469160063</v>
      </c>
      <c r="U432" s="160">
        <f>(U426*'Assumptions (NG)'!T25+U427*'Assumptions (NG)'!T28+if(U426&gt;0,U426*8760*(U429*10^6/(8760*U426)),0)*'Assumptions (NG)'!T26+if(U427&gt;0,U427*8760*(U430*10^6/(8760*U427)),0)*'Assumptions (NG)'!T29)/10^9</f>
        <v>0.1590731128</v>
      </c>
      <c r="V432" s="160">
        <f>(V426*'Assumptions (NG)'!U25+V427*'Assumptions (NG)'!U28+if(V426&gt;0,V426*8760*(V429*10^6/(8760*V426)),0)*'Assumptions (NG)'!U26+if(V427&gt;0,V427*8760*(V430*10^6/(8760*V427)),0)*'Assumptions (NG)'!U29)/10^9</f>
        <v>0.1606847372</v>
      </c>
      <c r="W432" s="160">
        <f>(W426*'Assumptions (NG)'!V25+W427*'Assumptions (NG)'!V28+if(W426&gt;0,W426*8760*(W429*10^6/(8760*W426)),0)*'Assumptions (NG)'!V26+if(W427&gt;0,W427*8760*(W430*10^6/(8760*W427)),0)*'Assumptions (NG)'!V29)/10^9</f>
        <v>0.1634797256</v>
      </c>
      <c r="X432" s="160">
        <f>(X426*'Assumptions (NG)'!W25+X427*'Assumptions (NG)'!W28+if(X426&gt;0,X426*8760*(X429*10^6/(8760*X426)),0)*'Assumptions (NG)'!W26+if(X427&gt;0,X427*8760*(X430*10^6/(8760*X427)),0)*'Assumptions (NG)'!W29)/10^9</f>
        <v>0.1637243581</v>
      </c>
      <c r="Y432" s="160">
        <f>(Y426*'Assumptions (NG)'!X25+Y427*'Assumptions (NG)'!X28+if(Y426&gt;0,Y426*8760*(Y429*10^6/(8760*Y426)),0)*'Assumptions (NG)'!X26+if(Y427&gt;0,Y427*8760*(Y430*10^6/(8760*Y427)),0)*'Assumptions (NG)'!X29)/10^9</f>
        <v>0.1639280386</v>
      </c>
      <c r="Z432" s="160">
        <f>(Z426*'Assumptions (NG)'!Y25+Z427*'Assumptions (NG)'!Y28+if(Z426&gt;0,Z426*8760*(Z429*10^6/(8760*Z426)),0)*'Assumptions (NG)'!Y26+if(Z427&gt;0,Z427*8760*(Z430*10^6/(8760*Z427)),0)*'Assumptions (NG)'!Y29)/10^9</f>
        <v>0.1640892685</v>
      </c>
      <c r="AA432" s="160">
        <f>(AA426*'Assumptions (NG)'!Z25+AA427*'Assumptions (NG)'!Z28+if(AA426&gt;0,AA426*8760*(AA429*10^6/(8760*AA426)),0)*'Assumptions (NG)'!Z26+if(AA427&gt;0,AA427*8760*(AA430*10^6/(8760*AA427)),0)*'Assumptions (NG)'!Z29)/10^9</f>
        <v>0.1642065093</v>
      </c>
      <c r="AB432" s="160">
        <f>(AB426*'Assumptions (NG)'!AA25+AB427*'Assumptions (NG)'!AA28+if(AB426&gt;0,AB426*8760*(AB429*10^6/(8760*AB426)),0)*'Assumptions (NG)'!AA26+if(AB427&gt;0,AB427*8760*(AB430*10^6/(8760*AB427)),0)*'Assumptions (NG)'!AA29)/10^9</f>
        <v>0.164278182</v>
      </c>
      <c r="AC432" s="160">
        <f>(AC426*'Assumptions (NG)'!AB25+AC427*'Assumptions (NG)'!AB28+if(AC426&gt;0,AC426*8760*(AC429*10^6/(8760*AC426)),0)*'Assumptions (NG)'!AB26+if(AC427&gt;0,AC427*8760*(AC430*10^6/(8760*AC427)),0)*'Assumptions (NG)'!AB29)/10^9</f>
        <v>0.1643026658</v>
      </c>
      <c r="AD432" s="160">
        <f>(AD426*'Assumptions (NG)'!AC25+AD427*'Assumptions (NG)'!AC28+if(AD426&gt;0,AD426*8760*(AD429*10^6/(8760*AD426)),0)*'Assumptions (NG)'!AC26+if(AD427&gt;0,AD427*8760*(AD430*10^6/(8760*AD427)),0)*'Assumptions (NG)'!AC29)/10^9</f>
        <v>0.1642782975</v>
      </c>
      <c r="AE432" s="160">
        <f>(AE426*'Assumptions (NG)'!AD25+AE427*'Assumptions (NG)'!AD28+if(AE426&gt;0,AE426*8760*(AE429*10^6/(8760*AE426)),0)*'Assumptions (NG)'!AD26+if(AE427&gt;0,AE427*8760*(AE430*10^6/(8760*AE427)),0)*'Assumptions (NG)'!AD29)/10^9</f>
        <v>0.1642033701</v>
      </c>
      <c r="AF432" s="160">
        <f>(AF426*'Assumptions (NG)'!AE25+AF427*'Assumptions (NG)'!AE28+if(AF426&gt;0,AF426*8760*(AF429*10^6/(8760*AF426)),0)*'Assumptions (NG)'!AE26+if(AF427&gt;0,AF427*8760*(AF430*10^6/(8760*AF427)),0)*'Assumptions (NG)'!AE29)/10^9</f>
        <v>0.1640761322</v>
      </c>
      <c r="AG432" s="160">
        <f>(AG426*'Assumptions (NG)'!AF25+AG427*'Assumptions (NG)'!AF28+if(AG426&gt;0,AG426*8760*(AG429*10^6/(8760*AG426)),0)*'Assumptions (NG)'!AF26+if(AG427&gt;0,AG427*8760*(AG430*10^6/(8760*AG427)),0)*'Assumptions (NG)'!AF29)/10^9</f>
        <v>0.1638947865</v>
      </c>
      <c r="AH432" s="160">
        <f>(AH426*'Assumptions (NG)'!AG25+AH427*'Assumptions (NG)'!AG28+if(AH426&gt;0,AH426*8760*(AH429*10^6/(8760*AH426)),0)*'Assumptions (NG)'!AG26+if(AH427&gt;0,AH427*8760*(AH430*10^6/(8760*AH427)),0)*'Assumptions (NG)'!AG29)/10^9</f>
        <v>0.1636574893</v>
      </c>
      <c r="AI432" s="160">
        <f>(AI426*'Assumptions (NG)'!AH25+AI427*'Assumptions (NG)'!AH28+if(AI426&gt;0,AI426*8760*(AI429*10^6/(8760*AI426)),0)*'Assumptions (NG)'!AH26+if(AI427&gt;0,AI427*8760*(AI430*10^6/(8760*AI427)),0)*'Assumptions (NG)'!AH29)/10^9</f>
        <v>0.163362349</v>
      </c>
      <c r="AJ432" s="160">
        <f>(AJ426*'Assumptions (NG)'!AI25+AJ427*'Assumptions (NG)'!AI28+if(AJ426&gt;0,AJ426*8760*(AJ429*10^6/(8760*AJ426)),0)*'Assumptions (NG)'!AI26+if(AJ427&gt;0,AJ427*8760*(AJ430*10^6/(8760*AJ427)),0)*'Assumptions (NG)'!AI29)/10^9</f>
        <v>0.163007425</v>
      </c>
      <c r="AK432" s="160">
        <f>(AK426*'Assumptions (NG)'!AJ25+AK427*'Assumptions (NG)'!AJ28+if(AK426&gt;0,AK426*8760*(AK429*10^6/(8760*AK426)),0)*'Assumptions (NG)'!AJ26+if(AK427&gt;0,AK427*8760*(AK430*10^6/(8760*AK427)),0)*'Assumptions (NG)'!AJ29)/10^9</f>
        <v>0.162590727</v>
      </c>
      <c r="AL432" s="160">
        <f>(AL426*'Assumptions (NG)'!AK25+AL427*'Assumptions (NG)'!AK28+if(AL426&gt;0,AL426*8760*(AL429*10^6/(8760*AL426)),0)*'Assumptions (NG)'!AK26+if(AL427&gt;0,AL427*8760*(AL430*10^6/(8760*AL427)),0)*'Assumptions (NG)'!AK29)/10^9</f>
        <v>0.1621102132</v>
      </c>
      <c r="AM432" s="160">
        <f>(AM426*'Assumptions (NG)'!AL25+AM427*'Assumptions (NG)'!AL28+if(AM426&gt;0,AM426*8760*(AM429*10^6/(8760*AM426)),0)*'Assumptions (NG)'!AL26+if(AM427&gt;0,AM427*8760*(AM430*10^6/(8760*AM427)),0)*'Assumptions (NG)'!AL29)/10^9</f>
        <v>0.1615637898</v>
      </c>
      <c r="AN432" s="160">
        <f>(AN426*'Assumptions (NG)'!AM25+AN427*'Assumptions (NG)'!AM28+if(AN426&gt;0,AN426*8760*(AN429*10^6/(8760*AN426)),0)*'Assumptions (NG)'!AM26+if(AN427&gt;0,AN427*8760*(AN430*10^6/(8760*AN427)),0)*'Assumptions (NG)'!AM29)/10^9</f>
        <v>0.1609493091</v>
      </c>
      <c r="AO432" s="160">
        <f>(AO426*'Assumptions (NG)'!AN25+AO427*'Assumptions (NG)'!AN28+if(AO426&gt;0,AO426*8760*(AO429*10^6/(8760*AO426)),0)*'Assumptions (NG)'!AN26+if(AO427&gt;0,AO427*8760*(AO430*10^6/(8760*AO427)),0)*'Assumptions (NG)'!AN29)/10^9</f>
        <v>0.1602645689</v>
      </c>
      <c r="AP432" s="160">
        <f>(AP426*'Assumptions (NG)'!AO25+AP427*'Assumptions (NG)'!AO28+if(AP426&gt;0,AP426*8760*(AP429*10^6/(8760*AP426)),0)*'Assumptions (NG)'!AO26+if(AP427&gt;0,AP427*8760*(AP430*10^6/(8760*AP427)),0)*'Assumptions (NG)'!AO29)/10^9</f>
        <v>0.1595073109</v>
      </c>
      <c r="AQ432" s="160">
        <f>(AQ426*'Assumptions (NG)'!AP25+AQ427*'Assumptions (NG)'!AP28+if(AQ426&gt;0,AQ426*8760*(AQ429*10^6/(8760*AQ426)),0)*'Assumptions (NG)'!AP26+if(AQ427&gt;0,AQ427*8760*(AQ430*10^6/(8760*AQ427)),0)*'Assumptions (NG)'!AP29)/10^9</f>
        <v>0.1586752194</v>
      </c>
      <c r="AR432" s="160">
        <f>(AR426*'Assumptions (NG)'!AQ25+AR427*'Assumptions (NG)'!AQ28+if(AR426&gt;0,AR426*8760*(AR429*10^6/(8760*AR426)),0)*'Assumptions (NG)'!AQ26+if(AR427&gt;0,AR427*8760*(AR430*10^6/(8760*AR427)),0)*'Assumptions (NG)'!AQ29)/10^9</f>
        <v>0.1577659204</v>
      </c>
      <c r="AS432" s="160">
        <f>(AS426*'Assumptions (NG)'!AR25+AS427*'Assumptions (NG)'!AR28+if(AS426&gt;0,AS426*8760*(AS429*10^6/(8760*AS426)),0)*'Assumptions (NG)'!AR26+if(AS427&gt;0,AS427*8760*(AS430*10^6/(8760*AS427)),0)*'Assumptions (NG)'!AR29)/10^9</f>
        <v>0.1567769795</v>
      </c>
      <c r="AT432" s="160">
        <f>(AT426*'Assumptions (NG)'!AS25+AT427*'Assumptions (NG)'!AS28+if(AT426&gt;0,AT426*8760*(AT429*10^6/(8760*AT426)),0)*'Assumptions (NG)'!AS26+if(AT427&gt;0,AT427*8760*(AT430*10^6/(8760*AT427)),0)*'Assumptions (NG)'!AS29)/10^9</f>
        <v>0.1557059013</v>
      </c>
      <c r="AU432" s="160">
        <f>(AU426*'Assumptions (NG)'!AT25+AU427*'Assumptions (NG)'!AT28+if(AU426&gt;0,AU426*8760*(AU429*10^6/(8760*AU426)),0)*'Assumptions (NG)'!AT26+if(AU427&gt;0,AU427*8760*(AU430*10^6/(8760*AU427)),0)*'Assumptions (NG)'!AT29)/10^9</f>
        <v>0.1545501275</v>
      </c>
      <c r="AV432" s="160">
        <f>(AV426*'Assumptions (NG)'!AU25+AV427*'Assumptions (NG)'!AU28+if(AV426&gt;0,AV426*8760*(AV429*10^6/(8760*AV426)),0)*'Assumptions (NG)'!AU26+if(AV427&gt;0,AV427*8760*(AV430*10^6/(8760*AV427)),0)*'Assumptions (NG)'!AU29)/10^9</f>
        <v>0.1533070358</v>
      </c>
      <c r="AW432" s="160">
        <f>(AW426*'Assumptions (NG)'!AV25+AW427*'Assumptions (NG)'!AV28+if(AW426&gt;0,AW426*8760*(AW429*10^6/(8760*AW426)),0)*'Assumptions (NG)'!AV26+if(AW427&gt;0,AW427*8760*(AW430*10^6/(8760*AW427)),0)*'Assumptions (NG)'!AV29)/10^9</f>
        <v>0.1519739383</v>
      </c>
      <c r="AX432" s="160">
        <f>(AX426*'Assumptions (NG)'!AW25+AX427*'Assumptions (NG)'!AW28+if(AX426&gt;0,AX426*8760*(AX429*10^6/(8760*AX426)),0)*'Assumptions (NG)'!AW26+if(AX427&gt;0,AX427*8760*(AX430*10^6/(8760*AX427)),0)*'Assumptions (NG)'!AW29)/10^9</f>
        <v>0.1505480798</v>
      </c>
      <c r="AY432" s="160">
        <f>(AY426*'Assumptions (NG)'!AX25+AY427*'Assumptions (NG)'!AX28+if(AY426&gt;0,AY426*8760*(AY429*10^6/(8760*AY426)),0)*'Assumptions (NG)'!AX26+if(AY427&gt;0,AY427*8760*(AY430*10^6/(8760*AY427)),0)*'Assumptions (NG)'!AX29)/10^9</f>
        <v>0.1490266368</v>
      </c>
      <c r="AZ432" s="160">
        <f>(AZ426*'Assumptions (NG)'!AY25+AZ427*'Assumptions (NG)'!AY28+if(AZ426&gt;0,AZ426*8760*(AZ429*10^6/(8760*AZ426)),0)*'Assumptions (NG)'!AY26+if(AZ427&gt;0,AZ427*8760*(AZ430*10^6/(8760*AZ427)),0)*'Assumptions (NG)'!AY29)/10^9</f>
        <v>0.1474067153</v>
      </c>
      <c r="BA432" s="160">
        <f>(BA426*'Assumptions (NG)'!AZ25+BA427*'Assumptions (NG)'!AZ28+if(BA426&gt;0,BA426*8760*(BA429*10^6/(8760*BA426)),0)*'Assumptions (NG)'!AZ26+if(BA427&gt;0,BA427*8760*(BA430*10^6/(8760*BA427)),0)*'Assumptions (NG)'!AZ29)/10^9</f>
        <v>0.1456853498</v>
      </c>
    </row>
    <row r="433" ht="15.75" customHeight="1">
      <c r="A433" s="207" t="s">
        <v>389</v>
      </c>
      <c r="B433" s="150" t="s">
        <v>390</v>
      </c>
      <c r="C433" s="210">
        <f t="shared" ref="C433:AZ433" si="25">1000*C434/C428</f>
        <v>9.903223402</v>
      </c>
      <c r="D433" s="210">
        <f t="shared" si="25"/>
        <v>9.899010514</v>
      </c>
      <c r="E433" s="210">
        <f t="shared" si="25"/>
        <v>7.9825</v>
      </c>
      <c r="F433" s="210">
        <f t="shared" si="25"/>
        <v>7.9825</v>
      </c>
      <c r="G433" s="210">
        <f t="shared" si="25"/>
        <v>8.558830567</v>
      </c>
      <c r="H433" s="210">
        <f t="shared" si="25"/>
        <v>8.527146611</v>
      </c>
      <c r="I433" s="210">
        <f t="shared" si="25"/>
        <v>7.9825</v>
      </c>
      <c r="J433" s="210">
        <f t="shared" si="25"/>
        <v>7.9825</v>
      </c>
      <c r="K433" s="210">
        <f t="shared" si="25"/>
        <v>8.060239276</v>
      </c>
      <c r="L433" s="210">
        <f t="shared" si="25"/>
        <v>8.139674565</v>
      </c>
      <c r="M433" s="210">
        <f t="shared" si="25"/>
        <v>8.0161</v>
      </c>
      <c r="N433" s="210">
        <f t="shared" si="25"/>
        <v>7.9996</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7.37005549</v>
      </c>
      <c r="Y433" s="210">
        <f t="shared" si="25"/>
        <v>7.206808647</v>
      </c>
      <c r="Z433" s="210">
        <f t="shared" si="25"/>
        <v>7.043922128</v>
      </c>
      <c r="AA433" s="210">
        <f t="shared" si="25"/>
        <v>6.881409217</v>
      </c>
      <c r="AB433" s="210">
        <f t="shared" si="25"/>
        <v>6.719283854</v>
      </c>
      <c r="AC433" s="210">
        <f t="shared" si="25"/>
        <v>6.557560685</v>
      </c>
      <c r="AD433" s="210">
        <f t="shared" si="25"/>
        <v>6.396255103</v>
      </c>
      <c r="AE433" s="210">
        <f t="shared" si="25"/>
        <v>6.390147949</v>
      </c>
      <c r="AF433" s="210">
        <f t="shared" si="25"/>
        <v>6.383880901</v>
      </c>
      <c r="AG433" s="210">
        <f t="shared" si="25"/>
        <v>6.377447595</v>
      </c>
      <c r="AH433" s="210">
        <f t="shared" si="25"/>
        <v>6.370841327</v>
      </c>
      <c r="AI433" s="210">
        <f t="shared" si="25"/>
        <v>6.364055026</v>
      </c>
      <c r="AJ433" s="210">
        <f t="shared" si="25"/>
        <v>6.357081232</v>
      </c>
      <c r="AK433" s="210">
        <f t="shared" si="25"/>
        <v>6.349912064</v>
      </c>
      <c r="AL433" s="210">
        <f t="shared" si="25"/>
        <v>6.342539197</v>
      </c>
      <c r="AM433" s="210">
        <f t="shared" si="25"/>
        <v>6.334953824</v>
      </c>
      <c r="AN433" s="210">
        <f t="shared" si="25"/>
        <v>6.327146623</v>
      </c>
      <c r="AO433" s="210">
        <f t="shared" si="25"/>
        <v>6.319107718</v>
      </c>
      <c r="AP433" s="210">
        <f t="shared" si="25"/>
        <v>6.31082664</v>
      </c>
      <c r="AQ433" s="210">
        <f t="shared" si="25"/>
        <v>6.302292278</v>
      </c>
      <c r="AR433" s="210">
        <f t="shared" si="25"/>
        <v>6.293492831</v>
      </c>
      <c r="AS433" s="210">
        <f t="shared" si="25"/>
        <v>6.284415753</v>
      </c>
      <c r="AT433" s="210">
        <f t="shared" si="25"/>
        <v>6.275047695</v>
      </c>
      <c r="AU433" s="210">
        <f t="shared" si="25"/>
        <v>6.265374437</v>
      </c>
      <c r="AV433" s="210">
        <f t="shared" si="25"/>
        <v>6.255380817</v>
      </c>
      <c r="AW433" s="210">
        <f t="shared" si="25"/>
        <v>6.245050654</v>
      </c>
      <c r="AX433" s="210">
        <f t="shared" si="25"/>
        <v>6.234366654</v>
      </c>
      <c r="AY433" s="210">
        <f t="shared" si="25"/>
        <v>6.223310323</v>
      </c>
      <c r="AZ433" s="210">
        <f t="shared" si="25"/>
        <v>6.211861851</v>
      </c>
      <c r="BA433" s="210">
        <f>if(BA428&gt;0,1000*BA434/BA428,0)</f>
        <v>6.2</v>
      </c>
    </row>
    <row r="434" ht="15.75" customHeight="1">
      <c r="A434" s="207" t="s">
        <v>391</v>
      </c>
      <c r="B434" s="150" t="s">
        <v>392</v>
      </c>
      <c r="C434" s="211">
        <f>(C429*10^6*'Assumptions (NG)'!B32+C430*10^6*'Assumptions (NG)'!B33)/10^9</f>
        <v>0.1663765596</v>
      </c>
      <c r="D434" s="211">
        <f>(D429*10^6*'Assumptions (NG)'!C32+D430*10^6*'Assumptions (NG)'!C33)/10^9</f>
        <v>0.2015162358</v>
      </c>
      <c r="E434" s="211">
        <f>(E429*10^6*'Assumptions (NG)'!D32+E430*10^6*'Assumptions (NG)'!D33)/10^9</f>
        <v>0.1000383264</v>
      </c>
      <c r="F434" s="211">
        <f>(F429*10^6*'Assumptions (NG)'!E32+F430*10^6*'Assumptions (NG)'!E33)/10^9</f>
        <v>0.1383071977</v>
      </c>
      <c r="G434" s="211">
        <f>(G429*10^6*'Assumptions (NG)'!F32+G430*10^6*'Assumptions (NG)'!F33)/10^9</f>
        <v>0.188242774</v>
      </c>
      <c r="H434" s="211">
        <f>(H429*10^6*'Assumptions (NG)'!G32+H430*10^6*'Assumptions (NG)'!G33)/10^9</f>
        <v>0.1856320763</v>
      </c>
      <c r="I434" s="211">
        <f>(I429*10^6*'Assumptions (NG)'!H32+I430*10^6*'Assumptions (NG)'!H33)/10^9</f>
        <v>0.1495445701</v>
      </c>
      <c r="J434" s="211">
        <f>(J429*10^6*'Assumptions (NG)'!I32+J430*10^6*'Assumptions (NG)'!I33)/10^9</f>
        <v>0.1767729574</v>
      </c>
      <c r="K434" s="211">
        <f>(K429*10^6*'Assumptions (NG)'!J32+K430*10^6*'Assumptions (NG)'!J33)/10^9</f>
        <v>0.2192104264</v>
      </c>
      <c r="L434" s="211">
        <f>(L429*10^6*'Assumptions (NG)'!K32+L430*10^6*'Assumptions (NG)'!K33)/10^9</f>
        <v>0.2287622327</v>
      </c>
      <c r="M434" s="211">
        <f>(M429*10^6*'Assumptions (NG)'!L32+M430*10^6*'Assumptions (NG)'!L33)/10^9</f>
        <v>0.2085020556</v>
      </c>
      <c r="N434" s="211">
        <f>(N429*10^6*'Assumptions (NG)'!M32+N430*10^6*'Assumptions (NG)'!M33)/10^9</f>
        <v>0.1067725571</v>
      </c>
      <c r="O434" s="211">
        <f>(O429*10^6*'Assumptions (NG)'!N32+O430*10^6*'Assumptions (NG)'!N33)/10^9</f>
        <v>0.1365562598</v>
      </c>
      <c r="P434" s="211">
        <f>(P429*10^6*'Assumptions (NG)'!O32+P430*10^6*'Assumptions (NG)'!O33)/10^9</f>
        <v>0.2072632469</v>
      </c>
      <c r="Q434" s="211">
        <f>(Q429*10^6*'Assumptions (NG)'!P32+Q430*10^6*'Assumptions (NG)'!P33)/10^9</f>
        <v>0.1907749172</v>
      </c>
      <c r="R434" s="211">
        <f>(R429*10^6*'Assumptions (NG)'!Q32+R430*10^6*'Assumptions (NG)'!Q33)/10^9</f>
        <v>0.2348410275</v>
      </c>
      <c r="S434" s="211">
        <f>(S429*10^6*'Assumptions (NG)'!R32+S430*10^6*'Assumptions (NG)'!R33)/10^9</f>
        <v>0.2105264166</v>
      </c>
      <c r="T434" s="211">
        <f>(T429*10^6*'Assumptions (NG)'!S32+T430*10^6*'Assumptions (NG)'!S33)/10^9</f>
        <v>0.2074418044</v>
      </c>
      <c r="U434" s="211">
        <f>(U429*10^6*'Assumptions (NG)'!T32+U430*10^6*'Assumptions (NG)'!T33)/10^9</f>
        <v>0.22332444</v>
      </c>
      <c r="V434" s="211">
        <f>(V429*10^6*'Assumptions (NG)'!U32+V430*10^6*'Assumptions (NG)'!U33)/10^9</f>
        <v>0.2188579797</v>
      </c>
      <c r="W434" s="211">
        <f>(W429*10^6*'Assumptions (NG)'!V32+W430*10^6*'Assumptions (NG)'!V33)/10^9</f>
        <v>0.2143915193</v>
      </c>
      <c r="X434" s="211">
        <f>(X429*10^6*'Assumptions (NG)'!W32+X430*10^6*'Assumptions (NG)'!W33)/10^9</f>
        <v>0.2072797477</v>
      </c>
      <c r="Y434" s="211">
        <f>(Y429*10^6*'Assumptions (NG)'!X32+Y430*10^6*'Assumptions (NG)'!X33)/10^9</f>
        <v>0.2002866807</v>
      </c>
      <c r="Z434" s="211">
        <f>(Z429*10^6*'Assumptions (NG)'!Y32+Z430*10^6*'Assumptions (NG)'!Y33)/10^9</f>
        <v>0.1934123182</v>
      </c>
      <c r="AA434" s="211">
        <f>(AA429*10^6*'Assumptions (NG)'!Z32+AA430*10^6*'Assumptions (NG)'!Z33)/10^9</f>
        <v>0.1866566603</v>
      </c>
      <c r="AB434" s="211">
        <f>(AB429*10^6*'Assumptions (NG)'!AA32+AB430*10^6*'Assumptions (NG)'!AA33)/10^9</f>
        <v>0.180019707</v>
      </c>
      <c r="AC434" s="211">
        <f>(AC429*10^6*'Assumptions (NG)'!AB32+AC430*10^6*'Assumptions (NG)'!AB33)/10^9</f>
        <v>0.1735014582</v>
      </c>
      <c r="AD434" s="211">
        <f>(AD429*10^6*'Assumptions (NG)'!AC32+AD430*10^6*'Assumptions (NG)'!AC33)/10^9</f>
        <v>0.167101914</v>
      </c>
      <c r="AE434" s="211">
        <f>(AE429*10^6*'Assumptions (NG)'!AD32+AE430*10^6*'Assumptions (NG)'!AD33)/10^9</f>
        <v>0.1648127165</v>
      </c>
      <c r="AF434" s="211">
        <f>(AF429*10^6*'Assumptions (NG)'!AE32+AF430*10^6*'Assumptions (NG)'!AE33)/10^9</f>
        <v>0.1625235189</v>
      </c>
      <c r="AG434" s="211">
        <f>(AG429*10^6*'Assumptions (NG)'!AF32+AG430*10^6*'Assumptions (NG)'!AF33)/10^9</f>
        <v>0.1602343214</v>
      </c>
      <c r="AH434" s="211">
        <f>(AH429*10^6*'Assumptions (NG)'!AG32+AH430*10^6*'Assumptions (NG)'!AG33)/10^9</f>
        <v>0.1579451238</v>
      </c>
      <c r="AI434" s="211">
        <f>(AI429*10^6*'Assumptions (NG)'!AH32+AI430*10^6*'Assumptions (NG)'!AH33)/10^9</f>
        <v>0.1556559262</v>
      </c>
      <c r="AJ434" s="211">
        <f>(AJ429*10^6*'Assumptions (NG)'!AI32+AJ430*10^6*'Assumptions (NG)'!AI33)/10^9</f>
        <v>0.1533667287</v>
      </c>
      <c r="AK434" s="211">
        <f>(AK429*10^6*'Assumptions (NG)'!AJ32+AK430*10^6*'Assumptions (NG)'!AJ33)/10^9</f>
        <v>0.1510775311</v>
      </c>
      <c r="AL434" s="211">
        <f>(AL429*10^6*'Assumptions (NG)'!AK32+AL430*10^6*'Assumptions (NG)'!AK33)/10^9</f>
        <v>0.1487883336</v>
      </c>
      <c r="AM434" s="211">
        <f>(AM429*10^6*'Assumptions (NG)'!AL32+AM430*10^6*'Assumptions (NG)'!AL33)/10^9</f>
        <v>0.146499136</v>
      </c>
      <c r="AN434" s="211">
        <f>(AN429*10^6*'Assumptions (NG)'!AM32+AN430*10^6*'Assumptions (NG)'!AM33)/10^9</f>
        <v>0.1442099385</v>
      </c>
      <c r="AO434" s="211">
        <f>(AO429*10^6*'Assumptions (NG)'!AN32+AO430*10^6*'Assumptions (NG)'!AN33)/10^9</f>
        <v>0.1419207409</v>
      </c>
      <c r="AP434" s="211">
        <f>(AP429*10^6*'Assumptions (NG)'!AO32+AP430*10^6*'Assumptions (NG)'!AO33)/10^9</f>
        <v>0.1396315434</v>
      </c>
      <c r="AQ434" s="211">
        <f>(AQ429*10^6*'Assumptions (NG)'!AP32+AQ430*10^6*'Assumptions (NG)'!AP33)/10^9</f>
        <v>0.1373423458</v>
      </c>
      <c r="AR434" s="211">
        <f>(AR429*10^6*'Assumptions (NG)'!AQ32+AR430*10^6*'Assumptions (NG)'!AQ33)/10^9</f>
        <v>0.1350531482</v>
      </c>
      <c r="AS434" s="211">
        <f>(AS429*10^6*'Assumptions (NG)'!AR32+AS430*10^6*'Assumptions (NG)'!AR33)/10^9</f>
        <v>0.1327639507</v>
      </c>
      <c r="AT434" s="211">
        <f>(AT429*10^6*'Assumptions (NG)'!AS32+AT430*10^6*'Assumptions (NG)'!AS33)/10^9</f>
        <v>0.1304747531</v>
      </c>
      <c r="AU434" s="211">
        <f>(AU429*10^6*'Assumptions (NG)'!AT32+AU430*10^6*'Assumptions (NG)'!AT33)/10^9</f>
        <v>0.1281855556</v>
      </c>
      <c r="AV434" s="211">
        <f>(AV429*10^6*'Assumptions (NG)'!AU32+AV430*10^6*'Assumptions (NG)'!AU33)/10^9</f>
        <v>0.125896358</v>
      </c>
      <c r="AW434" s="211">
        <f>(AW429*10^6*'Assumptions (NG)'!AV32+AW430*10^6*'Assumptions (NG)'!AV33)/10^9</f>
        <v>0.1236071605</v>
      </c>
      <c r="AX434" s="211">
        <f>(AX429*10^6*'Assumptions (NG)'!AW32+AX430*10^6*'Assumptions (NG)'!AW33)/10^9</f>
        <v>0.1213179629</v>
      </c>
      <c r="AY434" s="211">
        <f>(AY429*10^6*'Assumptions (NG)'!AX32+AY430*10^6*'Assumptions (NG)'!AX33)/10^9</f>
        <v>0.1190287653</v>
      </c>
      <c r="AZ434" s="211">
        <f>(AZ429*10^6*'Assumptions (NG)'!AY32+AZ430*10^6*'Assumptions (NG)'!AY33)/10^9</f>
        <v>0.1167395678</v>
      </c>
      <c r="BA434" s="211">
        <f>(BA429*10^6*'Assumptions (NG)'!AZ32+BA430*10^6*'Assumptions (NG)'!AZ33)/10^9</f>
        <v>0.1144503702</v>
      </c>
    </row>
    <row r="435" ht="15.75" customHeight="1">
      <c r="A435" s="209" t="s">
        <v>34</v>
      </c>
      <c r="B435" s="159" t="s">
        <v>351</v>
      </c>
      <c r="C435" s="212">
        <f>C434*'Assumptions (NG)'!B58</f>
        <v>0.7287293312</v>
      </c>
      <c r="D435" s="212">
        <f>D434*'Assumptions (NG)'!C58</f>
        <v>0.9289898472</v>
      </c>
      <c r="E435" s="212">
        <f>E434*'Assumptions (NG)'!D58</f>
        <v>0.3681410412</v>
      </c>
      <c r="F435" s="212">
        <f>F434*'Assumptions (NG)'!E58</f>
        <v>0.7703710914</v>
      </c>
      <c r="G435" s="212">
        <f>G434*'Assumptions (NG)'!F58</f>
        <v>1.150163349</v>
      </c>
      <c r="H435" s="212">
        <f>H434*'Assumptions (NG)'!G58</f>
        <v>1.572303686</v>
      </c>
      <c r="I435" s="212">
        <f>I434*'Assumptions (NG)'!H58</f>
        <v>1.063261893</v>
      </c>
      <c r="J435" s="212">
        <f>J434*'Assumptions (NG)'!I58</f>
        <v>1.292210319</v>
      </c>
      <c r="K435" s="212">
        <f>K434*'Assumptions (NG)'!J58</f>
        <v>2.029888549</v>
      </c>
      <c r="L435" s="212">
        <f>L434*'Assumptions (NG)'!K58</f>
        <v>1.127797807</v>
      </c>
      <c r="M435" s="212">
        <f>M434*'Assumptions (NG)'!L58</f>
        <v>1.098805833</v>
      </c>
      <c r="N435" s="212">
        <f>N434*'Assumptions (NG)'!M58</f>
        <v>0.5221178042</v>
      </c>
      <c r="O435" s="212">
        <f>O434*'Assumptions (NG)'!N58</f>
        <v>0.4834091595</v>
      </c>
      <c r="P435" s="212">
        <f>P434*'Assumptions (NG)'!O58</f>
        <v>0.9306119785</v>
      </c>
      <c r="Q435" s="212">
        <f>Q434*'Assumptions (NG)'!P58</f>
        <v>0.9901218202</v>
      </c>
      <c r="R435" s="212">
        <f>R434*'Assumptions (NG)'!Q58</f>
        <v>0.7937626729</v>
      </c>
      <c r="S435" s="212">
        <f>S434*'Assumptions (NG)'!R58</f>
        <v>0.6294739857</v>
      </c>
      <c r="T435" s="212">
        <f>T434*'Assumptions (NG)'!S58</f>
        <v>0.7301951515</v>
      </c>
      <c r="U435" s="212">
        <f>U434*'Assumptions (NG)'!T58</f>
        <v>0.8196006948</v>
      </c>
      <c r="V435" s="212">
        <f>V434*'Assumptions (NG)'!U58</f>
        <v>0.7418204352</v>
      </c>
      <c r="W435" s="212">
        <f>W434*'Assumptions (NG)'!V58</f>
        <v>0.7547730619</v>
      </c>
      <c r="X435" s="212">
        <f>X434*'Assumptions (NG)'!W58</f>
        <v>0.718097056</v>
      </c>
      <c r="Y435" s="212">
        <f>Y425*8760*('Assumptions (NG)'!X17*'Assumptions (NG)'!X20*'Assumptions (NG)'!X35+'Assumptions (NG)'!X18*'Assumptions (NG)'!X22*'Assumptions (NG)'!X36)/10^9</f>
        <v>0.62461309</v>
      </c>
      <c r="Z435" s="212">
        <f>Z425*8760*('Assumptions (NG)'!Y17*'Assumptions (NG)'!Y20*'Assumptions (NG)'!Y35+'Assumptions (NG)'!Y18*'Assumptions (NG)'!Y22*'Assumptions (NG)'!Y36)/10^9</f>
        <v>0.6358579992</v>
      </c>
      <c r="AA435" s="212">
        <f>AA425*8760*('Assumptions (NG)'!Z17*'Assumptions (NG)'!Z20*'Assumptions (NG)'!Z35+'Assumptions (NG)'!Z18*'Assumptions (NG)'!Z22*'Assumptions (NG)'!Z36)/10^9</f>
        <v>0.6551056037</v>
      </c>
      <c r="AB435" s="212">
        <f>AB425*8760*('Assumptions (NG)'!AA17*'Assumptions (NG)'!AA20*'Assumptions (NG)'!AA35+'Assumptions (NG)'!AA18*'Assumptions (NG)'!AA22*'Assumptions (NG)'!AA36)/10^9</f>
        <v>0.6724654708</v>
      </c>
      <c r="AC435" s="212">
        <f>AC425*8760*('Assumptions (NG)'!AB17*'Assumptions (NG)'!AB20*'Assumptions (NG)'!AB35+'Assumptions (NG)'!AB18*'Assumptions (NG)'!AB22*'Assumptions (NG)'!AB36)/10^9</f>
        <v>0.6620807475</v>
      </c>
      <c r="AD435" s="212">
        <f>AD425*8760*('Assumptions (NG)'!AC17*'Assumptions (NG)'!AC20*'Assumptions (NG)'!AC35+'Assumptions (NG)'!AC18*'Assumptions (NG)'!AC22*'Assumptions (NG)'!AC36)/10^9</f>
        <v>0.6420441662</v>
      </c>
      <c r="AE435" s="212">
        <f>AE425*8760*('Assumptions (NG)'!AD17*'Assumptions (NG)'!AD20*'Assumptions (NG)'!AD35+'Assumptions (NG)'!AD18*'Assumptions (NG)'!AD22*'Assumptions (NG)'!AD36)/10^9</f>
        <v>0.6483031527</v>
      </c>
      <c r="AF435" s="212">
        <f>AF425*8760*('Assumptions (NG)'!AE17*'Assumptions (NG)'!AE20*'Assumptions (NG)'!AE35+'Assumptions (NG)'!AE18*'Assumptions (NG)'!AE22*'Assumptions (NG)'!AE36)/10^9</f>
        <v>0.6414023656</v>
      </c>
      <c r="AG435" s="212">
        <f>AG425*8760*('Assumptions (NG)'!AF17*'Assumptions (NG)'!AF20*'Assumptions (NG)'!AF35+'Assumptions (NG)'!AF18*'Assumptions (NG)'!AF22*'Assumptions (NG)'!AF36)/10^9</f>
        <v>0.6411400736</v>
      </c>
      <c r="AH435" s="212">
        <f>AH425*8760*('Assumptions (NG)'!AG17*'Assumptions (NG)'!AG20*'Assumptions (NG)'!AG35+'Assumptions (NG)'!AG18*'Assumptions (NG)'!AG22*'Assumptions (NG)'!AG36)/10^9</f>
        <v>0.633506051</v>
      </c>
      <c r="AI435" s="212">
        <f>AI425*8760*('Assumptions (NG)'!AH17*'Assumptions (NG)'!AH20*'Assumptions (NG)'!AH35+'Assumptions (NG)'!AH18*'Assumptions (NG)'!AH22*'Assumptions (NG)'!AH36)/10^9</f>
        <v>0.6498771929</v>
      </c>
      <c r="AJ435" s="212">
        <f>AJ425*8760*('Assumptions (NG)'!AI17*'Assumptions (NG)'!AI20*'Assumptions (NG)'!AI35+'Assumptions (NG)'!AI18*'Assumptions (NG)'!AI22*'Assumptions (NG)'!AI36)/10^9</f>
        <v>0.6514802411</v>
      </c>
      <c r="AK435" s="212">
        <f>AK425*8760*('Assumptions (NG)'!AJ17*'Assumptions (NG)'!AJ20*'Assumptions (NG)'!AJ35+'Assumptions (NG)'!AJ18*'Assumptions (NG)'!AJ22*'Assumptions (NG)'!AJ36)/10^9</f>
        <v>0.650717864</v>
      </c>
      <c r="AL435" s="212">
        <f>AL425*8760*('Assumptions (NG)'!AK17*'Assumptions (NG)'!AK20*'Assumptions (NG)'!AK35+'Assumptions (NG)'!AK18*'Assumptions (NG)'!AK22*'Assumptions (NG)'!AK36)/10^9</f>
        <v>0.6491765305</v>
      </c>
      <c r="AM435" s="212">
        <f>AM425*8760*('Assumptions (NG)'!AL17*'Assumptions (NG)'!AL20*'Assumptions (NG)'!AL35+'Assumptions (NG)'!AL18*'Assumptions (NG)'!AL22*'Assumptions (NG)'!AL36)/10^9</f>
        <v>0.6527276993</v>
      </c>
      <c r="AN435" s="212">
        <f>AN425*8760*('Assumptions (NG)'!AM17*'Assumptions (NG)'!AM20*'Assumptions (NG)'!AM35+'Assumptions (NG)'!AM18*'Assumptions (NG)'!AM22*'Assumptions (NG)'!AM36)/10^9</f>
        <v>0.6468792263</v>
      </c>
      <c r="AO435" s="212">
        <f>AO425*8760*('Assumptions (NG)'!AN17*'Assumptions (NG)'!AN20*'Assumptions (NG)'!AN35+'Assumptions (NG)'!AN18*'Assumptions (NG)'!AN22*'Assumptions (NG)'!AN36)/10^9</f>
        <v>0.6393628555</v>
      </c>
      <c r="AP435" s="212">
        <f>AP425*8760*('Assumptions (NG)'!AO17*'Assumptions (NG)'!AO20*'Assumptions (NG)'!AO35+'Assumptions (NG)'!AO18*'Assumptions (NG)'!AO22*'Assumptions (NG)'!AO36)/10^9</f>
        <v>0.6343759598</v>
      </c>
      <c r="AQ435" s="212">
        <f>AQ425*8760*('Assumptions (NG)'!AP17*'Assumptions (NG)'!AP20*'Assumptions (NG)'!AP35+'Assumptions (NG)'!AP18*'Assumptions (NG)'!AP22*'Assumptions (NG)'!AP36)/10^9</f>
        <v>0.6362188261</v>
      </c>
      <c r="AR435" s="212">
        <f>AR425*8760*('Assumptions (NG)'!AQ17*'Assumptions (NG)'!AQ20*'Assumptions (NG)'!AQ35+'Assumptions (NG)'!AQ18*'Assumptions (NG)'!AQ22*'Assumptions (NG)'!AQ36)/10^9</f>
        <v>0.6256376395</v>
      </c>
      <c r="AS435" s="212">
        <f>AS425*8760*('Assumptions (NG)'!AR17*'Assumptions (NG)'!AR20*'Assumptions (NG)'!AR35+'Assumptions (NG)'!AR18*'Assumptions (NG)'!AR22*'Assumptions (NG)'!AR36)/10^9</f>
        <v>0.6233659222</v>
      </c>
      <c r="AT435" s="212">
        <f>AT425*8760*('Assumptions (NG)'!AS17*'Assumptions (NG)'!AS20*'Assumptions (NG)'!AS35+'Assumptions (NG)'!AS18*'Assumptions (NG)'!AS22*'Assumptions (NG)'!AS36)/10^9</f>
        <v>0.6232915816</v>
      </c>
      <c r="AU435" s="212">
        <f>AU425*8760*('Assumptions (NG)'!AT17*'Assumptions (NG)'!AT20*'Assumptions (NG)'!AT35+'Assumptions (NG)'!AT18*'Assumptions (NG)'!AT22*'Assumptions (NG)'!AT36)/10^9</f>
        <v>0.6265116363</v>
      </c>
      <c r="AV435" s="212">
        <f>AV425*8760*('Assumptions (NG)'!AU17*'Assumptions (NG)'!AU20*'Assumptions (NG)'!AU35+'Assumptions (NG)'!AU18*'Assumptions (NG)'!AU22*'Assumptions (NG)'!AU36)/10^9</f>
        <v>0.6269525855</v>
      </c>
      <c r="AW435" s="212">
        <f>AW425*8760*('Assumptions (NG)'!AV17*'Assumptions (NG)'!AV20*'Assumptions (NG)'!AV35+'Assumptions (NG)'!AV18*'Assumptions (NG)'!AV22*'Assumptions (NG)'!AV36)/10^9</f>
        <v>0.6247916808</v>
      </c>
      <c r="AX435" s="212">
        <f>AX425*8760*('Assumptions (NG)'!AW17*'Assumptions (NG)'!AW20*'Assumptions (NG)'!AW35+'Assumptions (NG)'!AW18*'Assumptions (NG)'!AW22*'Assumptions (NG)'!AW36)/10^9</f>
        <v>0.6247983605</v>
      </c>
      <c r="AY435" s="212">
        <f>AY425*8760*('Assumptions (NG)'!AX17*'Assumptions (NG)'!AX20*'Assumptions (NG)'!AX35+'Assumptions (NG)'!AX18*'Assumptions (NG)'!AX22*'Assumptions (NG)'!AX36)/10^9</f>
        <v>0.6328065714</v>
      </c>
      <c r="AZ435" s="212">
        <f>AZ425*8760*('Assumptions (NG)'!AY17*'Assumptions (NG)'!AY20*'Assumptions (NG)'!AY35+'Assumptions (NG)'!AY18*'Assumptions (NG)'!AY22*'Assumptions (NG)'!AY36)/10^9</f>
        <v>0.6338808979</v>
      </c>
      <c r="BA435" s="212">
        <f>BA425*8760*('Assumptions (NG)'!AZ17*'Assumptions (NG)'!AZ20*'Assumptions (NG)'!AZ35+'Assumptions (NG)'!AZ18*'Assumptions (NG)'!AZ22*'Assumptions (NG)'!AZ36)/10^9</f>
        <v>0.633957196</v>
      </c>
    </row>
    <row r="436" ht="15.75" customHeight="1">
      <c r="A436" s="209" t="s">
        <v>36</v>
      </c>
      <c r="B436" s="159" t="s">
        <v>351</v>
      </c>
      <c r="C436" s="160">
        <f>C428*'Assumptions (NG)'!B53/10^3</f>
        <v>1.124551146</v>
      </c>
      <c r="D436" s="160">
        <f>D428*'Assumptions (NG)'!C53/10^3</f>
        <v>1.395745282</v>
      </c>
      <c r="E436" s="160">
        <f>E428*'Assumptions (NG)'!D53/10^3</f>
        <v>0.7768413107</v>
      </c>
      <c r="F436" s="160">
        <f>F428*'Assumptions (NG)'!E53/10^3</f>
        <v>1.305535048</v>
      </c>
      <c r="G436" s="160">
        <f>G428*'Assumptions (NG)'!F53/10^3</f>
        <v>1.741213048</v>
      </c>
      <c r="H436" s="160">
        <f>H428*'Assumptions (NG)'!G53/10^3</f>
        <v>2.086673732</v>
      </c>
      <c r="I436" s="160">
        <f>I428*'Assumptions (NG)'!H53/10^3</f>
        <v>1.615581556</v>
      </c>
      <c r="J436" s="160">
        <f>J428*'Assumptions (NG)'!I53/10^3</f>
        <v>1.941052331</v>
      </c>
      <c r="K436" s="160">
        <f>K428*'Assumptions (NG)'!J53/10^3</f>
        <v>2.758765629</v>
      </c>
      <c r="L436" s="160">
        <f>L428*'Assumptions (NG)'!K53/10^3</f>
        <v>1.990510539</v>
      </c>
      <c r="M436" s="160">
        <f>M428*'Assumptions (NG)'!L53/10^3</f>
        <v>1.904713786</v>
      </c>
      <c r="N436" s="160">
        <f>N428*'Assumptions (NG)'!M53/10^3</f>
        <v>0.9415447966</v>
      </c>
      <c r="O436" s="160">
        <f>O428*'Assumptions (NG)'!N53/10^3</f>
        <v>1.040761604</v>
      </c>
      <c r="P436" s="160">
        <f>P428*'Assumptions (NG)'!O53/10^3</f>
        <v>1.746172354</v>
      </c>
      <c r="Q436" s="160">
        <f>Q428*'Assumptions (NG)'!P53/10^3</f>
        <v>1.726318187</v>
      </c>
      <c r="R436" s="160">
        <f>R428*'Assumptions (NG)'!Q53/10^3</f>
        <v>1.753074785</v>
      </c>
      <c r="S436" s="160">
        <f>S428*'Assumptions (NG)'!R53/10^3</f>
        <v>1.684327004</v>
      </c>
      <c r="T436" s="160">
        <f>T428*'Assumptions (NG)'!S53/10^3</f>
        <v>1.620764626</v>
      </c>
      <c r="U436" s="160">
        <f>U428*'Assumptions (NG)'!T53/10^3</f>
        <v>1.826994291</v>
      </c>
      <c r="V436" s="160">
        <f>V428*'Assumptions (NG)'!U53/10^3</f>
        <v>1.852321782</v>
      </c>
      <c r="W436" s="160">
        <f>W428*'Assumptions (NG)'!V53/10^3</f>
        <v>1.932097118</v>
      </c>
      <c r="X436" s="160">
        <f>X428*'Assumptions (NG)'!W53/10^3</f>
        <v>1.923953039</v>
      </c>
      <c r="Y436" s="160">
        <f>Y428*'Assumptions (NG)'!X53/10^3</f>
        <v>1.918707859</v>
      </c>
      <c r="Z436" s="160">
        <f>Z428*'Assumptions (NG)'!Y53/10^3</f>
        <v>1.926619138</v>
      </c>
      <c r="AA436" s="160">
        <f>AA428*'Assumptions (NG)'!Z53/10^3</f>
        <v>1.939408765</v>
      </c>
      <c r="AB436" s="160">
        <f>AB428*'Assumptions (NG)'!AA53/10^3</f>
        <v>1.96961987</v>
      </c>
      <c r="AC436" s="160">
        <f>AC428*'Assumptions (NG)'!AB53/10^3</f>
        <v>1.976525666</v>
      </c>
      <c r="AD436" s="160">
        <f>AD428*'Assumptions (NG)'!AC53/10^3</f>
        <v>1.989980328</v>
      </c>
      <c r="AE436" s="160">
        <f>AE428*'Assumptions (NG)'!AD53/10^3</f>
        <v>1.999100499</v>
      </c>
      <c r="AF436" s="160">
        <f>AF428*'Assumptions (NG)'!AE53/10^3</f>
        <v>2.009612035</v>
      </c>
      <c r="AG436" s="160">
        <f>AG428*'Assumptions (NG)'!AF53/10^3</f>
        <v>2.019930327</v>
      </c>
      <c r="AH436" s="160">
        <f>AH428*'Assumptions (NG)'!AG53/10^3</f>
        <v>2.032914695</v>
      </c>
      <c r="AI436" s="160">
        <f>AI428*'Assumptions (NG)'!AH53/10^3</f>
        <v>2.0371122</v>
      </c>
      <c r="AJ436" s="160">
        <f>AJ428*'Assumptions (NG)'!AI53/10^3</f>
        <v>2.039849858</v>
      </c>
      <c r="AK436" s="160">
        <f>AK428*'Assumptions (NG)'!AJ53/10^3</f>
        <v>2.04237191</v>
      </c>
      <c r="AL436" s="160">
        <f>AL428*'Assumptions (NG)'!AK53/10^3</f>
        <v>2.047542368</v>
      </c>
      <c r="AM436" s="160">
        <f>AM428*'Assumptions (NG)'!AL53/10^3</f>
        <v>2.06028914</v>
      </c>
      <c r="AN436" s="160">
        <f>AN428*'Assumptions (NG)'!AM53/10^3</f>
        <v>2.070564901</v>
      </c>
      <c r="AO436" s="160">
        <f>AO428*'Assumptions (NG)'!AN53/10^3</f>
        <v>2.086099835</v>
      </c>
      <c r="AP436" s="160">
        <f>AP428*'Assumptions (NG)'!AO53/10^3</f>
        <v>2.101066179</v>
      </c>
      <c r="AQ436" s="160">
        <f>AQ428*'Assumptions (NG)'!AP53/10^3</f>
        <v>2.11164524</v>
      </c>
      <c r="AR436" s="160">
        <f>AR428*'Assumptions (NG)'!AQ53/10^3</f>
        <v>2.120014312</v>
      </c>
      <c r="AS436" s="160">
        <f>AS428*'Assumptions (NG)'!AR53/10^3</f>
        <v>2.126848484</v>
      </c>
      <c r="AT436" s="160">
        <f>AT428*'Assumptions (NG)'!AS53/10^3</f>
        <v>2.134775505</v>
      </c>
      <c r="AU436" s="160">
        <f>AU428*'Assumptions (NG)'!AT53/10^3</f>
        <v>2.144102948</v>
      </c>
      <c r="AV436" s="160">
        <f>AV428*'Assumptions (NG)'!AU53/10^3</f>
        <v>2.153111863</v>
      </c>
      <c r="AW436" s="160">
        <f>AW428*'Assumptions (NG)'!AV53/10^3</f>
        <v>2.157009199</v>
      </c>
      <c r="AX436" s="160">
        <f>AX428*'Assumptions (NG)'!AW53/10^3</f>
        <v>2.167299866</v>
      </c>
      <c r="AY436" s="160">
        <f>AY428*'Assumptions (NG)'!AX53/10^3</f>
        <v>2.206968059</v>
      </c>
      <c r="AZ436" s="160">
        <f>AZ428*'Assumptions (NG)'!AY53/10^3</f>
        <v>2.226276075</v>
      </c>
      <c r="BA436" s="160">
        <f>BA428*'Assumptions (NG)'!AZ53/10^3</f>
        <v>2.231402134</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0.2416384583</v>
      </c>
      <c r="K437" s="160">
        <f>K425*'Assumptions (NG)'!J55*'Assumptions (NG)'!J56*365/10^9</f>
        <v>0.2807846489</v>
      </c>
      <c r="L437" s="160">
        <f>L425*'Assumptions (NG)'!K55*'Assumptions (NG)'!K56*365/10^9</f>
        <v>0.3249485106</v>
      </c>
      <c r="M437" s="160">
        <f>M425*'Assumptions (NG)'!L55*'Assumptions (NG)'!L56*365/10^9</f>
        <v>0.2270638299</v>
      </c>
      <c r="N437" s="160">
        <f>N425*'Assumptions (NG)'!M55*'Assumptions (NG)'!M56*365/10^9</f>
        <v>0.2347703638</v>
      </c>
      <c r="O437" s="160">
        <f>O425*'Assumptions (NG)'!N55*'Assumptions (NG)'!N56*365/10^9</f>
        <v>0.2264635117</v>
      </c>
      <c r="P437" s="160">
        <f>P425*'Assumptions (NG)'!O55*'Assumptions (NG)'!O56*365/10^9</f>
        <v>0.1880686719</v>
      </c>
      <c r="Q437" s="160">
        <f>Q425*'Assumptions (NG)'!P55*'Assumptions (NG)'!P56*365/10^9</f>
        <v>0.2143051928</v>
      </c>
      <c r="R437" s="160">
        <f>R425*'Assumptions (NG)'!Q55*'Assumptions (NG)'!Q56*365/10^9</f>
        <v>0.2297327823</v>
      </c>
      <c r="S437" s="160">
        <f>S425*'Assumptions (NG)'!R55*'Assumptions (NG)'!R56*365/10^9</f>
        <v>0.201091611</v>
      </c>
      <c r="T437" s="160">
        <f>T425*'Assumptions (NG)'!S55*'Assumptions (NG)'!S56*365/10^9</f>
        <v>0.2152108107</v>
      </c>
      <c r="U437" s="160">
        <f>U425*'Assumptions (NG)'!T55*'Assumptions (NG)'!T56*365/10^9</f>
        <v>0.2085531551</v>
      </c>
      <c r="V437" s="160">
        <f>V425*'Assumptions (NG)'!U55*'Assumptions (NG)'!U56*365/10^9</f>
        <v>0.2140887841</v>
      </c>
      <c r="W437" s="160">
        <f>W425*'Assumptions (NG)'!V55*'Assumptions (NG)'!V56*365/10^9</f>
        <v>0.2170566816</v>
      </c>
      <c r="X437" s="160">
        <f>X425*'Assumptions (NG)'!W55*'Assumptions (NG)'!W56*365/10^9</f>
        <v>0.2156472835</v>
      </c>
      <c r="Y437" s="160">
        <f>Y425*'Assumptions (NG)'!X55*'Assumptions (NG)'!X56*365/10^9</f>
        <v>0.2145544242</v>
      </c>
      <c r="Z437" s="160">
        <f>Z425*'Assumptions (NG)'!Y55*'Assumptions (NG)'!Y56*365/10^9</f>
        <v>0.2149197413</v>
      </c>
      <c r="AA437" s="160">
        <f>AA425*'Assumptions (NG)'!Z55*'Assumptions (NG)'!Z56*365/10^9</f>
        <v>0.2158108249</v>
      </c>
      <c r="AB437" s="160">
        <f>AB425*'Assumptions (NG)'!AA55*'Assumptions (NG)'!AA56*365/10^9</f>
        <v>0.2186151018</v>
      </c>
      <c r="AC437" s="160">
        <f>AC425*'Assumptions (NG)'!AB55*'Assumptions (NG)'!AB56*365/10^9</f>
        <v>0.2188080395</v>
      </c>
      <c r="AD437" s="160">
        <f>AD425*'Assumptions (NG)'!AC55*'Assumptions (NG)'!AC56*365/10^9</f>
        <v>0.2197053169</v>
      </c>
      <c r="AE437" s="160">
        <f>AE425*'Assumptions (NG)'!AD55*'Assumptions (NG)'!AD56*365/10^9</f>
        <v>0.220101949</v>
      </c>
      <c r="AF437" s="160">
        <f>AF425*'Assumptions (NG)'!AE55*'Assumptions (NG)'!AE56*365/10^9</f>
        <v>0.2206297157</v>
      </c>
      <c r="AG437" s="160">
        <f>AG425*'Assumptions (NG)'!AF55*'Assumptions (NG)'!AF56*365/10^9</f>
        <v>0.2211129541</v>
      </c>
      <c r="AH437" s="160">
        <f>AH425*'Assumptions (NG)'!AG55*'Assumptions (NG)'!AG56*365/10^9</f>
        <v>0.2218629658</v>
      </c>
      <c r="AI437" s="160">
        <f>AI425*'Assumptions (NG)'!AH55*'Assumptions (NG)'!AH56*365/10^9</f>
        <v>0.2216300129</v>
      </c>
      <c r="AJ437" s="160">
        <f>AJ425*'Assumptions (NG)'!AI55*'Assumptions (NG)'!AI56*365/10^9</f>
        <v>0.2212167636</v>
      </c>
      <c r="AK437" s="160">
        <f>AK425*'Assumptions (NG)'!AJ55*'Assumptions (NG)'!AJ56*365/10^9</f>
        <v>0.2207583525</v>
      </c>
      <c r="AL437" s="160">
        <f>AL425*'Assumptions (NG)'!AK55*'Assumptions (NG)'!AK56*365/10^9</f>
        <v>0.2205625999</v>
      </c>
      <c r="AM437" s="160">
        <f>AM425*'Assumptions (NG)'!AL55*'Assumptions (NG)'!AL56*365/10^9</f>
        <v>0.2211544836</v>
      </c>
      <c r="AN437" s="160">
        <f>AN425*'Assumptions (NG)'!AM55*'Assumptions (NG)'!AM56*365/10^9</f>
        <v>0.2214494362</v>
      </c>
      <c r="AO437" s="160">
        <f>AO425*'Assumptions (NG)'!AN55*'Assumptions (NG)'!AN56*365/10^9</f>
        <v>0.2222726289</v>
      </c>
      <c r="AP437" s="160">
        <f>AP425*'Assumptions (NG)'!AO55*'Assumptions (NG)'!AO56*365/10^9</f>
        <v>0.2229975473</v>
      </c>
      <c r="AQ437" s="160">
        <f>AQ425*'Assumptions (NG)'!AP55*'Assumptions (NG)'!AP56*365/10^9</f>
        <v>0.2232195094</v>
      </c>
      <c r="AR437" s="160">
        <f>AR425*'Assumptions (NG)'!AQ55*'Assumptions (NG)'!AQ56*365/10^9</f>
        <v>0.2231716805</v>
      </c>
      <c r="AS437" s="160">
        <f>AS425*'Assumptions (NG)'!AR55*'Assumptions (NG)'!AR56*365/10^9</f>
        <v>0.2229260706</v>
      </c>
      <c r="AT437" s="160">
        <f>AT425*'Assumptions (NG)'!AS55*'Assumptions (NG)'!AS56*365/10^9</f>
        <v>0.2227572591</v>
      </c>
      <c r="AU437" s="160">
        <f>AU425*'Assumptions (NG)'!AT55*'Assumptions (NG)'!AT56*365/10^9</f>
        <v>0.2226937865</v>
      </c>
      <c r="AV437" s="160">
        <f>AV425*'Assumptions (NG)'!AU55*'Assumptions (NG)'!AU56*365/10^9</f>
        <v>0.222553884</v>
      </c>
      <c r="AW437" s="160">
        <f>AW425*'Assumptions (NG)'!AV55*'Assumptions (NG)'!AV56*365/10^9</f>
        <v>0.2218428945</v>
      </c>
      <c r="AX437" s="160">
        <f>AX425*'Assumptions (NG)'!AW55*'Assumptions (NG)'!AW56*365/10^9</f>
        <v>0.2217437826</v>
      </c>
      <c r="AY437" s="160">
        <f>AY425*'Assumptions (NG)'!AX55*'Assumptions (NG)'!AX56*365/10^9</f>
        <v>0.2245826275</v>
      </c>
      <c r="AZ437" s="160">
        <f>AZ425*'Assumptions (NG)'!AY55*'Assumptions (NG)'!AY56*365/10^9</f>
        <v>0.2252733719</v>
      </c>
      <c r="BA437" s="160">
        <f>BA425*'Assumptions (NG)'!AZ55*'Assumptions (NG)'!AZ56*365/10^9</f>
        <v>0.2244689741</v>
      </c>
    </row>
    <row r="438" ht="15.75" customHeight="1">
      <c r="A438" s="207" t="s">
        <v>393</v>
      </c>
      <c r="B438" s="150" t="s">
        <v>149</v>
      </c>
      <c r="C438" s="213">
        <f t="array" ref="C438:V438">transpose('Assumptions (NG)'!V136:V155)</f>
        <v>0</v>
      </c>
      <c r="D438" s="172">
        <v>501.5</v>
      </c>
      <c r="E438" s="172">
        <v>1007.7</v>
      </c>
      <c r="F438" s="172">
        <v>985.0</v>
      </c>
      <c r="G438" s="172">
        <v>284.3</v>
      </c>
      <c r="H438" s="172">
        <v>0.0</v>
      </c>
      <c r="I438" s="172">
        <v>0.0</v>
      </c>
      <c r="J438" s="172">
        <v>483.0</v>
      </c>
      <c r="K438" s="172">
        <v>1016.8</v>
      </c>
      <c r="L438" s="172">
        <v>0.0</v>
      </c>
      <c r="M438" s="172">
        <v>6.5</v>
      </c>
      <c r="N438" s="172">
        <v>0.0</v>
      </c>
      <c r="O438" s="172">
        <v>11.0</v>
      </c>
      <c r="P438" s="172">
        <v>0.0</v>
      </c>
      <c r="Q438" s="172">
        <v>0.0</v>
      </c>
      <c r="R438" s="172">
        <v>0.0</v>
      </c>
      <c r="S438" s="172">
        <v>500.0</v>
      </c>
      <c r="T438" s="172">
        <v>0.0</v>
      </c>
      <c r="U438" s="172">
        <v>0.0</v>
      </c>
      <c r="V438" s="172">
        <v>0.0</v>
      </c>
      <c r="W438" s="171">
        <v>0.0</v>
      </c>
      <c r="X438" s="148">
        <f t="shared" ref="X438:BA438" si="26">if(X426&gt;X422,X426-X422,0)</f>
        <v>512.9175347</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120.8753475</v>
      </c>
      <c r="AI438" s="148">
        <f t="shared" si="26"/>
        <v>547.9175347</v>
      </c>
      <c r="AJ438" s="148">
        <f t="shared" si="26"/>
        <v>174.7175347</v>
      </c>
      <c r="AK438" s="148">
        <f t="shared" si="26"/>
        <v>0</v>
      </c>
      <c r="AL438" s="148">
        <f t="shared" si="26"/>
        <v>0</v>
      </c>
      <c r="AM438" s="148">
        <f t="shared" si="26"/>
        <v>0</v>
      </c>
      <c r="AN438" s="148">
        <f t="shared" si="26"/>
        <v>208.370139</v>
      </c>
      <c r="AO438" s="148">
        <f t="shared" si="26"/>
        <v>934.4175347</v>
      </c>
      <c r="AP438" s="148">
        <f t="shared" si="26"/>
        <v>911.7175347</v>
      </c>
      <c r="AQ438" s="148">
        <f t="shared" si="26"/>
        <v>211.0175347</v>
      </c>
      <c r="AR438" s="148">
        <f t="shared" si="26"/>
        <v>0</v>
      </c>
      <c r="AS438" s="148">
        <f t="shared" si="26"/>
        <v>0</v>
      </c>
      <c r="AT438" s="148">
        <f t="shared" si="26"/>
        <v>263.1526042</v>
      </c>
      <c r="AU438" s="148">
        <f t="shared" si="26"/>
        <v>943.5175347</v>
      </c>
      <c r="AV438" s="148">
        <f t="shared" si="26"/>
        <v>0</v>
      </c>
      <c r="AW438" s="148">
        <f t="shared" si="26"/>
        <v>0</v>
      </c>
      <c r="AX438" s="148">
        <f t="shared" si="26"/>
        <v>0</v>
      </c>
      <c r="AY438" s="148">
        <f t="shared" si="26"/>
        <v>0</v>
      </c>
      <c r="AZ438" s="148">
        <f t="shared" si="26"/>
        <v>0</v>
      </c>
      <c r="BA438" s="148">
        <f t="shared" si="26"/>
        <v>0</v>
      </c>
    </row>
    <row r="439" ht="15.75" customHeight="1">
      <c r="A439" s="207" t="s">
        <v>394</v>
      </c>
      <c r="B439" s="150" t="s">
        <v>149</v>
      </c>
      <c r="C439" s="213">
        <f t="array" ref="C439:V439">transpose('Assumptions (NG)'!V261:V280)</f>
        <v>0</v>
      </c>
      <c r="D439" s="172">
        <v>153.2</v>
      </c>
      <c r="E439" s="172">
        <v>149.4</v>
      </c>
      <c r="F439" s="172">
        <v>0.0</v>
      </c>
      <c r="G439" s="172">
        <v>0.0</v>
      </c>
      <c r="H439" s="172">
        <v>2.2</v>
      </c>
      <c r="I439" s="172">
        <v>0.0</v>
      </c>
      <c r="J439" s="172">
        <v>0.0</v>
      </c>
      <c r="K439" s="172">
        <v>0.0</v>
      </c>
      <c r="L439" s="172">
        <v>0.0</v>
      </c>
      <c r="M439" s="172">
        <v>0.0</v>
      </c>
      <c r="N439" s="172">
        <v>0.0</v>
      </c>
      <c r="O439" s="172">
        <v>0.0</v>
      </c>
      <c r="P439" s="172">
        <v>0.0</v>
      </c>
      <c r="Q439" s="172">
        <v>206.8</v>
      </c>
      <c r="R439" s="172">
        <v>18.8</v>
      </c>
      <c r="S439" s="172">
        <v>0.0</v>
      </c>
      <c r="T439" s="172">
        <v>0.0</v>
      </c>
      <c r="U439" s="172">
        <v>0.0</v>
      </c>
      <c r="V439" s="172">
        <v>0.0</v>
      </c>
      <c r="W439" s="171">
        <v>0.0</v>
      </c>
      <c r="X439" s="148">
        <f t="shared" ref="X439:BA439" si="27">if(X427&gt;X424,X427-X424,0)</f>
        <v>0</v>
      </c>
      <c r="Y439" s="148">
        <f t="shared" si="27"/>
        <v>0</v>
      </c>
      <c r="Z439" s="148">
        <f t="shared" si="27"/>
        <v>0</v>
      </c>
      <c r="AA439" s="148">
        <f t="shared" si="27"/>
        <v>0</v>
      </c>
      <c r="AB439" s="148">
        <f t="shared" si="27"/>
        <v>0</v>
      </c>
      <c r="AC439" s="148">
        <f t="shared" si="27"/>
        <v>0</v>
      </c>
      <c r="AD439" s="148">
        <f t="shared" si="27"/>
        <v>0</v>
      </c>
      <c r="AE439" s="148">
        <f t="shared" si="27"/>
        <v>0</v>
      </c>
      <c r="AF439" s="148">
        <f t="shared" si="27"/>
        <v>0</v>
      </c>
      <c r="AG439" s="148">
        <f t="shared" si="27"/>
        <v>0</v>
      </c>
      <c r="AH439" s="148">
        <f t="shared" si="27"/>
        <v>0</v>
      </c>
      <c r="AI439" s="148">
        <f t="shared" si="27"/>
        <v>0</v>
      </c>
      <c r="AJ439" s="148">
        <f t="shared" si="27"/>
        <v>0</v>
      </c>
      <c r="AK439" s="148">
        <f t="shared" si="27"/>
        <v>45.64</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0</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0.6931717974</v>
      </c>
      <c r="D441" s="176">
        <f t="shared" si="28"/>
        <v>0.6126728321</v>
      </c>
      <c r="E441" s="176">
        <f t="shared" si="28"/>
        <v>0.3286597229</v>
      </c>
      <c r="F441" s="176">
        <f t="shared" si="28"/>
        <v>0.07388478009</v>
      </c>
      <c r="G441" s="176">
        <f t="shared" si="28"/>
        <v>0.1252794817</v>
      </c>
      <c r="H441" s="176">
        <f t="shared" si="28"/>
        <v>0.3945216767</v>
      </c>
      <c r="I441" s="176">
        <f t="shared" si="28"/>
        <v>0.4066051709</v>
      </c>
      <c r="J441" s="176">
        <f t="shared" si="28"/>
        <v>0.2923237493</v>
      </c>
      <c r="K441" s="176">
        <f t="shared" si="28"/>
        <v>0.001903644986</v>
      </c>
      <c r="L441" s="176">
        <f t="shared" si="28"/>
        <v>0.005330011174</v>
      </c>
      <c r="M441" s="176">
        <f t="shared" si="28"/>
        <v>0.003415268793</v>
      </c>
      <c r="N441" s="176">
        <f t="shared" si="28"/>
        <v>0.04364599641</v>
      </c>
      <c r="O441" s="176">
        <f t="shared" si="28"/>
        <v>0.04479824553</v>
      </c>
      <c r="P441" s="176">
        <f t="shared" si="28"/>
        <v>0.2085287154</v>
      </c>
      <c r="Q441" s="176">
        <f t="shared" si="28"/>
        <v>0.1691861659</v>
      </c>
      <c r="R441" s="176">
        <f t="shared" si="28"/>
        <v>0.1711283088</v>
      </c>
      <c r="S441" s="176">
        <f t="shared" si="28"/>
        <v>0</v>
      </c>
      <c r="T441" s="176">
        <f t="shared" si="28"/>
        <v>0</v>
      </c>
      <c r="U441" s="176">
        <f t="shared" si="28"/>
        <v>0.183425431</v>
      </c>
      <c r="V441" s="176">
        <f t="shared" si="28"/>
        <v>0.1857423406</v>
      </c>
      <c r="W441" s="176">
        <f t="shared" si="28"/>
        <v>0.1894375428</v>
      </c>
      <c r="X441" s="176">
        <f t="shared" si="28"/>
        <v>0</v>
      </c>
      <c r="Y441" s="176">
        <f t="shared" si="28"/>
        <v>0</v>
      </c>
      <c r="Z441" s="176">
        <f t="shared" si="28"/>
        <v>0</v>
      </c>
      <c r="AA441" s="176">
        <f t="shared" si="28"/>
        <v>0</v>
      </c>
      <c r="AB441" s="176">
        <f t="shared" si="28"/>
        <v>0</v>
      </c>
      <c r="AC441" s="176">
        <f t="shared" si="28"/>
        <v>0</v>
      </c>
      <c r="AD441" s="176">
        <f t="shared" si="28"/>
        <v>0</v>
      </c>
      <c r="AE441" s="176">
        <f t="shared" si="28"/>
        <v>0.05226336214</v>
      </c>
      <c r="AF441" s="176">
        <f t="shared" si="28"/>
        <v>0.2949214697</v>
      </c>
      <c r="AG441" s="176">
        <f t="shared" si="28"/>
        <v>0.3793676858</v>
      </c>
      <c r="AH441" s="176">
        <f t="shared" si="28"/>
        <v>0.344317996</v>
      </c>
      <c r="AI441" s="176">
        <f t="shared" si="28"/>
        <v>0.09484034652</v>
      </c>
      <c r="AJ441" s="176">
        <f t="shared" si="28"/>
        <v>0.01336441912</v>
      </c>
      <c r="AK441" s="176">
        <f t="shared" si="28"/>
        <v>0.1013971897</v>
      </c>
      <c r="AL441" s="176">
        <f t="shared" si="28"/>
        <v>0.5671672196</v>
      </c>
      <c r="AM441" s="176">
        <f t="shared" si="28"/>
        <v>1.039939224</v>
      </c>
      <c r="AN441" s="176">
        <f t="shared" si="28"/>
        <v>1.061994727</v>
      </c>
      <c r="AO441" s="176">
        <f t="shared" si="28"/>
        <v>0.5911371819</v>
      </c>
      <c r="AP441" s="176">
        <f t="shared" si="28"/>
        <v>0.1133142873</v>
      </c>
      <c r="AQ441" s="176">
        <f t="shared" si="28"/>
        <v>0.1441215541</v>
      </c>
      <c r="AR441" s="176">
        <f t="shared" si="28"/>
        <v>0.6740078704</v>
      </c>
      <c r="AS441" s="176">
        <f t="shared" si="28"/>
        <v>0.687416743</v>
      </c>
      <c r="AT441" s="176">
        <f t="shared" si="28"/>
        <v>0.5481969992</v>
      </c>
      <c r="AU441" s="176">
        <f t="shared" si="28"/>
        <v>0</v>
      </c>
      <c r="AV441" s="176">
        <f t="shared" si="28"/>
        <v>0</v>
      </c>
      <c r="AW441" s="176">
        <f t="shared" si="28"/>
        <v>0</v>
      </c>
      <c r="AX441" s="176">
        <f t="shared" si="28"/>
        <v>0</v>
      </c>
      <c r="AY441" s="176">
        <f t="shared" si="28"/>
        <v>0</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0.1540345147</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0.2843623399</v>
      </c>
      <c r="D444" s="177">
        <f>IF(E$438&gt;0,('Assumptions (NG)'!$V$16*Model!E$438*'Assumptions (NG)'!C$2)/10^9,0)+if(E$439&gt;0,('Assumptions (NG)'!$V$16*Model!E$439*'Assumptions (NG)'!C$3)/10^9,0)</f>
        <v>0.2843623399</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0.2547749428</v>
      </c>
      <c r="D445" s="177">
        <f>IF(F$438&gt;0,('Assumptions (NG)'!$V$16*Model!F$438*'Assumptions (NG)'!C$2)/10^9,0)+if(F$439&gt;0,('Assumptions (NG)'!$V$16*Model!F$439*'Assumptions (NG)'!C$3)/10^9,0)</f>
        <v>0.2547749428</v>
      </c>
      <c r="E445" s="177">
        <f>IF(F$438&gt;0,('Assumptions (NG)'!$V$16*Model!F$438*'Assumptions (NG)'!D$2)/10^9,0)+if(F$439&gt;0,('Assumptions (NG)'!$V$16*Model!F$439*'Assumptions (NG)'!D$3)/10^9,0)</f>
        <v>0.2547749428</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0.07353554947</v>
      </c>
      <c r="E446" s="177">
        <f>IF(G$438&gt;0,('Assumptions (NG)'!$V$16*Model!G$438*'Assumptions (NG)'!D$2)/10^9,0)+if(G$439&gt;0,('Assumptions (NG)'!$V$16*Model!G$439*'Assumptions (NG)'!D$3)/10^9,0)</f>
        <v>0.07353554947</v>
      </c>
      <c r="F446" s="177">
        <f>IF(G$438&gt;0,('Assumptions (NG)'!$V$16*Model!G$438*'Assumptions (NG)'!E$2)/10^9,0)+if(G$439&gt;0,('Assumptions (NG)'!$V$16*Model!G$439*'Assumptions (NG)'!E$3)/10^9,0)</f>
        <v>0.07353554947</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0.0003492306203</v>
      </c>
      <c r="F447" s="177">
        <f>IF(H$438&gt;0,('Assumptions (NG)'!$V$16*Model!H$438*'Assumptions (NG)'!E$2)/10^9,0)+if(H$439&gt;0,('Assumptions (NG)'!$V$16*Model!H$439*'Assumptions (NG)'!E$3)/10^9,0)</f>
        <v>0.0003492306203</v>
      </c>
      <c r="G447" s="177">
        <f>IF(H$438&gt;0,('Assumptions (NG)'!$V$16*Model!H$438*'Assumptions (NG)'!F$2)/10^9,0)+if(H$439&gt;0,('Assumptions (NG)'!$V$16*Model!H$439*'Assumptions (NG)'!F$3)/10^9,0)</f>
        <v>0.0003492306203</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v>
      </c>
      <c r="G448" s="177">
        <f>IF(I$438&gt;0,('Assumptions (NG)'!$V$16*Model!I$438*'Assumptions (NG)'!F$2)/10^9,0)+if(I$439&gt;0,('Assumptions (NG)'!$V$16*Model!I$439*'Assumptions (NG)'!F$3)/10^9,0)</f>
        <v>0</v>
      </c>
      <c r="H448" s="177">
        <f>IF(I$438&gt;0,('Assumptions (NG)'!$V$16*Model!I$438*'Assumptions (NG)'!G$2)/10^9,0)+if(I$439&gt;0,('Assumptions (NG)'!$V$16*Model!I$439*'Assumptions (NG)'!G$3)/10^9,0)</f>
        <v>0</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0.1249302511</v>
      </c>
      <c r="H449" s="177">
        <f>IF(J$438&gt;0,('Assumptions (NG)'!$V$16*Model!J$438*'Assumptions (NG)'!G$2)/10^9,0)+if(J$439&gt;0,('Assumptions (NG)'!$V$16*Model!J$439*'Assumptions (NG)'!G$3)/10^9,0)</f>
        <v>0.1270529203</v>
      </c>
      <c r="I449" s="177">
        <f>IF(J$438&gt;0,('Assumptions (NG)'!$V$16*Model!J$438*'Assumptions (NG)'!H$2)/10^9,0)+if(J$439&gt;0,('Assumptions (NG)'!$V$16*Model!J$439*'Assumptions (NG)'!H$3)/10^9,0)</f>
        <v>0.1309443243</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0.2674687564</v>
      </c>
      <c r="I450" s="177">
        <f>IF(K$438&gt;0,('Assumptions (NG)'!$V$16*Model!K$438*'Assumptions (NG)'!H$2)/10^9,0)+if(K$439&gt;0,('Assumptions (NG)'!$V$16*Model!K$439*'Assumptions (NG)'!H$3)/10^9,0)</f>
        <v>0.2756608466</v>
      </c>
      <c r="J450" s="177">
        <f>IF(K$438&gt;0,('Assumptions (NG)'!$V$16*Model!K$438*'Assumptions (NG)'!I$2)/10^9,0)+if(K$439&gt;0,('Assumptions (NG)'!$V$16*Model!K$439*'Assumptions (NG)'!I$3)/10^9,0)</f>
        <v>0.2904669093</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v>
      </c>
      <c r="J451" s="177">
        <f>IF(L$438&gt;0,('Assumptions (NG)'!$V$16*Model!L$438*'Assumptions (NG)'!I$2)/10^9,0)+if(L$439&gt;0,('Assumptions (NG)'!$V$16*Model!L$439*'Assumptions (NG)'!I$3)/10^9,0)</f>
        <v>0</v>
      </c>
      <c r="K451" s="177">
        <f>IF(L$438&gt;0,('Assumptions (NG)'!$V$16*Model!L$438*'Assumptions (NG)'!J$2)/10^9,0)+if(L$439&gt;0,('Assumptions (NG)'!$V$16*Model!L$439*'Assumptions (NG)'!J$3)/10^9,0)</f>
        <v>0</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0.001856839999</v>
      </c>
      <c r="K452" s="177">
        <f>IF(M$438&gt;0,('Assumptions (NG)'!$V$16*Model!M$438*'Assumptions (NG)'!J$2)/10^9,0)+if(M$439&gt;0,('Assumptions (NG)'!$V$16*Model!M$439*'Assumptions (NG)'!J$3)/10^9,0)</f>
        <v>0.001903644986</v>
      </c>
      <c r="L452" s="177">
        <f>IF(M$438&gt;0,('Assumptions (NG)'!$V$16*Model!M$438*'Assumptions (NG)'!K$2)/10^9,0)+if(M$439&gt;0,('Assumptions (NG)'!$V$16*Model!M$439*'Assumptions (NG)'!K$3)/10^9,0)</f>
        <v>0.001979718436</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v>
      </c>
      <c r="L453" s="177">
        <f>IF(N$438&gt;0,('Assumptions (NG)'!$V$16*Model!N$438*'Assumptions (NG)'!K$2)/10^9,0)+if(N$439&gt;0,('Assumptions (NG)'!$V$16*Model!N$439*'Assumptions (NG)'!K$3)/10^9,0)</f>
        <v>0</v>
      </c>
      <c r="M453" s="177">
        <f>IF(N$438&gt;0,('Assumptions (NG)'!$V$16*Model!N$438*'Assumptions (NG)'!L$2)/10^9,0)+if(N$439&gt;0,('Assumptions (NG)'!$V$16*Model!N$439*'Assumptions (NG)'!L$3)/10^9,0)</f>
        <v>0</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0.003350292738</v>
      </c>
      <c r="M454" s="177">
        <f>IF(O$438&gt;0,('Assumptions (NG)'!$V$16*Model!O$438*'Assumptions (NG)'!L$2)/10^9,0)+if(O$439&gt;0,('Assumptions (NG)'!$V$16*Model!O$439*'Assumptions (NG)'!L$3)/10^9,0)</f>
        <v>0.003415268793</v>
      </c>
      <c r="N454" s="177">
        <f>IF(O$438&gt;0,('Assumptions (NG)'!$V$16*Model!O$438*'Assumptions (NG)'!M$2)/10^9,0)+if(O$439&gt;0,('Assumptions (NG)'!$V$16*Model!O$439*'Assumptions (NG)'!M$3)/10^9,0)</f>
        <v>0.003481123238</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v>
      </c>
      <c r="N455" s="177">
        <f>IF(P$438&gt;0,('Assumptions (NG)'!$V$16*Model!P$438*'Assumptions (NG)'!M$2)/10^9,0)+if(P$439&gt;0,('Assumptions (NG)'!$V$16*Model!P$439*'Assumptions (NG)'!M$3)/10^9,0)</f>
        <v>0</v>
      </c>
      <c r="O455" s="215">
        <f>IF(P$438&gt;0,('Assumptions (NG)'!$V$16*Model!P$438*'Assumptions (NG)'!N$2)/10^9,0)+if(P$439&gt;0,('Assumptions (NG)'!$V$16*Model!P$439*'Assumptions (NG)'!N$3)/10^9,0)</f>
        <v>0</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0.04016487318</v>
      </c>
      <c r="O456" s="215">
        <f>IF(Q$438&gt;0,('Assumptions (NG)'!$V$16*Model!Q$438*'Assumptions (NG)'!N$2)/10^9,0)+if(Q$439&gt;0,('Assumptions (NG)'!$V$16*Model!Q$439*'Assumptions (NG)'!N$3)/10^9,0)</f>
        <v>0.04106505841</v>
      </c>
      <c r="P456" s="215">
        <f>IF(Q$438&gt;0,('Assumptions (NG)'!$V$16*Model!Q$438*'Assumptions (NG)'!O$2)/10^9,0)+if(Q$439&gt;0,('Assumptions (NG)'!$V$16*Model!Q$439*'Assumptions (NG)'!O$3)/10^9,0)</f>
        <v>0.04145294097</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0.003733187128</v>
      </c>
      <c r="P457" s="215">
        <f>IF(R$438&gt;0,('Assumptions (NG)'!$V$16*Model!R$438*'Assumptions (NG)'!O$2)/10^9,0)+if(R$439&gt;0,('Assumptions (NG)'!$V$16*Model!R$439*'Assumptions (NG)'!O$3)/10^9,0)</f>
        <v>0.003768449179</v>
      </c>
      <c r="Q457" s="215">
        <f>IF(R$438&gt;0,('Assumptions (NG)'!$V$16*Model!R$438*'Assumptions (NG)'!P$2)/10^9,0)+if(R$439&gt;0,('Assumptions (NG)'!$V$16*Model!R$439*'Assumptions (NG)'!P$3)/10^9,0)</f>
        <v>0.003816049756</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0.1633073252</v>
      </c>
      <c r="Q458" s="215">
        <f>IF(S$438&gt;0,('Assumptions (NG)'!$V$16*Model!S$438*'Assumptions (NG)'!P$2)/10^9,0)+if(S$439&gt;0,('Assumptions (NG)'!$V$16*Model!S$439*'Assumptions (NG)'!P$3)/10^9,0)</f>
        <v>0.1653701161</v>
      </c>
      <c r="R458" s="215">
        <f>IF(S$438&gt;0,('Assumptions (NG)'!$V$16*Model!S$438*'Assumptions (NG)'!Q$2)/10^9,0)+if(S$439&gt;0,('Assumptions (NG)'!$V$16*Model!S$439*'Assumptions (NG)'!Q$3)/10^9,0)</f>
        <v>0.1711283088</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v>
      </c>
      <c r="R459" s="215">
        <f>IF(T$438&gt;0,('Assumptions (NG)'!$V$16*Model!T$438*'Assumptions (NG)'!Q$2)/10^9,0)+if(T$439&gt;0,('Assumptions (NG)'!$V$16*Model!T$439*'Assumptions (NG)'!Q$3)/10^9,0)</f>
        <v>0</v>
      </c>
      <c r="S459" s="215">
        <f>IF(T$438&gt;0,('Assumptions (NG)'!$V$16*Model!T$438*'Assumptions (NG)'!R$2)/10^9,0)+if(T$439&gt;0,('Assumptions (NG)'!$V$16*Model!T$439*'Assumptions (NG)'!R$3)/10^9,0)</f>
        <v>0</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v>
      </c>
      <c r="S460" s="215">
        <f>IF(U$438&gt;0,('Assumptions (NG)'!$V$16*Model!U$438*'Assumptions (NG)'!R$2)/10^9,0)+if(U$439&gt;0,('Assumptions (NG)'!$V$16*Model!U$439*'Assumptions (NG)'!R$3)/10^9,0)</f>
        <v>0</v>
      </c>
      <c r="T460" s="215">
        <f>IF(U$438&gt;0,('Assumptions (NG)'!$V$16*Model!U$438*'Assumptions (NG)'!S$2)/10^9,0)+if(U$439&gt;0,('Assumptions (NG)'!$V$16*Model!U$439*'Assumptions (NG)'!S$3)/10^9,0)</f>
        <v>0</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0.183425431</v>
      </c>
      <c r="V463" s="215">
        <f>IF(X$438&gt;0,('Assumptions (NG)'!$V$16*Model!X$438*'Assumptions (NG)'!U$2)/10^9,0)+if(X$439&gt;0,('Assumptions (NG)'!$V$16*Model!X$439*'Assumptions (NG)'!U$3)/10^9,0)</f>
        <v>0.1857423406</v>
      </c>
      <c r="W463" s="215">
        <f>IF(X$438&gt;0,('Assumptions (NG)'!$V$16*Model!X$438*'Assumptions (NG)'!V$2)/10^9,0)+if(X$439&gt;0,('Assumptions (NG)'!$V$16*Model!X$439*'Assumptions (NG)'!V$3)/10^9,0)</f>
        <v>0.1894375428</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v>
      </c>
      <c r="W464" s="215">
        <f>IF(Y$438&gt;0,('Assumptions (NG)'!$V$16*Model!Y$438*'Assumptions (NG)'!V$2)/10^9,0)+if(Y$439&gt;0,('Assumptions (NG)'!$V$16*Model!Y$439*'Assumptions (NG)'!V$3)/10^9,0)</f>
        <v>0</v>
      </c>
      <c r="X464" s="215">
        <f>IF(Y$438&gt;0,('Assumptions (NG)'!$V$16*Model!Y$438*'Assumptions (NG)'!W$2)/10^9,0)+if(Y$439&gt;0,('Assumptions (NG)'!$V$16*Model!Y$439*'Assumptions (NG)'!W$3)/10^9,0)</f>
        <v>0</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v>
      </c>
      <c r="X465" s="215">
        <f>IF(Z$438&gt;0,('Assumptions (NG)'!$V$16*Model!Z$438*'Assumptions (NG)'!W$2)/10^9,0)+if(Z$439&gt;0,('Assumptions (NG)'!$V$16*Model!Z$439*'Assumptions (NG)'!W$3)/10^9,0)</f>
        <v>0</v>
      </c>
      <c r="Y465" s="215">
        <f>IF(Z$438&gt;0,('Assumptions (NG)'!$V$16*Model!Z$438*'Assumptions (NG)'!X$2)/10^9,0)+if(Z$439&gt;0,('Assumptions (NG)'!$V$16*Model!Z$439*'Assumptions (NG)'!X$3)/10^9,0)</f>
        <v>0</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v>
      </c>
      <c r="Y466" s="215">
        <f>IF(AA$438&gt;0,('Assumptions (NG)'!$V$16*Model!AA$438*'Assumptions (NG)'!X$2)/10^9,0)+if(AA$439&gt;0,('Assumptions (NG)'!$V$16*Model!AA$439*'Assumptions (NG)'!X$3)/10^9,0)</f>
        <v>0</v>
      </c>
      <c r="Z466" s="215">
        <f>IF(AA$438&gt;0,('Assumptions (NG)'!$V$16*Model!AA$438*'Assumptions (NG)'!Y$2)/10^9,0)+if(AA$439&gt;0,('Assumptions (NG)'!$V$16*Model!AA$439*'Assumptions (NG)'!Y$3)/10^9,0)</f>
        <v>0</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v>
      </c>
      <c r="Z467" s="215">
        <f>IF(AB$438&gt;0,('Assumptions (NG)'!$V$16*Model!AB$438*'Assumptions (NG)'!Y$2)/10^9,0)+if(AB$439&gt;0,('Assumptions (NG)'!$V$16*Model!AB$439*'Assumptions (NG)'!Y$3)/10^9,0)</f>
        <v>0</v>
      </c>
      <c r="AA467" s="215">
        <f>IF(AB$438&gt;0,('Assumptions (NG)'!$V$16*Model!AB$438*'Assumptions (NG)'!Z$2)/10^9,0)+if(AB$439&gt;0,('Assumptions (NG)'!$V$16*Model!AB$439*'Assumptions (NG)'!Z$3)/10^9,0)</f>
        <v>0</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v>
      </c>
      <c r="AA468" s="215">
        <f>IF(AC$438&gt;0,('Assumptions (NG)'!$V$16*Model!AC$438*'Assumptions (NG)'!Z$2)/10^9,0)+if(AC$439&gt;0,('Assumptions (NG)'!$V$16*Model!AC$439*'Assumptions (NG)'!Z$3)/10^9,0)</f>
        <v>0</v>
      </c>
      <c r="AB468" s="215">
        <f>IF(AC$438&gt;0,('Assumptions (NG)'!$V$16*Model!AC$438*'Assumptions (NG)'!AA$2)/10^9,0)+if(AC$439&gt;0,('Assumptions (NG)'!$V$16*Model!AC$439*'Assumptions (NG)'!AA$3)/10^9,0)</f>
        <v>0</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v>
      </c>
      <c r="AB469" s="215">
        <f>IF(AD$438&gt;0,('Assumptions (NG)'!$V$16*Model!AD$438*'Assumptions (NG)'!AA$2)/10^9,0)+if(AD$439&gt;0,('Assumptions (NG)'!$V$16*Model!AD$439*'Assumptions (NG)'!AA$3)/10^9,0)</f>
        <v>0</v>
      </c>
      <c r="AC469" s="215">
        <f>IF(AD$438&gt;0,('Assumptions (NG)'!$V$16*Model!AD$438*'Assumptions (NG)'!AB$2)/10^9,0)+if(AD$439&gt;0,('Assumptions (NG)'!$V$16*Model!AD$439*'Assumptions (NG)'!AB$3)/10^9,0)</f>
        <v>0</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v>
      </c>
      <c r="AC470" s="215">
        <f>IF(AE$438&gt;0,('Assumptions (NG)'!$V$16*Model!AE$438*'Assumptions (NG)'!AB$2)/10^9,0)+if(AE$439&gt;0,('Assumptions (NG)'!$V$16*Model!AE$439*'Assumptions (NG)'!AB$3)/10^9,0)</f>
        <v>0</v>
      </c>
      <c r="AD470" s="215">
        <f>IF(AE$438&gt;0,('Assumptions (NG)'!$V$16*Model!AE$438*'Assumptions (NG)'!AC$2)/10^9,0)+if(AE$439&gt;0,('Assumptions (NG)'!$V$16*Model!AE$439*'Assumptions (NG)'!AC$3)/10^9,0)</f>
        <v>0</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v>
      </c>
      <c r="AD471" s="215">
        <f>IF(AF$438&gt;0,('Assumptions (NG)'!$V$16*Model!AF$438*'Assumptions (NG)'!AC$2)/10^9,0)+if(AF$439&gt;0,('Assumptions (NG)'!$V$16*Model!AF$439*'Assumptions (NG)'!AC$3)/10^9,0)</f>
        <v>0</v>
      </c>
      <c r="AE471" s="215">
        <f>IF(AF$438&gt;0,('Assumptions (NG)'!$V$16*Model!AF$438*'Assumptions (NG)'!AD$2)/10^9,0)+if(AF$439&gt;0,('Assumptions (NG)'!$V$16*Model!AF$439*'Assumptions (NG)'!AD$3)/10^9,0)</f>
        <v>0</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v>
      </c>
      <c r="AE472" s="215">
        <f>IF(AG$438&gt;0,('Assumptions (NG)'!$V$16*Model!AG$438*'Assumptions (NG)'!AD$2)/10^9,0)+if(AG$439&gt;0,('Assumptions (NG)'!$V$16*Model!AG$439*'Assumptions (NG)'!AD$3)/10^9,0)</f>
        <v>0</v>
      </c>
      <c r="AF472" s="215">
        <f>IF(AG$438&gt;0,('Assumptions (NG)'!$V$16*Model!AG$438*'Assumptions (NG)'!AE$2)/10^9,0)+if(AG$439&gt;0,('Assumptions (NG)'!$V$16*Model!AG$439*'Assumptions (NG)'!AE$3)/10^9,0)</f>
        <v>0</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0.05226336214</v>
      </c>
      <c r="AF473" s="215">
        <f>IF(AH$438&gt;0,('Assumptions (NG)'!$V$16*Model!AH$438*'Assumptions (NG)'!AE$2)/10^9,0)+if(AH$439&gt;0,('Assumptions (NG)'!$V$16*Model!AH$439*'Assumptions (NG)'!AE$3)/10^9,0)</f>
        <v>0.05330310187</v>
      </c>
      <c r="AG473" s="215">
        <f>IF(AH$438&gt;0,('Assumptions (NG)'!$V$16*Model!AH$438*'Assumptions (NG)'!AF$2)/10^9,0)+if(AH$439&gt;0,('Assumptions (NG)'!$V$16*Model!AH$439*'Assumptions (NG)'!AF$3)/10^9,0)</f>
        <v>0.05436352643</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0.2416183678</v>
      </c>
      <c r="AG474" s="215">
        <f>IF(AI$438&gt;0,('Assumptions (NG)'!$V$16*Model!AI$438*'Assumptions (NG)'!AF$2)/10^9,0)+if(AI$439&gt;0,('Assumptions (NG)'!$V$16*Model!AI$439*'Assumptions (NG)'!AF$3)/10^9,0)</f>
        <v>0.246425181</v>
      </c>
      <c r="AH474" s="215">
        <f>IF(AI$438&gt;0,('Assumptions (NG)'!$V$16*Model!AI$438*'Assumptions (NG)'!AG$2)/10^9,0)+if(AI$439&gt;0,('Assumptions (NG)'!$V$16*Model!AI$439*'Assumptions (NG)'!AG$3)/10^9,0)</f>
        <v>0.251327622</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0.07857897839</v>
      </c>
      <c r="AH475" s="215">
        <f>IF(AJ$438&gt;0,('Assumptions (NG)'!$V$16*Model!AJ$438*'Assumptions (NG)'!AG$2)/10^9,0)+if(AJ$439&gt;0,('Assumptions (NG)'!$V$16*Model!AJ$439*'Assumptions (NG)'!AG$3)/10^9,0)</f>
        <v>0.08014224724</v>
      </c>
      <c r="AI475" s="215">
        <f>IF(AJ$438&gt;0,('Assumptions (NG)'!$V$16*Model!AJ$438*'Assumptions (NG)'!AH$2)/10^9,0)+if(AJ$439&gt;0,('Assumptions (NG)'!$V$16*Model!AJ$439*'Assumptions (NG)'!AH$3)/10^9,0)</f>
        <v>0.08173661613</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0.01284812671</v>
      </c>
      <c r="AI476" s="215">
        <f>IF(AK$438&gt;0,('Assumptions (NG)'!$V$16*Model!AK$438*'Assumptions (NG)'!AH$2)/10^9,0)+if(AK$439&gt;0,('Assumptions (NG)'!$V$16*Model!AK$439*'Assumptions (NG)'!AH$3)/10^9,0)</f>
        <v>0.01310373039</v>
      </c>
      <c r="AJ476" s="215">
        <f>IF(AK$438&gt;0,('Assumptions (NG)'!$V$16*Model!AK$438*'Assumptions (NG)'!AI$2)/10^9,0)+if(AK$439&gt;0,('Assumptions (NG)'!$V$16*Model!AK$439*'Assumptions (NG)'!AI$3)/10^9,0)</f>
        <v>0.01336441912</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v>
      </c>
      <c r="AJ477" s="215">
        <f>IF(AL$438&gt;0,('Assumptions (NG)'!$V$16*Model!AL$438*'Assumptions (NG)'!AI$2)/10^9,0)+if(AL$439&gt;0,('Assumptions (NG)'!$V$16*Model!AL$439*'Assumptions (NG)'!AI$3)/10^9,0)</f>
        <v>0</v>
      </c>
      <c r="AK477" s="215">
        <f>IF(AL$438&gt;0,('Assumptions (NG)'!$V$16*Model!AL$438*'Assumptions (NG)'!AJ$2)/10^9,0)+if(AL$439&gt;0,('Assumptions (NG)'!$V$16*Model!AL$439*'Assumptions (NG)'!AJ$3)/10^9,0)</f>
        <v>0</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v>
      </c>
      <c r="AK478" s="215">
        <f>IF(AM$438&gt;0,('Assumptions (NG)'!$V$16*Model!AM$438*'Assumptions (NG)'!AJ$2)/10^9,0)+if(AM$439&gt;0,('Assumptions (NG)'!$V$16*Model!AM$439*'Assumptions (NG)'!AJ$3)/10^9,0)</f>
        <v>0</v>
      </c>
      <c r="AL478" s="215">
        <f>IF(AM$438&gt;0,('Assumptions (NG)'!$V$16*Model!AM$438*'Assumptions (NG)'!AK$2)/10^9,0)+if(AM$439&gt;0,('Assumptions (NG)'!$V$16*Model!AM$439*'Assumptions (NG)'!AK$3)/10^9,0)</f>
        <v>0</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0.1013971897</v>
      </c>
      <c r="AL479" s="215">
        <f>IF(AN$438&gt;0,('Assumptions (NG)'!$V$16*Model!AN$438*'Assumptions (NG)'!AK$2)/10^9,0)+if(AN$439&gt;0,('Assumptions (NG)'!$V$16*Model!AN$439*'Assumptions (NG)'!AK$3)/10^9,0)</f>
        <v>0.1034144094</v>
      </c>
      <c r="AM479" s="215">
        <f>IF(AN$438&gt;0,('Assumptions (NG)'!$V$16*Model!AN$438*'Assumptions (NG)'!AL$2)/10^9,0)+if(AN$439&gt;0,('Assumptions (NG)'!$V$16*Model!AN$439*'Assumptions (NG)'!AL$3)/10^9,0)</f>
        <v>0.1054717602</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0.4637528101</v>
      </c>
      <c r="AM480" s="215">
        <f>IF(AO$438&gt;0,('Assumptions (NG)'!$V$16*Model!AO$438*'Assumptions (NG)'!AL$2)/10^9,0)+if(AO$439&gt;0,('Assumptions (NG)'!$V$16*Model!AO$439*'Assumptions (NG)'!AL$3)/10^9,0)</f>
        <v>0.4729788186</v>
      </c>
      <c r="AN480" s="215">
        <f>IF(AO$438&gt;0,('Assumptions (NG)'!$V$16*Model!AO$438*'Assumptions (NG)'!AM$2)/10^9,0)+if(AO$439&gt;0,('Assumptions (NG)'!$V$16*Model!AO$439*'Assumptions (NG)'!AM$3)/10^9,0)</f>
        <v>0.4823883715</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0.4614886456</v>
      </c>
      <c r="AN481" s="215">
        <f>IF(AP$438&gt;0,('Assumptions (NG)'!$V$16*Model!AP$438*'Assumptions (NG)'!AM$2)/10^9,0)+if(AP$439&gt;0,('Assumptions (NG)'!$V$16*Model!AP$439*'Assumptions (NG)'!AM$3)/10^9,0)</f>
        <v>0.4706696102</v>
      </c>
      <c r="AO481" s="215">
        <f>IF(AP$438&gt;0,('Assumptions (NG)'!$V$16*Model!AP$438*'Assumptions (NG)'!AN$2)/10^9,0)+if(AP$439&gt;0,('Assumptions (NG)'!$V$16*Model!AP$439*'Assumptions (NG)'!AN$3)/10^9,0)</f>
        <v>0.4800332232</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0.1089367453</v>
      </c>
      <c r="AO482" s="215">
        <f>IF(AQ$438&gt;0,('Assumptions (NG)'!$V$16*Model!AQ$438*'Assumptions (NG)'!AN$2)/10^9,0)+if(AQ$439&gt;0,('Assumptions (NG)'!$V$16*Model!AQ$439*'Assumptions (NG)'!AN$3)/10^9,0)</f>
        <v>0.1111039587</v>
      </c>
      <c r="AP482" s="215">
        <f>IF(AQ$438&gt;0,('Assumptions (NG)'!$V$16*Model!AQ$438*'Assumptions (NG)'!AO$2)/10^9,0)+if(AQ$439&gt;0,('Assumptions (NG)'!$V$16*Model!AQ$439*'Assumptions (NG)'!AO$3)/10^9,0)</f>
        <v>0.1133142873</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v>
      </c>
      <c r="AP483" s="215">
        <f>IF(AR$438&gt;0,('Assumptions (NG)'!$V$16*Model!AR$438*'Assumptions (NG)'!AO$2)/10^9,0)+if(AR$439&gt;0,('Assumptions (NG)'!$V$16*Model!AR$439*'Assumptions (NG)'!AO$3)/10^9,0)</f>
        <v>0</v>
      </c>
      <c r="AQ483" s="215">
        <f>IF(AR$438&gt;0,('Assumptions (NG)'!$V$16*Model!AR$438*'Assumptions (NG)'!AP$2)/10^9,0)+if(AR$439&gt;0,('Assumptions (NG)'!$V$16*Model!AR$439*'Assumptions (NG)'!AP$3)/10^9,0)</f>
        <v>0</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v>
      </c>
      <c r="AQ484" s="215">
        <f>IF(AS$438&gt;0,('Assumptions (NG)'!$V$16*Model!AS$438*'Assumptions (NG)'!AP$2)/10^9,0)+if(AS$439&gt;0,('Assumptions (NG)'!$V$16*Model!AS$439*'Assumptions (NG)'!AP$3)/10^9,0)</f>
        <v>0</v>
      </c>
      <c r="AR484" s="215">
        <f>IF(AS$438&gt;0,('Assumptions (NG)'!$V$16*Model!AS$438*'Assumptions (NG)'!AQ$2)/10^9,0)+if(AS$439&gt;0,('Assumptions (NG)'!$V$16*Model!AS$439*'Assumptions (NG)'!AQ$3)/10^9,0)</f>
        <v>0</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0.1441215541</v>
      </c>
      <c r="AR485" s="215">
        <f>IF(AT$438&gt;0,('Assumptions (NG)'!$V$16*Model!AT$438*'Assumptions (NG)'!AQ$2)/10^9,0)+if(AT$439&gt;0,('Assumptions (NG)'!$V$16*Model!AT$439*'Assumptions (NG)'!AQ$3)/10^9,0)</f>
        <v>0.1469887425</v>
      </c>
      <c r="AS485" s="215">
        <f>IF(AT$438&gt;0,('Assumptions (NG)'!$V$16*Model!AT$438*'Assumptions (NG)'!AR$2)/10^9,0)+if(AT$439&gt;0,('Assumptions (NG)'!$V$16*Model!AT$439*'Assumptions (NG)'!AR$3)/10^9,0)</f>
        <v>0.1499129715</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0.5270191279</v>
      </c>
      <c r="AS486" s="215">
        <f>IF(AU$438&gt;0,('Assumptions (NG)'!$V$16*Model!AU$438*'Assumptions (NG)'!AR$2)/10^9,0)+if(AU$439&gt;0,('Assumptions (NG)'!$V$16*Model!AU$439*'Assumptions (NG)'!AR$3)/10^9,0)</f>
        <v>0.5375037715</v>
      </c>
      <c r="AT486" s="215">
        <f>IF(AU$438&gt;0,('Assumptions (NG)'!$V$16*Model!AU$438*'Assumptions (NG)'!AS$2)/10^9,0)+if(AU$439&gt;0,('Assumptions (NG)'!$V$16*Model!AU$439*'Assumptions (NG)'!AS$3)/10^9,0)</f>
        <v>0.5481969992</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v>
      </c>
      <c r="AT487" s="215">
        <f>IF(AV$438&gt;0,('Assumptions (NG)'!$V$16*Model!AV$438*'Assumptions (NG)'!AS$2)/10^9,0)+if(AV$439&gt;0,('Assumptions (NG)'!$V$16*Model!AV$439*'Assumptions (NG)'!AS$3)/10^9,0)</f>
        <v>0</v>
      </c>
      <c r="AU487" s="215">
        <f>IF(AV$438&gt;0,('Assumptions (NG)'!$V$16*Model!AV$438*'Assumptions (NG)'!AT$2)/10^9,0)+if(AV$439&gt;0,('Assumptions (NG)'!$V$16*Model!AV$439*'Assumptions (NG)'!AT$3)/10^9,0)</f>
        <v>0</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v>
      </c>
      <c r="AU488" s="215">
        <f>IF(AW$438&gt;0,('Assumptions (NG)'!$V$16*Model!AW$438*'Assumptions (NG)'!AT$2)/10^9,0)+if(AW$439&gt;0,('Assumptions (NG)'!$V$16*Model!AW$439*'Assumptions (NG)'!AT$3)/10^9,0)</f>
        <v>0</v>
      </c>
      <c r="AV488" s="215">
        <f>IF(AW$438&gt;0,('Assumptions (NG)'!$V$16*Model!AW$438*'Assumptions (NG)'!AU$2)/10^9,0)+if(AW$439&gt;0,('Assumptions (NG)'!$V$16*Model!AW$439*'Assumptions (NG)'!AU$3)/10^9,0)</f>
        <v>0</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v>
      </c>
      <c r="AV489" s="215">
        <f>IF(AX$438&gt;0,('Assumptions (NG)'!$V$16*Model!AX$438*'Assumptions (NG)'!AU$2)/10^9,0)+if(AX$439&gt;0,('Assumptions (NG)'!$V$16*Model!AX$439*'Assumptions (NG)'!AU$3)/10^9,0)</f>
        <v>0</v>
      </c>
      <c r="AW489" s="215">
        <f>IF(AX$438&gt;0,('Assumptions (NG)'!$V$16*Model!AX$438*'Assumptions (NG)'!AV$2)/10^9,0)+if(AX$439&gt;0,('Assumptions (NG)'!$V$16*Model!AX$439*'Assumptions (NG)'!AV$3)/10^9,0)</f>
        <v>0</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v>
      </c>
      <c r="AW490" s="215">
        <f>IF(AY$438&gt;0,('Assumptions (NG)'!$V$16*Model!AY$438*'Assumptions (NG)'!AV$2)/10^9,0)+if(AY$439&gt;0,('Assumptions (NG)'!$V$16*Model!AY$439*'Assumptions (NG)'!AV$3)/10^9,0)</f>
        <v>0</v>
      </c>
      <c r="AX490" s="215">
        <f>IF(AY$438&gt;0,('Assumptions (NG)'!$V$16*Model!AY$438*'Assumptions (NG)'!AW$2)/10^9,0)+if(AY$439&gt;0,('Assumptions (NG)'!$V$16*Model!AY$439*'Assumptions (NG)'!AW$3)/10^9,0)</f>
        <v>0</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v>
      </c>
      <c r="AX491" s="215">
        <f>IF(AZ$438&gt;0,('Assumptions (NG)'!$V$16*Model!AZ$438*'Assumptions (NG)'!AW$2)/10^9,0)+if(AZ$439&gt;0,('Assumptions (NG)'!$V$16*Model!AZ$439*'Assumptions (NG)'!AW$3)/10^9,0)</f>
        <v>0</v>
      </c>
      <c r="AY491" s="216">
        <f>IF(AZ$438&gt;0,('Assumptions (NG)'!$V$16*Model!AZ$438*'Assumptions (NG)'!AX$2)/10^9,0)+if(AZ$439&gt;0,('Assumptions (NG)'!$V$16*Model!AZ$439*'Assumptions (NG)'!AX$3)/10^9,0)</f>
        <v>0</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v>
      </c>
      <c r="AY492" s="216">
        <f>IF(BA$438&gt;0,('Assumptions (NG)'!$V$16*Model!BA$438*'Assumptions (NG)'!AX$2)/10^9,0)+if(BA$439&gt;0,('Assumptions (NG)'!$V$16*Model!BA$439*'Assumptions (NG)'!AX$3)/10^9,0)</f>
        <v>0</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0.4505616683</v>
      </c>
      <c r="D493" s="176">
        <f>'Assumptions (NG)'!$V$7*Model!D441</f>
        <v>0.3982373409</v>
      </c>
      <c r="E493" s="176">
        <f>'Assumptions (NG)'!$V$7*Model!E441</f>
        <v>0.2136288199</v>
      </c>
      <c r="F493" s="176">
        <f>'Assumptions (NG)'!$V$7*Model!F441</f>
        <v>0.04802510706</v>
      </c>
      <c r="G493" s="176">
        <f>'Assumptions (NG)'!$V$7*Model!G441</f>
        <v>0.08143166314</v>
      </c>
      <c r="H493" s="176">
        <f>'Assumptions (NG)'!$V$7*Model!H441</f>
        <v>0.2564390898</v>
      </c>
      <c r="I493" s="176">
        <f>'Assumptions (NG)'!$V$7*Model!I441</f>
        <v>0.2642933611</v>
      </c>
      <c r="J493" s="176">
        <f>'Assumptions (NG)'!$V$7*Model!J441</f>
        <v>0.190010437</v>
      </c>
      <c r="K493" s="176">
        <f>'Assumptions (NG)'!$V$7*Model!K441</f>
        <v>0.001237369241</v>
      </c>
      <c r="L493" s="176">
        <f>'Assumptions (NG)'!$V$7*Model!L441</f>
        <v>0.003464507263</v>
      </c>
      <c r="M493" s="176">
        <f>'Assumptions (NG)'!$V$7*Model!M441</f>
        <v>0.002219924716</v>
      </c>
      <c r="N493" s="176">
        <f>'Assumptions (NG)'!$V$7*Model!N441</f>
        <v>0.02836989767</v>
      </c>
      <c r="O493" s="176">
        <f>'Assumptions (NG)'!$V$7*Model!O441</f>
        <v>0.0291188596</v>
      </c>
      <c r="P493" s="176">
        <f>'Assumptions (NG)'!$V$7*Model!P441</f>
        <v>0.135543665</v>
      </c>
      <c r="Q493" s="176">
        <f>'Assumptions (NG)'!$V$7*Model!Q441</f>
        <v>0.1099710078</v>
      </c>
      <c r="R493" s="176">
        <f>'Assumptions (NG)'!$V$7*Model!R441</f>
        <v>0.1112334007</v>
      </c>
      <c r="S493" s="176">
        <f>'Assumptions (NG)'!$V$7*Model!S441</f>
        <v>0</v>
      </c>
      <c r="T493" s="176">
        <f>'Assumptions (NG)'!$V$7*Model!T441</f>
        <v>0</v>
      </c>
      <c r="U493" s="176">
        <f>'Assumptions (NG)'!$V$7*Model!U441</f>
        <v>0.1192265301</v>
      </c>
      <c r="V493" s="176">
        <f>'Assumptions (NG)'!$V$7*Model!V441</f>
        <v>0.1207325214</v>
      </c>
      <c r="W493" s="176">
        <f>'Assumptions (NG)'!$V$7*Model!W441</f>
        <v>0.1231344028</v>
      </c>
      <c r="X493" s="176">
        <f>'Assumptions (NG)'!$V$7*Model!X441</f>
        <v>0</v>
      </c>
      <c r="Y493" s="176">
        <f>'Assumptions (NG)'!$V$7*Model!Y441</f>
        <v>0</v>
      </c>
      <c r="Z493" s="176">
        <f>'Assumptions (NG)'!$V$7*Model!Z441</f>
        <v>0</v>
      </c>
      <c r="AA493" s="176">
        <f>'Assumptions (NG)'!$V$7*Model!AA441</f>
        <v>0</v>
      </c>
      <c r="AB493" s="176">
        <f>'Assumptions (NG)'!$V$7*Model!AB441</f>
        <v>0</v>
      </c>
      <c r="AC493" s="176">
        <f>'Assumptions (NG)'!$V$7*Model!AC441</f>
        <v>0</v>
      </c>
      <c r="AD493" s="176">
        <f>'Assumptions (NG)'!$V$7*Model!AD441</f>
        <v>0</v>
      </c>
      <c r="AE493" s="176">
        <f>'Assumptions (NG)'!$V$7*Model!AE441</f>
        <v>0.03397118539</v>
      </c>
      <c r="AF493" s="176">
        <f>'Assumptions (NG)'!$V$7*Model!AF441</f>
        <v>0.1916989553</v>
      </c>
      <c r="AG493" s="176">
        <f>'Assumptions (NG)'!$V$7*Model!AG441</f>
        <v>0.2465889958</v>
      </c>
      <c r="AH493" s="176">
        <f>'Assumptions (NG)'!$V$7*Model!AH441</f>
        <v>0.2238066974</v>
      </c>
      <c r="AI493" s="176">
        <f>'Assumptions (NG)'!$V$7*Model!AI441</f>
        <v>0.06164622524</v>
      </c>
      <c r="AJ493" s="176">
        <f>'Assumptions (NG)'!$V$7*Model!AJ441</f>
        <v>0.008686872425</v>
      </c>
      <c r="AK493" s="176">
        <f>'Assumptions (NG)'!$V$7*Model!AK441</f>
        <v>0.06590817328</v>
      </c>
      <c r="AL493" s="176">
        <f>'Assumptions (NG)'!$V$7*Model!AL441</f>
        <v>0.3686586927</v>
      </c>
      <c r="AM493" s="176">
        <f>'Assumptions (NG)'!$V$7*Model!AM441</f>
        <v>0.6759604959</v>
      </c>
      <c r="AN493" s="176">
        <f>'Assumptions (NG)'!$V$7*Model!AN441</f>
        <v>0.6902965726</v>
      </c>
      <c r="AO493" s="176">
        <f>'Assumptions (NG)'!$V$7*Model!AO441</f>
        <v>0.3842391683</v>
      </c>
      <c r="AP493" s="176">
        <f>'Assumptions (NG)'!$V$7*Model!AP441</f>
        <v>0.07365428672</v>
      </c>
      <c r="AQ493" s="176">
        <f>'Assumptions (NG)'!$V$7*Model!AQ441</f>
        <v>0.09367901018</v>
      </c>
      <c r="AR493" s="176">
        <f>'Assumptions (NG)'!$V$7*Model!AR441</f>
        <v>0.4381051158</v>
      </c>
      <c r="AS493" s="176">
        <f>'Assumptions (NG)'!$V$7*Model!AS441</f>
        <v>0.446820883</v>
      </c>
      <c r="AT493" s="176">
        <f>'Assumptions (NG)'!$V$7*Model!AT441</f>
        <v>0.3563280495</v>
      </c>
      <c r="AU493" s="176">
        <f>'Assumptions (NG)'!$V$7*Model!AU441</f>
        <v>0</v>
      </c>
      <c r="AV493" s="176">
        <f>'Assumptions (NG)'!$V$7*Model!AV441</f>
        <v>0</v>
      </c>
      <c r="AW493" s="176">
        <f>'Assumptions (NG)'!$V$7*Model!AW441</f>
        <v>0</v>
      </c>
      <c r="AX493" s="176">
        <f>'Assumptions (NG)'!$V$7*Model!AX441</f>
        <v>0</v>
      </c>
      <c r="AY493" s="176">
        <f>'Assumptions (NG)'!$V$7*Model!AY441</f>
        <v>0</v>
      </c>
      <c r="AZ493" s="176">
        <f>'Assumptions (NG)'!$V$7*Model!AZ441</f>
        <v>0</v>
      </c>
      <c r="BA493" s="176">
        <f>'Assumptions (NG)'!$V$7*Model!BA441</f>
        <v>0</v>
      </c>
    </row>
    <row r="494" ht="15.75" customHeight="1">
      <c r="A494" s="207" t="s">
        <v>54</v>
      </c>
      <c r="B494" s="150" t="s">
        <v>351</v>
      </c>
      <c r="C494" s="176">
        <f>'Assumptions (NG)'!$V$8*Model!C441</f>
        <v>0.2426101291</v>
      </c>
      <c r="D494" s="176">
        <f>'Assumptions (NG)'!$V$8*Model!D441</f>
        <v>0.2144354912</v>
      </c>
      <c r="E494" s="176">
        <f>'Assumptions (NG)'!$V$8*Model!E441</f>
        <v>0.115030903</v>
      </c>
      <c r="F494" s="176">
        <f>'Assumptions (NG)'!$V$8*Model!F441</f>
        <v>0.02585967303</v>
      </c>
      <c r="G494" s="176">
        <f>'Assumptions (NG)'!$V$8*Model!G441</f>
        <v>0.04384781861</v>
      </c>
      <c r="H494" s="176">
        <f>'Assumptions (NG)'!$V$8*Model!H441</f>
        <v>0.1380825868</v>
      </c>
      <c r="I494" s="176">
        <f>'Assumptions (NG)'!$V$8*Model!I441</f>
        <v>0.1423118098</v>
      </c>
      <c r="J494" s="176">
        <f>'Assumptions (NG)'!$V$8*Model!J441</f>
        <v>0.1023133123</v>
      </c>
      <c r="K494" s="176">
        <f>'Assumptions (NG)'!$V$8*Model!K441</f>
        <v>0.0006662757452</v>
      </c>
      <c r="L494" s="176">
        <f>'Assumptions (NG)'!$V$8*Model!L441</f>
        <v>0.001865503911</v>
      </c>
      <c r="M494" s="176">
        <f>'Assumptions (NG)'!$V$8*Model!M441</f>
        <v>0.001195344078</v>
      </c>
      <c r="N494" s="176">
        <f>'Assumptions (NG)'!$V$8*Model!N441</f>
        <v>0.01527609875</v>
      </c>
      <c r="O494" s="176">
        <f>'Assumptions (NG)'!$V$8*Model!O441</f>
        <v>0.01567938594</v>
      </c>
      <c r="P494" s="176">
        <f>'Assumptions (NG)'!$V$8*Model!P441</f>
        <v>0.07298505037</v>
      </c>
      <c r="Q494" s="176">
        <f>'Assumptions (NG)'!$V$8*Model!Q441</f>
        <v>0.05921515806</v>
      </c>
      <c r="R494" s="176">
        <f>'Assumptions (NG)'!$V$8*Model!R441</f>
        <v>0.05989490807</v>
      </c>
      <c r="S494" s="176">
        <f>'Assumptions (NG)'!$V$8*Model!S441</f>
        <v>0</v>
      </c>
      <c r="T494" s="176">
        <f>'Assumptions (NG)'!$V$8*Model!T441</f>
        <v>0</v>
      </c>
      <c r="U494" s="176">
        <f>'Assumptions (NG)'!$V$8*Model!U441</f>
        <v>0.06419890084</v>
      </c>
      <c r="V494" s="176">
        <f>'Assumptions (NG)'!$V$8*Model!V441</f>
        <v>0.06500981922</v>
      </c>
      <c r="W494" s="176">
        <f>'Assumptions (NG)'!$V$8*Model!W441</f>
        <v>0.06630313999</v>
      </c>
      <c r="X494" s="176">
        <f>'Assumptions (NG)'!$V$8*Model!X441</f>
        <v>0</v>
      </c>
      <c r="Y494" s="176">
        <f>'Assumptions (NG)'!$V$8*Model!Y441</f>
        <v>0</v>
      </c>
      <c r="Z494" s="176">
        <f>'Assumptions (NG)'!$V$8*Model!Z441</f>
        <v>0</v>
      </c>
      <c r="AA494" s="176">
        <f>'Assumptions (NG)'!$V$8*Model!AA441</f>
        <v>0</v>
      </c>
      <c r="AB494" s="176">
        <f>'Assumptions (NG)'!$V$8*Model!AB441</f>
        <v>0</v>
      </c>
      <c r="AC494" s="176">
        <f>'Assumptions (NG)'!$V$8*Model!AC441</f>
        <v>0</v>
      </c>
      <c r="AD494" s="176">
        <f>'Assumptions (NG)'!$V$8*Model!AD441</f>
        <v>0</v>
      </c>
      <c r="AE494" s="176">
        <f>'Assumptions (NG)'!$V$8*Model!AE441</f>
        <v>0.01829217675</v>
      </c>
      <c r="AF494" s="176">
        <f>'Assumptions (NG)'!$V$8*Model!AF441</f>
        <v>0.1032225144</v>
      </c>
      <c r="AG494" s="176">
        <f>'Assumptions (NG)'!$V$8*Model!AG441</f>
        <v>0.13277869</v>
      </c>
      <c r="AH494" s="176">
        <f>'Assumptions (NG)'!$V$8*Model!AH441</f>
        <v>0.1205112986</v>
      </c>
      <c r="AI494" s="176">
        <f>'Assumptions (NG)'!$V$8*Model!AI441</f>
        <v>0.03319412128</v>
      </c>
      <c r="AJ494" s="176">
        <f>'Assumptions (NG)'!$V$8*Model!AJ441</f>
        <v>0.00467754669</v>
      </c>
      <c r="AK494" s="176">
        <f>'Assumptions (NG)'!$V$8*Model!AK441</f>
        <v>0.03548901638</v>
      </c>
      <c r="AL494" s="176">
        <f>'Assumptions (NG)'!$V$8*Model!AL441</f>
        <v>0.1985085268</v>
      </c>
      <c r="AM494" s="176">
        <f>'Assumptions (NG)'!$V$8*Model!AM441</f>
        <v>0.3639787286</v>
      </c>
      <c r="AN494" s="176">
        <f>'Assumptions (NG)'!$V$8*Model!AN441</f>
        <v>0.3716981545</v>
      </c>
      <c r="AO494" s="176">
        <f>'Assumptions (NG)'!$V$8*Model!AO441</f>
        <v>0.2068980137</v>
      </c>
      <c r="AP494" s="176">
        <f>'Assumptions (NG)'!$V$8*Model!AP441</f>
        <v>0.03966000054</v>
      </c>
      <c r="AQ494" s="176">
        <f>'Assumptions (NG)'!$V$8*Model!AQ441</f>
        <v>0.05044254395</v>
      </c>
      <c r="AR494" s="176">
        <f>'Assumptions (NG)'!$V$8*Model!AR441</f>
        <v>0.2359027547</v>
      </c>
      <c r="AS494" s="176">
        <f>'Assumptions (NG)'!$V$8*Model!AS441</f>
        <v>0.2405958601</v>
      </c>
      <c r="AT494" s="176">
        <f>'Assumptions (NG)'!$V$8*Model!AT441</f>
        <v>0.1918689497</v>
      </c>
      <c r="AU494" s="176">
        <f>'Assumptions (NG)'!$V$8*Model!AU441</f>
        <v>0</v>
      </c>
      <c r="AV494" s="176">
        <f>'Assumptions (NG)'!$V$8*Model!AV441</f>
        <v>0</v>
      </c>
      <c r="AW494" s="176">
        <f>'Assumptions (NG)'!$V$8*Model!AW441</f>
        <v>0</v>
      </c>
      <c r="AX494" s="176">
        <f>'Assumptions (NG)'!$V$8*Model!AX441</f>
        <v>0</v>
      </c>
      <c r="AY494" s="176">
        <f>'Assumptions (NG)'!$V$8*Model!AY441</f>
        <v>0</v>
      </c>
      <c r="AZ494" s="176">
        <f>'Assumptions (NG)'!$V$8*Model!AZ441</f>
        <v>0</v>
      </c>
      <c r="BA494" s="176">
        <f>'Assumptions (NG)'!$V$8*Model!BA441</f>
        <v>0</v>
      </c>
    </row>
    <row r="495" ht="15.75" customHeight="1">
      <c r="A495" s="207" t="s">
        <v>359</v>
      </c>
      <c r="B495" s="150" t="s">
        <v>351</v>
      </c>
      <c r="C495" s="177">
        <f t="array" ref="C495">SUM(IF(ISERROR(C496:C546),"",C496:C546))</f>
        <v>0</v>
      </c>
      <c r="D495" s="177">
        <f t="array" ref="D495">SUM(IF(ISERROR(D496:D546),"",D496:D546))</f>
        <v>-0.02303671422</v>
      </c>
      <c r="E495" s="177">
        <f t="array" ref="E495">SUM(IF(ISERROR(E496:E546),"",E496:E546))</f>
        <v>-0.06572048037</v>
      </c>
      <c r="F495" s="177">
        <f t="array" ref="F495">SUM(IF(ISERROR(F496:F546),"",F496:F546))</f>
        <v>-0.1057670725</v>
      </c>
      <c r="G495" s="177">
        <f t="array" ref="G495">SUM(IF(ISERROR(G496:G546),"",G496:G546))</f>
        <v>-0.1238355635</v>
      </c>
      <c r="H495" s="177">
        <f t="array" ref="H495">SUM(IF(ISERROR(H496:H546),"",H496:H546))</f>
        <v>-0.1331972878</v>
      </c>
      <c r="I495" s="177">
        <f t="array" ref="I495">SUM(IF(ISERROR(I496:I546),"",I496:I546))</f>
        <v>-0.1431870844</v>
      </c>
      <c r="J495" s="177">
        <f t="array" ref="J495">SUM(IF(ISERROR(J496:J546),"",J496:J546))</f>
        <v>-0.1715200461</v>
      </c>
      <c r="K495" s="177">
        <f t="array" ref="K495">SUM(IF(ISERROR(K496:K546),"",K496:K546))</f>
        <v>-0.2226843522</v>
      </c>
      <c r="L495" s="177">
        <f t="array" ref="L495">SUM(IF(ISERROR(L496:L546),"",L496:L546))</f>
        <v>-0.2393856787</v>
      </c>
      <c r="M495" s="177">
        <f t="array" ref="M495">SUM(IF(ISERROR(M496:M546),"",M496:M546))</f>
        <v>-0.2576033431</v>
      </c>
      <c r="N495" s="177">
        <f t="array" ref="N495">SUM(IF(ISERROR(N496:N546),"",N496:N546))</f>
        <v>-0.2294441987</v>
      </c>
      <c r="O495" s="177">
        <f t="array" ref="O495">SUM(IF(ISERROR(O496:O546),"",O496:O546))</f>
        <v>-0.1627116717</v>
      </c>
      <c r="P495" s="177">
        <f t="array" ref="P495">SUM(IF(ISERROR(P496:P546),"",P496:P546))</f>
        <v>-0.1025366557</v>
      </c>
      <c r="Q495" s="177">
        <f t="array" ref="Q495">SUM(IF(ISERROR(Q496:Q546),"",Q496:Q546))</f>
        <v>-0.09800832275</v>
      </c>
      <c r="R495" s="177">
        <f t="array" ref="R495">SUM(IF(ISERROR(R496:R546),"",R496:R546))</f>
        <v>-0.1060063141</v>
      </c>
      <c r="S495" s="177">
        <f t="array" ref="S495">SUM(IF(ISERROR(S496:S546),"",S496:S546))</f>
        <v>-0.1369207891</v>
      </c>
      <c r="T495" s="177">
        <f t="array" ref="T495">SUM(IF(ISERROR(T496:T546),"",T496:T546))</f>
        <v>-0.1109282025</v>
      </c>
      <c r="U495" s="177">
        <f t="array" ref="U495">SUM(IF(ISERROR(U496:U546),"",U496:U546))</f>
        <v>-0.04030968508</v>
      </c>
      <c r="V495" s="177">
        <f t="array" ref="V495">SUM(IF(ISERROR(V496:V546),"",V496:V546))</f>
        <v>-0.04333291146</v>
      </c>
      <c r="W495" s="177">
        <f t="array" ref="W495">SUM(IF(ISERROR(W496:W546),"",W496:W546))</f>
        <v>-0.04603930636</v>
      </c>
      <c r="X495" s="177">
        <f t="array" ref="X495">SUM(IF(ISERROR(X496:X546),"",X496:X546))</f>
        <v>-0.0751578519</v>
      </c>
      <c r="Y495" s="177">
        <f t="array" ref="Y495">SUM(IF(ISERROR(Y496:Y546),"",Y496:Y546))</f>
        <v>-0.07982437224</v>
      </c>
      <c r="Z495" s="177">
        <f t="array" ref="Z495">SUM(IF(ISERROR(Z496:Z546),"",Z496:Z546))</f>
        <v>-0.08581120016</v>
      </c>
      <c r="AA495" s="177">
        <f t="array" ref="AA495">SUM(IF(ISERROR(AA496:AA546),"",AA496:AA546))</f>
        <v>-0.0743738721</v>
      </c>
      <c r="AB495" s="177">
        <f t="array" ref="AB495">SUM(IF(ISERROR(AB496:AB546),"",AB496:AB546))</f>
        <v>-0.07830308492</v>
      </c>
      <c r="AC495" s="177">
        <f t="array" ref="AC495">SUM(IF(ISERROR(AC496:AC546),"",AC496:AC546))</f>
        <v>-0.03684628454</v>
      </c>
      <c r="AD495" s="177">
        <f t="array" ref="AD495">SUM(IF(ISERROR(AD496:AD546),"",AD496:AD546))</f>
        <v>-0.03960975588</v>
      </c>
      <c r="AE495" s="177">
        <f t="array" ref="AE495">SUM(IF(ISERROR(AE496:AE546),"",AE496:AE546))</f>
        <v>-0.04258048757</v>
      </c>
      <c r="AF495" s="177">
        <f t="array" ref="AF495">SUM(IF(ISERROR(AF496:AF546),"",AF496:AF546))</f>
        <v>-0.04577402414</v>
      </c>
      <c r="AG495" s="177">
        <f t="array" ref="AG495">SUM(IF(ISERROR(AG496:AG546),"",AG496:AG546))</f>
        <v>-0.04920707595</v>
      </c>
      <c r="AH495" s="177">
        <f t="array" ref="AH495">SUM(IF(ISERROR(AH496:AH546),"",AH496:AH546))</f>
        <v>-0.007348119803</v>
      </c>
      <c r="AI495" s="177">
        <f t="array" ref="AI495">SUM(IF(ISERROR(AI496:AI546),"",AI496:AI546))</f>
        <v>-0.04187026779</v>
      </c>
      <c r="AJ495" s="177">
        <f t="array" ref="AJ495">SUM(IF(ISERROR(AJ496:AJ546),"",AJ496:AJ546))</f>
        <v>-0.05605857848</v>
      </c>
      <c r="AK495" s="177">
        <f t="array" ref="AK495">SUM(IF(ISERROR(AK496:AK546),"",AK496:AK546))</f>
        <v>-0.06304207932</v>
      </c>
      <c r="AL495" s="177">
        <f t="array" ref="AL495">SUM(IF(ISERROR(AL496:AL546),"",AL496:AL546))</f>
        <v>-0.06777023526</v>
      </c>
      <c r="AM495" s="177">
        <f t="array" ref="AM495">SUM(IF(ISERROR(AM496:AM546),"",AM496:AM546))</f>
        <v>-0.07285300291</v>
      </c>
      <c r="AN495" s="177">
        <f t="array" ref="AN495">SUM(IF(ISERROR(AN496:AN546),"",AN496:AN546))</f>
        <v>-0.09257321169</v>
      </c>
      <c r="AO495" s="177">
        <f t="array" ref="AO495">SUM(IF(ISERROR(AO496:AO546),"",AO496:AO546))</f>
        <v>-0.1647188812</v>
      </c>
      <c r="AP495" s="177">
        <f t="array" ref="AP495">SUM(IF(ISERROR(AP496:AP546),"",AP496:AP546))</f>
        <v>-0.2419571392</v>
      </c>
      <c r="AQ495" s="177">
        <f t="array" ref="AQ495">SUM(IF(ISERROR(AQ496:AQ546),"",AQ496:AQ546))</f>
        <v>-0.275420204</v>
      </c>
      <c r="AR495" s="177">
        <f t="array" ref="AR495">SUM(IF(ISERROR(AR496:AR546),"",AR496:AR546))</f>
        <v>-0.2809320125</v>
      </c>
      <c r="AS495" s="177">
        <f t="array" ref="AS495">SUM(IF(ISERROR(AS496:AS546),"",AS496:AS546))</f>
        <v>-0.2319865298</v>
      </c>
      <c r="AT495" s="177">
        <f t="array" ref="AT495">SUM(IF(ISERROR(AT496:AT546),"",AT496:AT546))</f>
        <v>-0.2468783493</v>
      </c>
      <c r="AU495" s="177">
        <f t="array" ref="AU495">SUM(IF(ISERROR(AU496:AU546),"",AU496:AU546))</f>
        <v>-0.3337641885</v>
      </c>
      <c r="AV495" s="177">
        <f t="array" ref="AV495">SUM(IF(ISERROR(AV496:AV546),"",AV496:AV546))</f>
        <v>-0.3587965026</v>
      </c>
      <c r="AW495" s="177">
        <f t="array" ref="AW495">SUM(IF(ISERROR(AW496:AW546),"",AW496:AW546))</f>
        <v>-0.3857062403</v>
      </c>
      <c r="AX495" s="177">
        <f t="array" ref="AX495">SUM(IF(ISERROR(AX496:AX546),"",AX496:AX546))</f>
        <v>-0.385251661</v>
      </c>
      <c r="AY495" s="177">
        <f t="array" ref="AY495">SUM(IF(ISERROR(AY496:AY546),"",AY496:AY546))</f>
        <v>-0.2797607569</v>
      </c>
      <c r="AZ495" s="177">
        <f t="array" ref="AZ495">SUM(IF(ISERROR(AZ496:AZ546),"",AZ496:AZ546))</f>
        <v>-0.1670141372</v>
      </c>
      <c r="BA495" s="177">
        <f t="array" ref="BA495">SUM(IF(ISERROR(BA496:BA546),"",BA496:BA546))</f>
        <v>-0.1479728623</v>
      </c>
      <c r="BB495" s="177">
        <f t="array" ref="BB495">SUM(IF(ISERROR(BB496:BB546),"",BB496:BB546))</f>
        <v>-0.159070827</v>
      </c>
      <c r="BC495" s="177">
        <f t="array" ref="BC495">SUM(IF(ISERROR(BC496:BC546),"",BC496:BC546))</f>
        <v>-0.171001139</v>
      </c>
      <c r="BD495" s="177">
        <f t="array" ref="BD495">SUM(IF(ISERROR(BD496:BD546),"",BD496:BD546))</f>
        <v>-0.1420631499</v>
      </c>
      <c r="BE495" s="177">
        <f t="array" ref="BE495">SUM(IF(ISERROR(BE496:BE546),"",BE496:BE546))</f>
        <v>0</v>
      </c>
      <c r="BF495" s="177">
        <f t="array" ref="BF495">SUM(IF(ISERROR(BF496:BF546),"",BF496:BF546))</f>
        <v>0</v>
      </c>
      <c r="BG495" s="177">
        <f t="array" ref="BG495">SUM(IF(ISERROR(BG496:BG546),"",BG496:BG546))</f>
        <v>0</v>
      </c>
      <c r="BH495" s="177">
        <f t="array" ref="BH495">SUM(IF(ISERROR(BH496:BH546),"",BH496:BH546))</f>
        <v>0</v>
      </c>
      <c r="BI495" s="177">
        <f t="array" ref="BI495">SUM(IF(ISERROR(BI496:BI546),"",BI496:BI546))</f>
        <v>0</v>
      </c>
      <c r="BJ495" s="177">
        <f t="array" ref="BJ495">SUM(IF(ISERROR(BJ496:BJ546),"",BJ496:BJ546))</f>
        <v>0</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v>
      </c>
      <c r="D496" s="177">
        <f>IF(Model!X$1&lt;='Assumptions (NG)'!$V$12, PPMT('Assumptions (NG)'!$V$9,Model!X$1,'Assumptions (NG)'!$V$12,'Assumptions (NG)'!$V$7*(Model!$C$438*'Assumptions (NG)'!$B$2+Model!$C$439*'Assumptions (NG)'!$B$3)/10^9),0)</f>
        <v>0</v>
      </c>
      <c r="E496" s="177">
        <f>IF(Model!Y$1&lt;='Assumptions (NG)'!$V$12, PPMT('Assumptions (NG)'!$V$9,Model!Y$1,'Assumptions (NG)'!$V$12,'Assumptions (NG)'!$V$7*(Model!$C$438*'Assumptions (NG)'!$B$2+Model!$C$439*'Assumptions (NG)'!$B$3)/10^9),0)</f>
        <v>0</v>
      </c>
      <c r="F496" s="177">
        <f>IF(Model!Z$1&lt;='Assumptions (NG)'!$V$12, PPMT('Assumptions (NG)'!$V$9,Model!Z$1,'Assumptions (NG)'!$V$12,'Assumptions (NG)'!$V$7*(Model!$C$438*'Assumptions (NG)'!$B$2+Model!$C$439*'Assumptions (NG)'!$B$3)/10^9),0)</f>
        <v>0</v>
      </c>
      <c r="G496" s="177">
        <f>IF(Model!AA$1&lt;='Assumptions (NG)'!$V$12, PPMT('Assumptions (NG)'!$V$9,Model!AA$1,'Assumptions (NG)'!$V$12,'Assumptions (NG)'!$V$7*(Model!$C$438*'Assumptions (NG)'!$B$2+Model!$C$439*'Assumptions (NG)'!$B$3)/10^9),0)</f>
        <v>0</v>
      </c>
      <c r="H496" s="177">
        <f>IF(Model!AB$1&lt;='Assumptions (NG)'!$V$12, PPMT('Assumptions (NG)'!$V$9,Model!AB$1,'Assumptions (NG)'!$V$12,'Assumptions (NG)'!$V$7*(Model!$C$438*'Assumptions (NG)'!$B$2+Model!$C$439*'Assumptions (NG)'!$B$3)/10^9),0)</f>
        <v>0</v>
      </c>
      <c r="I496" s="177">
        <f>IF(Model!AC$1&lt;='Assumptions (NG)'!$V$12, PPMT('Assumptions (NG)'!$V$9,Model!AC$1,'Assumptions (NG)'!$V$12,'Assumptions (NG)'!$V$7*(Model!$C$438*'Assumptions (NG)'!$B$2+Model!$C$439*'Assumptions (NG)'!$B$3)/10^9),0)</f>
        <v>0</v>
      </c>
      <c r="J496" s="177">
        <f>IF(Model!AD$1&lt;='Assumptions (NG)'!$V$12, PPMT('Assumptions (NG)'!$V$9,Model!AD$1,'Assumptions (NG)'!$V$12,'Assumptions (NG)'!$V$7*(Model!$C$438*'Assumptions (NG)'!$B$2+Model!$C$439*'Assumptions (NG)'!$B$3)/10^9),0)</f>
        <v>0</v>
      </c>
      <c r="K496" s="177">
        <f>IF(Model!AE$1&lt;='Assumptions (NG)'!$V$12, PPMT('Assumptions (NG)'!$V$9,Model!AE$1,'Assumptions (NG)'!$V$12,'Assumptions (NG)'!$V$7*(Model!$C$438*'Assumptions (NG)'!$B$2+Model!$C$439*'Assumptions (NG)'!$B$3)/10^9),0)</f>
        <v>0</v>
      </c>
      <c r="L496" s="177">
        <f>IF(Model!AF$1&lt;='Assumptions (NG)'!$V$12, PPMT('Assumptions (NG)'!$V$9,Model!AF$1,'Assumptions (NG)'!$V$12,'Assumptions (NG)'!$V$7*(Model!$C$438*'Assumptions (NG)'!$B$2+Model!$C$439*'Assumptions (NG)'!$B$3)/10^9),0)</f>
        <v>0</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-0.02303671422</v>
      </c>
      <c r="E497" s="218">
        <f>IF(Model!X$1&lt;='Assumptions (NG)'!$V$12,PPMT('Assumptions (NG)'!$V$9,Model!X$1,'Assumptions (NG)'!$V$12,'Assumptions (NG)'!$V$7*Model!$D$438*AVERAGE('Assumptions (NG)'!$B$2)+ Model!$D$439*AVERAGE('Assumptions (NG)'!$B$3))/10^9,0)</f>
        <v>-0.02476446779</v>
      </c>
      <c r="F497" s="218">
        <f>IF(Model!Y$1&lt;='Assumptions (NG)'!$V$12,PPMT('Assumptions (NG)'!$V$9,Model!Y$1,'Assumptions (NG)'!$V$12,'Assumptions (NG)'!$V$7*Model!$D$438*AVERAGE('Assumptions (NG)'!$B$2)+ Model!$D$439*AVERAGE('Assumptions (NG)'!$B$3))/10^9,0)</f>
        <v>-0.02662180287</v>
      </c>
      <c r="G497" s="218">
        <f>IF(Model!Z$1&lt;='Assumptions (NG)'!$V$12,PPMT('Assumptions (NG)'!$V$9,Model!Z$1,'Assumptions (NG)'!$V$12,'Assumptions (NG)'!$V$7*Model!$D$438*AVERAGE('Assumptions (NG)'!$B$2)+ Model!$D$439*AVERAGE('Assumptions (NG)'!$B$3))/10^9,0)</f>
        <v>-0.02861843809</v>
      </c>
      <c r="H497" s="218">
        <f>IF(Model!AA$1&lt;='Assumptions (NG)'!$V$12,PPMT('Assumptions (NG)'!$V$9,Model!AA$1,'Assumptions (NG)'!$V$12,'Assumptions (NG)'!$V$7*Model!$D$438*AVERAGE('Assumptions (NG)'!$B$2)+ Model!$D$439*AVERAGE('Assumptions (NG)'!$B$3))/10^9,0)</f>
        <v>-0.03076482095</v>
      </c>
      <c r="I497" s="218">
        <f>IF(Model!AB$1&lt;='Assumptions (NG)'!$V$12,PPMT('Assumptions (NG)'!$V$9,Model!AB$1,'Assumptions (NG)'!$V$12,'Assumptions (NG)'!$V$7*Model!$D$438*AVERAGE('Assumptions (NG)'!$B$2)+ Model!$D$439*AVERAGE('Assumptions (NG)'!$B$3))/10^9,0)</f>
        <v>-0.03307218252</v>
      </c>
      <c r="J497" s="218">
        <f>IF(Model!AC$1&lt;='Assumptions (NG)'!$V$12,PPMT('Assumptions (NG)'!$V$9,Model!AC$1,'Assumptions (NG)'!$V$12,'Assumptions (NG)'!$V$7*Model!$D$438*AVERAGE('Assumptions (NG)'!$B$2)+ Model!$D$439*AVERAGE('Assumptions (NG)'!$B$3))/10^9,0)</f>
        <v>-0.03555259621</v>
      </c>
      <c r="K497" s="218">
        <f>IF(Model!AD$1&lt;='Assumptions (NG)'!$V$12,PPMT('Assumptions (NG)'!$V$9,Model!AD$1,'Assumptions (NG)'!$V$12,'Assumptions (NG)'!$V$7*Model!$D$438*AVERAGE('Assumptions (NG)'!$B$2)+ Model!$D$439*AVERAGE('Assumptions (NG)'!$B$3))/10^9,0)</f>
        <v>-0.03821904092</v>
      </c>
      <c r="L497" s="218">
        <f>IF(Model!AE$1&lt;='Assumptions (NG)'!$V$12,PPMT('Assumptions (NG)'!$V$9,Model!AE$1,'Assumptions (NG)'!$V$12,'Assumptions (NG)'!$V$7*Model!$D$438*AVERAGE('Assumptions (NG)'!$B$2)+ Model!$D$439*AVERAGE('Assumptions (NG)'!$B$3))/10^9,0)</f>
        <v>-0.04108546899</v>
      </c>
      <c r="M497" s="218">
        <f>IF(Model!AF$1&lt;='Assumptions (NG)'!$V$12,PPMT('Assumptions (NG)'!$V$9,Model!AF$1,'Assumptions (NG)'!$V$12,'Assumptions (NG)'!$V$7*Model!$D$438*AVERAGE('Assumptions (NG)'!$B$2)+ Model!$D$439*AVERAGE('Assumptions (NG)'!$B$3))/10^9,0)</f>
        <v>-0.04416687917</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-0.04095601258</v>
      </c>
      <c r="F498" s="219">
        <f>IF(Model!X$1&lt;='Assumptions (NG)'!$V$12,PPMT('Assumptions (NG)'!$V$9,Model!X$1,'Assumptions (NG)'!$V$12,'Assumptions (NG)'!$V$7*Model!$E$438*AVERAGE('Assumptions (NG)'!$B$2:$C$2)+ Model!$E$439*AVERAGE('Assumptions (NG)'!$B$3:$C$3))/10^9,0)</f>
        <v>-0.04402771352</v>
      </c>
      <c r="G498" s="219">
        <f>IF(Model!Y$1&lt;='Assumptions (NG)'!$V$12,PPMT('Assumptions (NG)'!$V$9,Model!Y$1,'Assumptions (NG)'!$V$12,'Assumptions (NG)'!$V$7*Model!$E$438*AVERAGE('Assumptions (NG)'!$B$2:$C$2)+ Model!$E$439*AVERAGE('Assumptions (NG)'!$B$3:$C$3))/10^9,0)</f>
        <v>-0.04732979203</v>
      </c>
      <c r="H498" s="219">
        <f>IF(Model!Z$1&lt;='Assumptions (NG)'!$V$12,PPMT('Assumptions (NG)'!$V$9,Model!Z$1,'Assumptions (NG)'!$V$12,'Assumptions (NG)'!$V$7*Model!$E$438*AVERAGE('Assumptions (NG)'!$B$2:$C$2)+ Model!$E$439*AVERAGE('Assumptions (NG)'!$B$3:$C$3))/10^9,0)</f>
        <v>-0.05087952644</v>
      </c>
      <c r="I498" s="219">
        <f>IF(Model!AA$1&lt;='Assumptions (NG)'!$V$12,PPMT('Assumptions (NG)'!$V$9,Model!AA$1,'Assumptions (NG)'!$V$12,'Assumptions (NG)'!$V$7*Model!$E$438*AVERAGE('Assumptions (NG)'!$B$2:$C$2)+ Model!$E$439*AVERAGE('Assumptions (NG)'!$B$3:$C$3))/10^9,0)</f>
        <v>-0.05469549092</v>
      </c>
      <c r="J498" s="219">
        <f>IF(Model!AB$1&lt;='Assumptions (NG)'!$V$12,PPMT('Assumptions (NG)'!$V$9,Model!AB$1,'Assumptions (NG)'!$V$12,'Assumptions (NG)'!$V$7*Model!$E$438*AVERAGE('Assumptions (NG)'!$B$2:$C$2)+ Model!$E$439*AVERAGE('Assumptions (NG)'!$B$3:$C$3))/10^9,0)</f>
        <v>-0.05879765274</v>
      </c>
      <c r="K498" s="219">
        <f>IF(Model!AC$1&lt;='Assumptions (NG)'!$V$12,PPMT('Assumptions (NG)'!$V$9,Model!AC$1,'Assumptions (NG)'!$V$12,'Assumptions (NG)'!$V$7*Model!$E$438*AVERAGE('Assumptions (NG)'!$B$2:$C$2)+ Model!$E$439*AVERAGE('Assumptions (NG)'!$B$3:$C$3))/10^9,0)</f>
        <v>-0.06320747669</v>
      </c>
      <c r="L498" s="219">
        <f>IF(Model!AD$1&lt;='Assumptions (NG)'!$V$12,PPMT('Assumptions (NG)'!$V$9,Model!AD$1,'Assumptions (NG)'!$V$12,'Assumptions (NG)'!$V$7*Model!$E$438*AVERAGE('Assumptions (NG)'!$B$2:$C$2)+ Model!$E$439*AVERAGE('Assumptions (NG)'!$B$3:$C$3))/10^9,0)</f>
        <v>-0.06794803744</v>
      </c>
      <c r="M498" s="219">
        <f>IF(Model!AE$1&lt;='Assumptions (NG)'!$V$12,PPMT('Assumptions (NG)'!$V$9,Model!AE$1,'Assumptions (NG)'!$V$12,'Assumptions (NG)'!$V$7*Model!$E$438*AVERAGE('Assumptions (NG)'!$B$2:$C$2)+ Model!$E$439*AVERAGE('Assumptions (NG)'!$B$3:$C$3))/10^9,0)</f>
        <v>-0.07304414025</v>
      </c>
      <c r="N498" s="219">
        <f>IF(Model!AF$1&lt;='Assumptions (NG)'!$V$12,PPMT('Assumptions (NG)'!$V$9,Model!AF$1,'Assumptions (NG)'!$V$12,'Assumptions (NG)'!$V$7*Model!$E$438*AVERAGE('Assumptions (NG)'!$B$2:$C$2)+ Model!$E$439*AVERAGE('Assumptions (NG)'!$B$3:$C$3))/10^9,0)</f>
        <v>-0.07852245077</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-0.03511755607</v>
      </c>
      <c r="G499" s="219">
        <f>IF(Model!X$1&lt;='Assumptions (NG)'!$V$12,PPMT('Assumptions (NG)'!$V$9,Model!X$1,'Assumptions (NG)'!$V$12,'Assumptions (NG)'!$V$7*Model!$F$438*AVERAGE('Assumptions (NG)'!$B$2:$D$2)+ Model!$F$439*AVERAGE('Assumptions (NG)'!$B$3:$D$3))/10^9,0)</f>
        <v>-0.03775137278</v>
      </c>
      <c r="H499" s="219">
        <f>IF(Model!Y$1&lt;='Assumptions (NG)'!$V$12,PPMT('Assumptions (NG)'!$V$9,Model!Y$1,'Assumptions (NG)'!$V$12,'Assumptions (NG)'!$V$7*Model!$F$438*AVERAGE('Assumptions (NG)'!$B$2:$D$2)+ Model!$F$439*AVERAGE('Assumptions (NG)'!$B$3:$D$3))/10^9,0)</f>
        <v>-0.04058272574</v>
      </c>
      <c r="I499" s="219">
        <f>IF(Model!Z$1&lt;='Assumptions (NG)'!$V$12,PPMT('Assumptions (NG)'!$V$9,Model!Z$1,'Assumptions (NG)'!$V$12,'Assumptions (NG)'!$V$7*Model!$F$438*AVERAGE('Assumptions (NG)'!$B$2:$D$2)+ Model!$F$439*AVERAGE('Assumptions (NG)'!$B$3:$D$3))/10^9,0)</f>
        <v>-0.04362643017</v>
      </c>
      <c r="J499" s="219">
        <f>IF(Model!AA$1&lt;='Assumptions (NG)'!$V$12,PPMT('Assumptions (NG)'!$V$9,Model!AA$1,'Assumptions (NG)'!$V$12,'Assumptions (NG)'!$V$7*Model!$F$438*AVERAGE('Assumptions (NG)'!$B$2:$D$2)+ Model!$F$439*AVERAGE('Assumptions (NG)'!$B$3:$D$3))/10^9,0)</f>
        <v>-0.04689841243</v>
      </c>
      <c r="K499" s="219">
        <f>IF(Model!AB$1&lt;='Assumptions (NG)'!$V$12,PPMT('Assumptions (NG)'!$V$9,Model!AB$1,'Assumptions (NG)'!$V$12,'Assumptions (NG)'!$V$7*Model!$F$438*AVERAGE('Assumptions (NG)'!$B$2:$D$2)+ Model!$F$439*AVERAGE('Assumptions (NG)'!$B$3:$D$3))/10^9,0)</f>
        <v>-0.05041579336</v>
      </c>
      <c r="L499" s="219">
        <f>IF(Model!AC$1&lt;='Assumptions (NG)'!$V$12,PPMT('Assumptions (NG)'!$V$9,Model!AC$1,'Assumptions (NG)'!$V$12,'Assumptions (NG)'!$V$7*Model!$F$438*AVERAGE('Assumptions (NG)'!$B$2:$D$2)+ Model!$F$439*AVERAGE('Assumptions (NG)'!$B$3:$D$3))/10^9,0)</f>
        <v>-0.05419697787</v>
      </c>
      <c r="M499" s="219">
        <f>IF(Model!AD$1&lt;='Assumptions (NG)'!$V$12,PPMT('Assumptions (NG)'!$V$9,Model!AD$1,'Assumptions (NG)'!$V$12,'Assumptions (NG)'!$V$7*Model!$F$438*AVERAGE('Assumptions (NG)'!$B$2:$D$2)+ Model!$F$439*AVERAGE('Assumptions (NG)'!$B$3:$D$3))/10^9,0)</f>
        <v>-0.05826175121</v>
      </c>
      <c r="N499" s="219">
        <f>IF(Model!AE$1&lt;='Assumptions (NG)'!$V$12,PPMT('Assumptions (NG)'!$V$9,Model!AE$1,'Assumptions (NG)'!$V$12,'Assumptions (NG)'!$V$7*Model!$F$438*AVERAGE('Assumptions (NG)'!$B$2:$D$2)+ Model!$F$439*AVERAGE('Assumptions (NG)'!$B$3:$D$3))/10^9,0)</f>
        <v>-0.06263138255</v>
      </c>
      <c r="O499" s="219">
        <f>IF(Model!AF$1&lt;='Assumptions (NG)'!$V$12,PPMT('Assumptions (NG)'!$V$9,Model!AF$1,'Assumptions (NG)'!$V$12,'Assumptions (NG)'!$V$7*Model!$F$438*AVERAGE('Assumptions (NG)'!$B$2:$D$2)+ Model!$F$439*AVERAGE('Assumptions (NG)'!$B$3:$D$3))/10^9,0)</f>
        <v>-0.06732873624</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-0.0101359606</v>
      </c>
      <c r="H500" s="160">
        <f>IF(Model!X$1&lt;='Assumptions (NG)'!$V$12,PPMT('Assumptions (NG)'!$V$9,Model!X$1,'Assumptions (NG)'!$V$12,'Assumptions (NG)'!$V$7*Model!$G$438*AVERAGE('Assumptions (NG)'!$C$2:$E$2)+ Model!$G$439*AVERAGE('Assumptions (NG)'!$C$3:$E$3))/10^9,0)</f>
        <v>-0.01089615765</v>
      </c>
      <c r="I500" s="160">
        <f>IF(Model!Y$1&lt;='Assumptions (NG)'!$V$12,PPMT('Assumptions (NG)'!$V$9,Model!Y$1,'Assumptions (NG)'!$V$12,'Assumptions (NG)'!$V$7*Model!$G$438*AVERAGE('Assumptions (NG)'!$C$2:$E$2)+ Model!$G$439*AVERAGE('Assumptions (NG)'!$C$3:$E$3))/10^9,0)</f>
        <v>-0.01171336947</v>
      </c>
      <c r="J500" s="160">
        <f>IF(Model!Z$1&lt;='Assumptions (NG)'!$V$12,PPMT('Assumptions (NG)'!$V$9,Model!Z$1,'Assumptions (NG)'!$V$12,'Assumptions (NG)'!$V$7*Model!$G$438*AVERAGE('Assumptions (NG)'!$C$2:$E$2)+ Model!$G$439*AVERAGE('Assumptions (NG)'!$C$3:$E$3))/10^9,0)</f>
        <v>-0.01259187218</v>
      </c>
      <c r="K500" s="160">
        <f>IF(Model!AA$1&lt;='Assumptions (NG)'!$V$12,PPMT('Assumptions (NG)'!$V$9,Model!AA$1,'Assumptions (NG)'!$V$12,'Assumptions (NG)'!$V$7*Model!$G$438*AVERAGE('Assumptions (NG)'!$C$2:$E$2)+ Model!$G$439*AVERAGE('Assumptions (NG)'!$C$3:$E$3))/10^9,0)</f>
        <v>-0.01353626259</v>
      </c>
      <c r="L500" s="160">
        <f>IF(Model!AB$1&lt;='Assumptions (NG)'!$V$12,PPMT('Assumptions (NG)'!$V$9,Model!AB$1,'Assumptions (NG)'!$V$12,'Assumptions (NG)'!$V$7*Model!$G$438*AVERAGE('Assumptions (NG)'!$C$2:$E$2)+ Model!$G$439*AVERAGE('Assumptions (NG)'!$C$3:$E$3))/10^9,0)</f>
        <v>-0.01455148229</v>
      </c>
      <c r="M500" s="160">
        <f>IF(Model!AC$1&lt;='Assumptions (NG)'!$V$12,PPMT('Assumptions (NG)'!$V$9,Model!AC$1,'Assumptions (NG)'!$V$12,'Assumptions (NG)'!$V$7*Model!$G$438*AVERAGE('Assumptions (NG)'!$C$2:$E$2)+ Model!$G$439*AVERAGE('Assumptions (NG)'!$C$3:$E$3))/10^9,0)</f>
        <v>-0.01564284346</v>
      </c>
      <c r="N500" s="160">
        <f>IF(Model!AD$1&lt;='Assumptions (NG)'!$V$12,PPMT('Assumptions (NG)'!$V$9,Model!AD$1,'Assumptions (NG)'!$V$12,'Assumptions (NG)'!$V$7*Model!$G$438*AVERAGE('Assumptions (NG)'!$C$2:$E$2)+ Model!$G$439*AVERAGE('Assumptions (NG)'!$C$3:$E$3))/10^9,0)</f>
        <v>-0.01681605672</v>
      </c>
      <c r="O500" s="160">
        <f>IF(Model!AE$1&lt;='Assumptions (NG)'!$V$12,PPMT('Assumptions (NG)'!$V$9,Model!AE$1,'Assumptions (NG)'!$V$12,'Assumptions (NG)'!$V$7*Model!$G$438*AVERAGE('Assumptions (NG)'!$C$2:$E$2)+ Model!$G$439*AVERAGE('Assumptions (NG)'!$C$3:$E$3))/10^9,0)</f>
        <v>-0.01807726097</v>
      </c>
      <c r="P500" s="160">
        <f>IF(Model!AF$1&lt;='Assumptions (NG)'!$V$12,PPMT('Assumptions (NG)'!$V$9,Model!AF$1,'Assumptions (NG)'!$V$12,'Assumptions (NG)'!$V$7*Model!$G$438*AVERAGE('Assumptions (NG)'!$C$2:$E$2)+ Model!$G$439*AVERAGE('Assumptions (NG)'!$C$3:$E$3))/10^9,0)</f>
        <v>-0.01943305555</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-0.00007405707085</v>
      </c>
      <c r="I501" s="160">
        <f>IF(Model!X$1&lt;='Assumptions (NG)'!$V$12,PPMT('Assumptions (NG)'!$V$9,Model!X$1,'Assumptions (NG)'!$V$12,'Assumptions (NG)'!$V$7*Model!$H$438*AVERAGE('Assumptions (NG)'!$D$2:$F$2)+ Model!$H$439*AVERAGE('Assumptions (NG)'!$D$3:$F$3))/10^9,0)</f>
        <v>-0.00007961135116</v>
      </c>
      <c r="J501" s="160">
        <f>IF(Model!Y$1&lt;='Assumptions (NG)'!$V$12,PPMT('Assumptions (NG)'!$V$9,Model!Y$1,'Assumptions (NG)'!$V$12,'Assumptions (NG)'!$V$7*Model!$H$438*AVERAGE('Assumptions (NG)'!$D$2:$F$2)+ Model!$H$439*AVERAGE('Assumptions (NG)'!$D$3:$F$3))/10^9,0)</f>
        <v>-0.0000855822025</v>
      </c>
      <c r="K501" s="160">
        <f>IF(Model!Z$1&lt;='Assumptions (NG)'!$V$12,PPMT('Assumptions (NG)'!$V$9,Model!Z$1,'Assumptions (NG)'!$V$12,'Assumptions (NG)'!$V$7*Model!$H$438*AVERAGE('Assumptions (NG)'!$D$2:$F$2)+ Model!$H$439*AVERAGE('Assumptions (NG)'!$D$3:$F$3))/10^9,0)</f>
        <v>-0.00009200086768</v>
      </c>
      <c r="L501" s="160">
        <f>IF(Model!AA$1&lt;='Assumptions (NG)'!$V$12,PPMT('Assumptions (NG)'!$V$9,Model!AA$1,'Assumptions (NG)'!$V$12,'Assumptions (NG)'!$V$7*Model!$H$438*AVERAGE('Assumptions (NG)'!$D$2:$F$2)+ Model!$H$439*AVERAGE('Assumptions (NG)'!$D$3:$F$3))/10^9,0)</f>
        <v>-0.00009890093276</v>
      </c>
      <c r="M501" s="160">
        <f>IF(Model!AB$1&lt;='Assumptions (NG)'!$V$12,PPMT('Assumptions (NG)'!$V$9,Model!AB$1,'Assumptions (NG)'!$V$12,'Assumptions (NG)'!$V$7*Model!$H$438*AVERAGE('Assumptions (NG)'!$D$2:$F$2)+ Model!$H$439*AVERAGE('Assumptions (NG)'!$D$3:$F$3))/10^9,0)</f>
        <v>-0.0001063185027</v>
      </c>
      <c r="N501" s="160">
        <f>IF(Model!AC$1&lt;='Assumptions (NG)'!$V$12,PPMT('Assumptions (NG)'!$V$9,Model!AC$1,'Assumptions (NG)'!$V$12,'Assumptions (NG)'!$V$7*Model!$H$438*AVERAGE('Assumptions (NG)'!$D$2:$F$2)+ Model!$H$439*AVERAGE('Assumptions (NG)'!$D$3:$F$3))/10^9,0)</f>
        <v>-0.0001142923904</v>
      </c>
      <c r="O501" s="160">
        <f>IF(Model!AD$1&lt;='Assumptions (NG)'!$V$12,PPMT('Assumptions (NG)'!$V$9,Model!AD$1,'Assumptions (NG)'!$V$12,'Assumptions (NG)'!$V$7*Model!$H$438*AVERAGE('Assumptions (NG)'!$D$2:$F$2)+ Model!$H$439*AVERAGE('Assumptions (NG)'!$D$3:$F$3))/10^9,0)</f>
        <v>-0.0001228643197</v>
      </c>
      <c r="P501" s="160">
        <f>IF(Model!AE$1&lt;='Assumptions (NG)'!$V$12,PPMT('Assumptions (NG)'!$V$9,Model!AE$1,'Assumptions (NG)'!$V$12,'Assumptions (NG)'!$V$7*Model!$H$438*AVERAGE('Assumptions (NG)'!$D$2:$F$2)+ Model!$H$439*AVERAGE('Assumptions (NG)'!$D$3:$F$3))/10^9,0)</f>
        <v>-0.0001320791437</v>
      </c>
      <c r="Q501" s="160">
        <f>IF(Model!AF$1&lt;='Assumptions (NG)'!$V$12,PPMT('Assumptions (NG)'!$V$9,Model!AF$1,'Assumptions (NG)'!$V$12,'Assumptions (NG)'!$V$7*Model!$H$438*AVERAGE('Assumptions (NG)'!$D$2:$F$2)+ Model!$H$439*AVERAGE('Assumptions (NG)'!$D$3:$F$3))/10^9,0)</f>
        <v>-0.0001419850795</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v>
      </c>
      <c r="J502" s="160">
        <f>IF(Model!X$1&lt;='Assumptions (NG)'!$V$12,PPMT('Assumptions (NG)'!$V$9,Model!X$1,'Assumptions (NG)'!$V$12,'Assumptions (NG)'!$V$7*Model!$I$438*AVERAGE('Assumptions (NG)'!$E$2:$G$2)+ Model!$I$439*AVERAGE('Assumptions (NG)'!$E$3:$G$3))/10^9,0)</f>
        <v>0</v>
      </c>
      <c r="K502" s="160">
        <f>IF(Model!Y$1&lt;='Assumptions (NG)'!$V$12,PPMT('Assumptions (NG)'!$V$9,Model!Y$1,'Assumptions (NG)'!$V$12,'Assumptions (NG)'!$V$7*Model!$I$438*AVERAGE('Assumptions (NG)'!$E$2:$G$2)+ Model!$I$439*AVERAGE('Assumptions (NG)'!$E$3:$G$3))/10^9,0)</f>
        <v>0</v>
      </c>
      <c r="L502" s="160">
        <f>IF(Model!Z$1&lt;='Assumptions (NG)'!$V$12,PPMT('Assumptions (NG)'!$V$9,Model!Z$1,'Assumptions (NG)'!$V$12,'Assumptions (NG)'!$V$7*Model!$I$438*AVERAGE('Assumptions (NG)'!$E$2:$G$2)+ Model!$I$439*AVERAGE('Assumptions (NG)'!$E$3:$G$3))/10^9,0)</f>
        <v>0</v>
      </c>
      <c r="M502" s="160">
        <f>IF(Model!AA$1&lt;='Assumptions (NG)'!$V$12,PPMT('Assumptions (NG)'!$V$9,Model!AA$1,'Assumptions (NG)'!$V$12,'Assumptions (NG)'!$V$7*Model!$I$438*AVERAGE('Assumptions (NG)'!$E$2:$G$2)+ Model!$I$439*AVERAGE('Assumptions (NG)'!$E$3:$G$3))/10^9,0)</f>
        <v>0</v>
      </c>
      <c r="N502" s="160">
        <f>IF(Model!AB$1&lt;='Assumptions (NG)'!$V$12,PPMT('Assumptions (NG)'!$V$9,Model!AB$1,'Assumptions (NG)'!$V$12,'Assumptions (NG)'!$V$7*Model!$I$438*AVERAGE('Assumptions (NG)'!$E$2:$G$2)+ Model!$I$439*AVERAGE('Assumptions (NG)'!$E$3:$G$3))/10^9,0)</f>
        <v>0</v>
      </c>
      <c r="O502" s="160">
        <f>IF(Model!AC$1&lt;='Assumptions (NG)'!$V$12,PPMT('Assumptions (NG)'!$V$9,Model!AC$1,'Assumptions (NG)'!$V$12,'Assumptions (NG)'!$V$7*Model!$I$438*AVERAGE('Assumptions (NG)'!$E$2:$G$2)+ Model!$I$439*AVERAGE('Assumptions (NG)'!$E$3:$G$3))/10^9,0)</f>
        <v>0</v>
      </c>
      <c r="P502" s="160">
        <f>IF(Model!AD$1&lt;='Assumptions (NG)'!$V$12,PPMT('Assumptions (NG)'!$V$9,Model!AD$1,'Assumptions (NG)'!$V$12,'Assumptions (NG)'!$V$7*Model!$I$438*AVERAGE('Assumptions (NG)'!$E$2:$G$2)+ Model!$I$439*AVERAGE('Assumptions (NG)'!$E$3:$G$3))/10^9,0)</f>
        <v>0</v>
      </c>
      <c r="Q502" s="160">
        <f>IF(Model!AE$1&lt;='Assumptions (NG)'!$V$12,PPMT('Assumptions (NG)'!$V$9,Model!AE$1,'Assumptions (NG)'!$V$12,'Assumptions (NG)'!$V$7*Model!$I$438*AVERAGE('Assumptions (NG)'!$E$2:$G$2)+ Model!$I$439*AVERAGE('Assumptions (NG)'!$E$3:$G$3))/10^9,0)</f>
        <v>0</v>
      </c>
      <c r="R502" s="160">
        <f>IF(Model!AF$1&lt;='Assumptions (NG)'!$V$12,PPMT('Assumptions (NG)'!$V$9,Model!AF$1,'Assumptions (NG)'!$V$12,'Assumptions (NG)'!$V$7*Model!$I$438*AVERAGE('Assumptions (NG)'!$E$2:$G$2)+ Model!$I$439*AVERAGE('Assumptions (NG)'!$E$3:$G$3))/10^9,0)</f>
        <v>0</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-0.01759393036</v>
      </c>
      <c r="K503" s="160">
        <f>IF(Model!X$1&lt;='Assumptions (NG)'!$V$12,PPMT('Assumptions (NG)'!$V$9,Model!X$1,'Assumptions (NG)'!$V$12,'Assumptions (NG)'!$V$7*Model!$J$438*AVERAGE('Assumptions (NG)'!$F$2:$H$2)+ Model!$J$439*AVERAGE('Assumptions (NG)'!$F$3:$H$3))/10^9,0)</f>
        <v>-0.01891347514</v>
      </c>
      <c r="L503" s="160">
        <f>IF(Model!Y$1&lt;='Assumptions (NG)'!$V$12,PPMT('Assumptions (NG)'!$V$9,Model!Y$1,'Assumptions (NG)'!$V$12,'Assumptions (NG)'!$V$7*Model!$J$438*AVERAGE('Assumptions (NG)'!$F$2:$H$2)+ Model!$J$439*AVERAGE('Assumptions (NG)'!$F$3:$H$3))/10^9,0)</f>
        <v>-0.02033198577</v>
      </c>
      <c r="M503" s="160">
        <f>IF(Model!Z$1&lt;='Assumptions (NG)'!$V$12,PPMT('Assumptions (NG)'!$V$9,Model!Z$1,'Assumptions (NG)'!$V$12,'Assumptions (NG)'!$V$7*Model!$J$438*AVERAGE('Assumptions (NG)'!$F$2:$H$2)+ Model!$J$439*AVERAGE('Assumptions (NG)'!$F$3:$H$3))/10^9,0)</f>
        <v>-0.0218568847</v>
      </c>
      <c r="N503" s="160">
        <f>IF(Model!AA$1&lt;='Assumptions (NG)'!$V$12,PPMT('Assumptions (NG)'!$V$9,Model!AA$1,'Assumptions (NG)'!$V$12,'Assumptions (NG)'!$V$7*Model!$J$438*AVERAGE('Assumptions (NG)'!$F$2:$H$2)+ Model!$J$439*AVERAGE('Assumptions (NG)'!$F$3:$H$3))/10^9,0)</f>
        <v>-0.02349615106</v>
      </c>
      <c r="O503" s="160">
        <f>IF(Model!AB$1&lt;='Assumptions (NG)'!$V$12,PPMT('Assumptions (NG)'!$V$9,Model!AB$1,'Assumptions (NG)'!$V$12,'Assumptions (NG)'!$V$7*Model!$J$438*AVERAGE('Assumptions (NG)'!$F$2:$H$2)+ Model!$J$439*AVERAGE('Assumptions (NG)'!$F$3:$H$3))/10^9,0)</f>
        <v>-0.02525836239</v>
      </c>
      <c r="P503" s="160">
        <f>IF(Model!AC$1&lt;='Assumptions (NG)'!$V$12,PPMT('Assumptions (NG)'!$V$9,Model!AC$1,'Assumptions (NG)'!$V$12,'Assumptions (NG)'!$V$7*Model!$J$438*AVERAGE('Assumptions (NG)'!$F$2:$H$2)+ Model!$J$439*AVERAGE('Assumptions (NG)'!$F$3:$H$3))/10^9,0)</f>
        <v>-0.02715273957</v>
      </c>
      <c r="Q503" s="160">
        <f>IF(Model!AD$1&lt;='Assumptions (NG)'!$V$12,PPMT('Assumptions (NG)'!$V$9,Model!AD$1,'Assumptions (NG)'!$V$12,'Assumptions (NG)'!$V$7*Model!$J$438*AVERAGE('Assumptions (NG)'!$F$2:$H$2)+ Model!$J$439*AVERAGE('Assumptions (NG)'!$F$3:$H$3))/10^9,0)</f>
        <v>-0.02918919503</v>
      </c>
      <c r="R503" s="160">
        <f>IF(Model!AE$1&lt;='Assumptions (NG)'!$V$12,PPMT('Assumptions (NG)'!$V$9,Model!AE$1,'Assumptions (NG)'!$V$12,'Assumptions (NG)'!$V$7*Model!$J$438*AVERAGE('Assumptions (NG)'!$F$2:$H$2)+ Model!$J$439*AVERAGE('Assumptions (NG)'!$F$3:$H$3))/10^9,0)</f>
        <v>-0.03137838466</v>
      </c>
      <c r="S503" s="160">
        <f>IF(Model!AF$1&lt;='Assumptions (NG)'!$V$12,PPMT('Assumptions (NG)'!$V$9,Model!AF$1,'Assumptions (NG)'!$V$12,'Assumptions (NG)'!$V$7*Model!$J$438*AVERAGE('Assumptions (NG)'!$F$2:$H$2)+ Model!$J$439*AVERAGE('Assumptions (NG)'!$F$3:$H$3))/10^9,0)</f>
        <v>-0.03373176351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-0.03830030267</v>
      </c>
      <c r="L504" s="219">
        <f>IF(Model!X$1&lt;='Assumptions (NG)'!$V$12,PPMT('Assumptions (NG)'!$V$9,Model!X$1,'Assumptions (NG)'!$V$12,'Assumptions (NG)'!$V$7*Model!$K$438*AVERAGE('Assumptions (NG)'!$G$2:$I$2)+ Model!$K$439*AVERAGE('Assumptions (NG)'!$G$3:$I$3))/10^9,0)</f>
        <v>-0.04117282537</v>
      </c>
      <c r="M504" s="219">
        <f>IF(Model!Y$1&lt;='Assumptions (NG)'!$V$12,PPMT('Assumptions (NG)'!$V$9,Model!Y$1,'Assumptions (NG)'!$V$12,'Assumptions (NG)'!$V$7*Model!$K$438*AVERAGE('Assumptions (NG)'!$G$2:$I$2)+ Model!$K$439*AVERAGE('Assumptions (NG)'!$G$3:$I$3))/10^9,0)</f>
        <v>-0.04426078727</v>
      </c>
      <c r="N504" s="219">
        <f>IF(Model!Z$1&lt;='Assumptions (NG)'!$V$12,PPMT('Assumptions (NG)'!$V$9,Model!Z$1,'Assumptions (NG)'!$V$12,'Assumptions (NG)'!$V$7*Model!$K$438*AVERAGE('Assumptions (NG)'!$G$2:$I$2)+ Model!$K$439*AVERAGE('Assumptions (NG)'!$G$3:$I$3))/10^9,0)</f>
        <v>-0.04758034632</v>
      </c>
      <c r="O504" s="219">
        <f>IF(Model!AA$1&lt;='Assumptions (NG)'!$V$12,PPMT('Assumptions (NG)'!$V$9,Model!AA$1,'Assumptions (NG)'!$V$12,'Assumptions (NG)'!$V$7*Model!$K$438*AVERAGE('Assumptions (NG)'!$G$2:$I$2)+ Model!$K$439*AVERAGE('Assumptions (NG)'!$G$3:$I$3))/10^9,0)</f>
        <v>-0.05114887229</v>
      </c>
      <c r="P504" s="219">
        <f>IF(Model!AB$1&lt;='Assumptions (NG)'!$V$12,PPMT('Assumptions (NG)'!$V$9,Model!AB$1,'Assumptions (NG)'!$V$12,'Assumptions (NG)'!$V$7*Model!$K$438*AVERAGE('Assumptions (NG)'!$G$2:$I$2)+ Model!$K$439*AVERAGE('Assumptions (NG)'!$G$3:$I$3))/10^9,0)</f>
        <v>-0.05498503772</v>
      </c>
      <c r="Q504" s="219">
        <f>IF(Model!AC$1&lt;='Assumptions (NG)'!$V$12,PPMT('Assumptions (NG)'!$V$9,Model!AC$1,'Assumptions (NG)'!$V$12,'Assumptions (NG)'!$V$7*Model!$K$438*AVERAGE('Assumptions (NG)'!$G$2:$I$2)+ Model!$K$439*AVERAGE('Assumptions (NG)'!$G$3:$I$3))/10^9,0)</f>
        <v>-0.05910891555</v>
      </c>
      <c r="R504" s="219">
        <f>IF(Model!AD$1&lt;='Assumptions (NG)'!$V$12,PPMT('Assumptions (NG)'!$V$9,Model!AD$1,'Assumptions (NG)'!$V$12,'Assumptions (NG)'!$V$7*Model!$K$438*AVERAGE('Assumptions (NG)'!$G$2:$I$2)+ Model!$K$439*AVERAGE('Assumptions (NG)'!$G$3:$I$3))/10^9,0)</f>
        <v>-0.06354208421</v>
      </c>
      <c r="S504" s="219">
        <f>IF(Model!AE$1&lt;='Assumptions (NG)'!$V$12,PPMT('Assumptions (NG)'!$V$9,Model!AE$1,'Assumptions (NG)'!$V$12,'Assumptions (NG)'!$V$7*Model!$K$438*AVERAGE('Assumptions (NG)'!$G$2:$I$2)+ Model!$K$439*AVERAGE('Assumptions (NG)'!$G$3:$I$3))/10^9,0)</f>
        <v>-0.06830774053</v>
      </c>
      <c r="T504" s="219">
        <f>IF(Model!AF$1&lt;='Assumptions (NG)'!$V$12,PPMT('Assumptions (NG)'!$V$9,Model!AF$1,'Assumptions (NG)'!$V$12,'Assumptions (NG)'!$V$7*Model!$K$438*AVERAGE('Assumptions (NG)'!$G$2:$I$2)+ Model!$K$439*AVERAGE('Assumptions (NG)'!$G$3:$I$3))/10^9,0)</f>
        <v>-0.07343082107</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v>
      </c>
      <c r="M505" s="220">
        <f>IF(Model!X$1&lt;='Assumptions (NG)'!$V$12,PPMT('Assumptions (NG)'!$V$9,Model!X$1,'Assumptions (NG)'!$V$12,'Assumptions (NG)'!$V$7*Model!$L$438*AVERAGE('Assumptions (NG)'!$H$2:$J$2)+ Model!$L$439*AVERAGE('Assumptions (NG)'!$H$3:$J$3))/10^9,0)</f>
        <v>0</v>
      </c>
      <c r="N505" s="220">
        <f>IF(Model!Y$1&lt;='Assumptions (NG)'!$V$12,PPMT('Assumptions (NG)'!$V$9,Model!Y$1,'Assumptions (NG)'!$V$12,'Assumptions (NG)'!$V$7*Model!$L$438*AVERAGE('Assumptions (NG)'!$H$2:$J$2)+ Model!$L$439*AVERAGE('Assumptions (NG)'!$H$3:$J$3))/10^9,0)</f>
        <v>0</v>
      </c>
      <c r="O505" s="220">
        <f>IF(Model!Z$1&lt;='Assumptions (NG)'!$V$12,PPMT('Assumptions (NG)'!$V$9,Model!Z$1,'Assumptions (NG)'!$V$12,'Assumptions (NG)'!$V$7*Model!$L$438*AVERAGE('Assumptions (NG)'!$H$2:$J$2)+ Model!$L$439*AVERAGE('Assumptions (NG)'!$H$3:$J$3))/10^9,0)</f>
        <v>0</v>
      </c>
      <c r="P505" s="220">
        <f>IF(Model!AA$1&lt;='Assumptions (NG)'!$V$12,PPMT('Assumptions (NG)'!$V$9,Model!AA$1,'Assumptions (NG)'!$V$12,'Assumptions (NG)'!$V$7*Model!$L$438*AVERAGE('Assumptions (NG)'!$H$2:$J$2)+ Model!$L$439*AVERAGE('Assumptions (NG)'!$H$3:$J$3))/10^9,0)</f>
        <v>0</v>
      </c>
      <c r="Q505" s="220">
        <f>IF(Model!AB$1&lt;='Assumptions (NG)'!$V$12,PPMT('Assumptions (NG)'!$V$9,Model!AB$1,'Assumptions (NG)'!$V$12,'Assumptions (NG)'!$V$7*Model!$L$438*AVERAGE('Assumptions (NG)'!$H$2:$J$2)+ Model!$L$439*AVERAGE('Assumptions (NG)'!$H$3:$J$3))/10^9,0)</f>
        <v>0</v>
      </c>
      <c r="R505" s="220">
        <f>IF(Model!AC$1&lt;='Assumptions (NG)'!$V$12,PPMT('Assumptions (NG)'!$V$9,Model!AC$1,'Assumptions (NG)'!$V$12,'Assumptions (NG)'!$V$7*Model!$L$438*AVERAGE('Assumptions (NG)'!$H$2:$J$2)+ Model!$L$439*AVERAGE('Assumptions (NG)'!$H$3:$J$3))/10^9,0)</f>
        <v>0</v>
      </c>
      <c r="S505" s="220">
        <f>IF(Model!AD$1&lt;='Assumptions (NG)'!$V$12,PPMT('Assumptions (NG)'!$V$9,Model!AD$1,'Assumptions (NG)'!$V$12,'Assumptions (NG)'!$V$7*Model!$L$438*AVERAGE('Assumptions (NG)'!$H$2:$J$2)+ Model!$L$439*AVERAGE('Assumptions (NG)'!$H$3:$J$3))/10^9,0)</f>
        <v>0</v>
      </c>
      <c r="T505" s="220">
        <f>IF(Model!AE$1&lt;='Assumptions (NG)'!$V$12,PPMT('Assumptions (NG)'!$V$9,Model!AE$1,'Assumptions (NG)'!$V$12,'Assumptions (NG)'!$V$7*Model!$L$438*AVERAGE('Assumptions (NG)'!$H$2:$J$2)+ Model!$L$439*AVERAGE('Assumptions (NG)'!$H$3:$J$3))/10^9,0)</f>
        <v>0</v>
      </c>
      <c r="U505" s="220">
        <f>IF(Model!AF$1&lt;='Assumptions (NG)'!$V$12,PPMT('Assumptions (NG)'!$V$9,Model!AF$1,'Assumptions (NG)'!$V$12,'Assumptions (NG)'!$V$7*Model!$L$438*AVERAGE('Assumptions (NG)'!$H$2:$J$2)+ Model!$L$439*AVERAGE('Assumptions (NG)'!$H$3:$J$3))/10^9,0)</f>
        <v>0</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-0.0002637385416</v>
      </c>
      <c r="N506" s="219">
        <f>IF(Model!X$1&lt;='Assumptions (NG)'!$V$12,PPMT('Assumptions (NG)'!$V$9,Model!X$1,'Assumptions (NG)'!$V$12,'Assumptions (NG)'!$V$7*Model!$M$438*AVERAGE('Assumptions (NG)'!$I$2:$K$2)+ Model!$M$439*AVERAGE('Assumptions (NG)'!$I$3:$K$3))/10^9,0)</f>
        <v>-0.0002835189322</v>
      </c>
      <c r="O506" s="219">
        <f>IF(Model!Y$1&lt;='Assumptions (NG)'!$V$12,PPMT('Assumptions (NG)'!$V$9,Model!Y$1,'Assumptions (NG)'!$V$12,'Assumptions (NG)'!$V$7*Model!$M$438*AVERAGE('Assumptions (NG)'!$I$2:$K$2)+ Model!$M$439*AVERAGE('Assumptions (NG)'!$I$3:$K$3))/10^9,0)</f>
        <v>-0.0003047828521</v>
      </c>
      <c r="P506" s="219">
        <f>IF(Model!Z$1&lt;='Assumptions (NG)'!$V$12,PPMT('Assumptions (NG)'!$V$9,Model!Z$1,'Assumptions (NG)'!$V$12,'Assumptions (NG)'!$V$7*Model!$M$438*AVERAGE('Assumptions (NG)'!$I$2:$K$2)+ Model!$M$439*AVERAGE('Assumptions (NG)'!$I$3:$K$3))/10^9,0)</f>
        <v>-0.000327641566</v>
      </c>
      <c r="Q506" s="219">
        <f>IF(Model!AA$1&lt;='Assumptions (NG)'!$V$12,PPMT('Assumptions (NG)'!$V$9,Model!AA$1,'Assumptions (NG)'!$V$12,'Assumptions (NG)'!$V$7*Model!$M$438*AVERAGE('Assumptions (NG)'!$I$2:$K$2)+ Model!$M$439*AVERAGE('Assumptions (NG)'!$I$3:$K$3))/10^9,0)</f>
        <v>-0.0003522146835</v>
      </c>
      <c r="R506" s="219">
        <f>IF(Model!AB$1&lt;='Assumptions (NG)'!$V$12,PPMT('Assumptions (NG)'!$V$9,Model!AB$1,'Assumptions (NG)'!$V$12,'Assumptions (NG)'!$V$7*Model!$M$438*AVERAGE('Assumptions (NG)'!$I$2:$K$2)+ Model!$M$439*AVERAGE('Assumptions (NG)'!$I$3:$K$3))/10^9,0)</f>
        <v>-0.0003786307847</v>
      </c>
      <c r="S506" s="219">
        <f>IF(Model!AC$1&lt;='Assumptions (NG)'!$V$12,PPMT('Assumptions (NG)'!$V$9,Model!AC$1,'Assumptions (NG)'!$V$12,'Assumptions (NG)'!$V$7*Model!$M$438*AVERAGE('Assumptions (NG)'!$I$2:$K$2)+ Model!$M$439*AVERAGE('Assumptions (NG)'!$I$3:$K$3))/10^9,0)</f>
        <v>-0.0004070280936</v>
      </c>
      <c r="T506" s="219">
        <f>IF(Model!AD$1&lt;='Assumptions (NG)'!$V$12,PPMT('Assumptions (NG)'!$V$9,Model!AD$1,'Assumptions (NG)'!$V$12,'Assumptions (NG)'!$V$7*Model!$M$438*AVERAGE('Assumptions (NG)'!$I$2:$K$2)+ Model!$M$439*AVERAGE('Assumptions (NG)'!$I$3:$K$3))/10^9,0)</f>
        <v>-0.0004375552006</v>
      </c>
      <c r="U506" s="219">
        <f>IF(Model!AE$1&lt;='Assumptions (NG)'!$V$12,PPMT('Assumptions (NG)'!$V$9,Model!AE$1,'Assumptions (NG)'!$V$12,'Assumptions (NG)'!$V$7*Model!$M$438*AVERAGE('Assumptions (NG)'!$I$2:$K$2)+ Model!$M$439*AVERAGE('Assumptions (NG)'!$I$3:$K$3))/10^9,0)</f>
        <v>-0.0004703718406</v>
      </c>
      <c r="V506" s="219">
        <f>IF(Model!AF$1&lt;='Assumptions (NG)'!$V$12,PPMT('Assumptions (NG)'!$V$9,Model!AF$1,'Assumptions (NG)'!$V$12,'Assumptions (NG)'!$V$7*Model!$M$438*AVERAGE('Assumptions (NG)'!$I$2:$K$2)+ Model!$M$439*AVERAGE('Assumptions (NG)'!$I$3:$K$3))/10^9,0)</f>
        <v>-0.0005056497287</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v>
      </c>
      <c r="O507" s="177">
        <f>IF(Model!X$1&lt;='Assumptions (NG)'!$V$12,PPMT('Assumptions (NG)'!$V$9,Model!X$1,'Assumptions (NG)'!$V$12,'Assumptions (NG)'!$V$7*Model!$N$438*AVERAGE('Assumptions (NG)'!$J$2:$L$2)+ Model!$N$439*AVERAGE('Assumptions (NG)'!$J$3:$L$3))/10^9,0)</f>
        <v>0</v>
      </c>
      <c r="P507" s="177">
        <f>IF(Model!Y$1&lt;='Assumptions (NG)'!$V$12,PPMT('Assumptions (NG)'!$V$9,Model!Y$1,'Assumptions (NG)'!$V$12,'Assumptions (NG)'!$V$7*Model!$N$438*AVERAGE('Assumptions (NG)'!$J$2:$L$2)+ Model!$N$439*AVERAGE('Assumptions (NG)'!$J$3:$L$3))/10^9,0)</f>
        <v>0</v>
      </c>
      <c r="Q507" s="177">
        <f>IF(Model!Z$1&lt;='Assumptions (NG)'!$V$12,PPMT('Assumptions (NG)'!$V$9,Model!Z$1,'Assumptions (NG)'!$V$12,'Assumptions (NG)'!$V$7*Model!$N$438*AVERAGE('Assumptions (NG)'!$J$2:$L$2)+ Model!$N$439*AVERAGE('Assumptions (NG)'!$J$3:$L$3))/10^9,0)</f>
        <v>0</v>
      </c>
      <c r="R507" s="177">
        <f>IF(Model!AA$1&lt;='Assumptions (NG)'!$V$12,PPMT('Assumptions (NG)'!$V$9,Model!AA$1,'Assumptions (NG)'!$V$12,'Assumptions (NG)'!$V$7*Model!$N$438*AVERAGE('Assumptions (NG)'!$J$2:$L$2)+ Model!$N$439*AVERAGE('Assumptions (NG)'!$J$3:$L$3))/10^9,0)</f>
        <v>0</v>
      </c>
      <c r="S507" s="177">
        <f>IF(Model!AB$1&lt;='Assumptions (NG)'!$V$12,PPMT('Assumptions (NG)'!$V$9,Model!AB$1,'Assumptions (NG)'!$V$12,'Assumptions (NG)'!$V$7*Model!$N$438*AVERAGE('Assumptions (NG)'!$J$2:$L$2)+ Model!$N$439*AVERAGE('Assumptions (NG)'!$J$3:$L$3))/10^9,0)</f>
        <v>0</v>
      </c>
      <c r="T507" s="177">
        <f>IF(Model!AC$1&lt;='Assumptions (NG)'!$V$12,PPMT('Assumptions (NG)'!$V$9,Model!AC$1,'Assumptions (NG)'!$V$12,'Assumptions (NG)'!$V$7*Model!$N$438*AVERAGE('Assumptions (NG)'!$J$2:$L$2)+ Model!$N$439*AVERAGE('Assumptions (NG)'!$J$3:$L$3))/10^9,0)</f>
        <v>0</v>
      </c>
      <c r="U507" s="177">
        <f>IF(Model!AD$1&lt;='Assumptions (NG)'!$V$12,PPMT('Assumptions (NG)'!$V$9,Model!AD$1,'Assumptions (NG)'!$V$12,'Assumptions (NG)'!$V$7*Model!$N$438*AVERAGE('Assumptions (NG)'!$J$2:$L$2)+ Model!$N$439*AVERAGE('Assumptions (NG)'!$J$3:$L$3))/10^9,0)</f>
        <v>0</v>
      </c>
      <c r="V507" s="177">
        <f>IF(Model!AE$1&lt;='Assumptions (NG)'!$V$12,PPMT('Assumptions (NG)'!$V$9,Model!AE$1,'Assumptions (NG)'!$V$12,'Assumptions (NG)'!$V$7*Model!$N$438*AVERAGE('Assumptions (NG)'!$J$2:$L$2)+ Model!$N$439*AVERAGE('Assumptions (NG)'!$J$3:$L$3))/10^9,0)</f>
        <v>0</v>
      </c>
      <c r="W507" s="177">
        <f>IF(Model!AF$1&lt;='Assumptions (NG)'!$V$12,PPMT('Assumptions (NG)'!$V$9,Model!AF$1,'Assumptions (NG)'!$V$12,'Assumptions (NG)'!$V$7*Model!$N$438*AVERAGE('Assumptions (NG)'!$J$2:$L$2)+ Model!$N$439*AVERAGE('Assumptions (NG)'!$J$3:$L$3))/10^9,0)</f>
        <v>0</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-0.0004707926704</v>
      </c>
      <c r="P508" s="160">
        <f>IF(Model!X$1&lt;='Assumptions (NG)'!$V$12,PPMT('Assumptions (NG)'!$V$9,Model!X$1,'Assumptions (NG)'!$V$12,'Assumptions (NG)'!$V$7*Model!$O$438*AVERAGE('Assumptions (NG)'!$K$2:$M$2)+ Model!$O$439*AVERAGE('Assumptions (NG)'!$K$3:$M$3))/10^9,0)</f>
        <v>-0.0005061021207</v>
      </c>
      <c r="Q508" s="160">
        <f>IF(Model!Y$1&lt;='Assumptions (NG)'!$V$12,PPMT('Assumptions (NG)'!$V$9,Model!Y$1,'Assumptions (NG)'!$V$12,'Assumptions (NG)'!$V$7*Model!$O$438*AVERAGE('Assumptions (NG)'!$K$2:$M$2)+ Model!$O$439*AVERAGE('Assumptions (NG)'!$K$3:$M$3))/10^9,0)</f>
        <v>-0.0005440597797</v>
      </c>
      <c r="R508" s="160">
        <f>IF(Model!Z$1&lt;='Assumptions (NG)'!$V$12,PPMT('Assumptions (NG)'!$V$9,Model!Z$1,'Assumptions (NG)'!$V$12,'Assumptions (NG)'!$V$7*Model!$O$438*AVERAGE('Assumptions (NG)'!$K$2:$M$2)+ Model!$O$439*AVERAGE('Assumptions (NG)'!$K$3:$M$3))/10^9,0)</f>
        <v>-0.0005848642632</v>
      </c>
      <c r="S508" s="160">
        <f>IF(Model!AA$1&lt;='Assumptions (NG)'!$V$12,PPMT('Assumptions (NG)'!$V$9,Model!AA$1,'Assumptions (NG)'!$V$12,'Assumptions (NG)'!$V$7*Model!$O$438*AVERAGE('Assumptions (NG)'!$K$2:$M$2)+ Model!$O$439*AVERAGE('Assumptions (NG)'!$K$3:$M$3))/10^9,0)</f>
        <v>-0.0006287290829</v>
      </c>
      <c r="T508" s="160">
        <f>IF(Model!AB$1&lt;='Assumptions (NG)'!$V$12,PPMT('Assumptions (NG)'!$V$9,Model!AB$1,'Assumptions (NG)'!$V$12,'Assumptions (NG)'!$V$7*Model!$O$438*AVERAGE('Assumptions (NG)'!$K$2:$M$2)+ Model!$O$439*AVERAGE('Assumptions (NG)'!$K$3:$M$3))/10^9,0)</f>
        <v>-0.0006758837641</v>
      </c>
      <c r="U508" s="160">
        <f>IF(Model!AC$1&lt;='Assumptions (NG)'!$V$12,PPMT('Assumptions (NG)'!$V$9,Model!AC$1,'Assumptions (NG)'!$V$12,'Assumptions (NG)'!$V$7*Model!$O$438*AVERAGE('Assumptions (NG)'!$K$2:$M$2)+ Model!$O$439*AVERAGE('Assumptions (NG)'!$K$3:$M$3))/10^9,0)</f>
        <v>-0.0007265750465</v>
      </c>
      <c r="V508" s="160">
        <f>IF(Model!AD$1&lt;='Assumptions (NG)'!$V$12,PPMT('Assumptions (NG)'!$V$9,Model!AD$1,'Assumptions (NG)'!$V$12,'Assumptions (NG)'!$V$7*Model!$O$438*AVERAGE('Assumptions (NG)'!$K$2:$M$2)+ Model!$O$439*AVERAGE('Assumptions (NG)'!$K$3:$M$3))/10^9,0)</f>
        <v>-0.0007810681749</v>
      </c>
      <c r="W508" s="160">
        <f>IF(Model!AE$1&lt;='Assumptions (NG)'!$V$12,PPMT('Assumptions (NG)'!$V$9,Model!AE$1,'Assumptions (NG)'!$V$12,'Assumptions (NG)'!$V$7*Model!$O$438*AVERAGE('Assumptions (NG)'!$K$2:$M$2)+ Model!$O$439*AVERAGE('Assumptions (NG)'!$K$3:$M$3))/10^9,0)</f>
        <v>-0.0008396482881</v>
      </c>
      <c r="X508" s="160">
        <f>IF(Model!AF$1&lt;='Assumptions (NG)'!$V$12,PPMT('Assumptions (NG)'!$V$9,Model!AF$1,'Assumptions (NG)'!$V$12,'Assumptions (NG)'!$V$7*Model!$O$438*AVERAGE('Assumptions (NG)'!$K$2:$M$2)+ Model!$O$439*AVERAGE('Assumptions (NG)'!$K$3:$M$3))/10^9,0)</f>
        <v>-0.0009026219097</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v>
      </c>
      <c r="Q509" s="177">
        <f>IF(Model!X$1&lt;='Assumptions (NG)'!$V$12,PPMT('Assumptions (NG)'!$V$9,Model!X$1,'Assumptions (NG)'!$V$12,'Assumptions (NG)'!$V$7*Model!$P$438*AVERAGE('Assumptions (NG)'!$L$2:$N$2)+ Model!$P$439*AVERAGE('Assumptions (NG)'!$L$3:$N$3))/10^9,0)</f>
        <v>0</v>
      </c>
      <c r="R509" s="177">
        <f>IF(Model!Y$1&lt;='Assumptions (NG)'!$V$12,PPMT('Assumptions (NG)'!$V$9,Model!Y$1,'Assumptions (NG)'!$V$12,'Assumptions (NG)'!$V$7*Model!$P$438*AVERAGE('Assumptions (NG)'!$L$2:$N$2)+ Model!$P$439*AVERAGE('Assumptions (NG)'!$L$3:$N$3))/10^9,0)</f>
        <v>0</v>
      </c>
      <c r="S509" s="177">
        <f>IF(Model!Z$1&lt;='Assumptions (NG)'!$V$12,PPMT('Assumptions (NG)'!$V$9,Model!Z$1,'Assumptions (NG)'!$V$12,'Assumptions (NG)'!$V$7*Model!$P$438*AVERAGE('Assumptions (NG)'!$L$2:$N$2)+ Model!$P$439*AVERAGE('Assumptions (NG)'!$L$3:$N$3))/10^9,0)</f>
        <v>0</v>
      </c>
      <c r="T509" s="177">
        <f>IF(Model!AA$1&lt;='Assumptions (NG)'!$V$12,PPMT('Assumptions (NG)'!$V$9,Model!AA$1,'Assumptions (NG)'!$V$12,'Assumptions (NG)'!$V$7*Model!$P$438*AVERAGE('Assumptions (NG)'!$L$2:$N$2)+ Model!$P$439*AVERAGE('Assumptions (NG)'!$L$3:$N$3))/10^9,0)</f>
        <v>0</v>
      </c>
      <c r="U509" s="177">
        <f>IF(Model!AB$1&lt;='Assumptions (NG)'!$V$12,PPMT('Assumptions (NG)'!$V$9,Model!AB$1,'Assumptions (NG)'!$V$12,'Assumptions (NG)'!$V$7*Model!$P$438*AVERAGE('Assumptions (NG)'!$L$2:$N$2)+ Model!$P$439*AVERAGE('Assumptions (NG)'!$L$3:$N$3))/10^9,0)</f>
        <v>0</v>
      </c>
      <c r="V509" s="177">
        <f>IF(Model!AC$1&lt;='Assumptions (NG)'!$V$12,PPMT('Assumptions (NG)'!$V$9,Model!AC$1,'Assumptions (NG)'!$V$12,'Assumptions (NG)'!$V$7*Model!$P$438*AVERAGE('Assumptions (NG)'!$L$2:$N$2)+ Model!$P$439*AVERAGE('Assumptions (NG)'!$L$3:$N$3))/10^9,0)</f>
        <v>0</v>
      </c>
      <c r="W509" s="177">
        <f>IF(Model!AD$1&lt;='Assumptions (NG)'!$V$12,PPMT('Assumptions (NG)'!$V$9,Model!AD$1,'Assumptions (NG)'!$V$12,'Assumptions (NG)'!$V$7*Model!$P$438*AVERAGE('Assumptions (NG)'!$L$2:$N$2)+ Model!$P$439*AVERAGE('Assumptions (NG)'!$L$3:$N$3))/10^9,0)</f>
        <v>0</v>
      </c>
      <c r="X509" s="177">
        <f>IF(Model!AE$1&lt;='Assumptions (NG)'!$V$12,PPMT('Assumptions (NG)'!$V$9,Model!AE$1,'Assumptions (NG)'!$V$12,'Assumptions (NG)'!$V$7*Model!$P$438*AVERAGE('Assumptions (NG)'!$L$2:$N$2)+ Model!$P$439*AVERAGE('Assumptions (NG)'!$L$3:$N$3))/10^9,0)</f>
        <v>0</v>
      </c>
      <c r="Y509" s="177">
        <f>IF(Model!AF$1&lt;='Assumptions (NG)'!$V$12,PPMT('Assumptions (NG)'!$V$9,Model!AF$1,'Assumptions (NG)'!$V$12,'Assumptions (NG)'!$V$7*Model!$P$438*AVERAGE('Assumptions (NG)'!$L$2:$N$2)+ Model!$P$439*AVERAGE('Assumptions (NG)'!$L$3:$N$3))/10^9,0)</f>
        <v>0</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-0.008671952626</v>
      </c>
      <c r="R510" s="177">
        <f>IF(Model!X$1&lt;='Assumptions (NG)'!$V$12,PPMT('Assumptions (NG)'!$V$9,Model!X$1,'Assumptions (NG)'!$V$12,'Assumptions (NG)'!$V$7*Model!$Q$438*AVERAGE('Assumptions (NG)'!$M$2:$O$2)+ Model!$Q$439*AVERAGE('Assumptions (NG)'!$M$3:$O$3))/10^9,0)</f>
        <v>-0.009322349073</v>
      </c>
      <c r="S510" s="177">
        <f>IF(Model!Y$1&lt;='Assumptions (NG)'!$V$12,PPMT('Assumptions (NG)'!$V$9,Model!Y$1,'Assumptions (NG)'!$V$12,'Assumptions (NG)'!$V$7*Model!$Q$438*AVERAGE('Assumptions (NG)'!$M$2:$O$2)+ Model!$Q$439*AVERAGE('Assumptions (NG)'!$M$3:$O$3))/10^9,0)</f>
        <v>-0.01002152525</v>
      </c>
      <c r="T510" s="177">
        <f>IF(Model!Z$1&lt;='Assumptions (NG)'!$V$12,PPMT('Assumptions (NG)'!$V$9,Model!Z$1,'Assumptions (NG)'!$V$12,'Assumptions (NG)'!$V$7*Model!$Q$438*AVERAGE('Assumptions (NG)'!$M$2:$O$2)+ Model!$Q$439*AVERAGE('Assumptions (NG)'!$M$3:$O$3))/10^9,0)</f>
        <v>-0.01077313965</v>
      </c>
      <c r="U510" s="177">
        <f>IF(Model!AA$1&lt;='Assumptions (NG)'!$V$12,PPMT('Assumptions (NG)'!$V$9,Model!AA$1,'Assumptions (NG)'!$V$12,'Assumptions (NG)'!$V$7*Model!$Q$438*AVERAGE('Assumptions (NG)'!$M$2:$O$2)+ Model!$Q$439*AVERAGE('Assumptions (NG)'!$M$3:$O$3))/10^9,0)</f>
        <v>-0.01158112512</v>
      </c>
      <c r="V510" s="177">
        <f>IF(Model!AB$1&lt;='Assumptions (NG)'!$V$12,PPMT('Assumptions (NG)'!$V$9,Model!AB$1,'Assumptions (NG)'!$V$12,'Assumptions (NG)'!$V$7*Model!$Q$438*AVERAGE('Assumptions (NG)'!$M$2:$O$2)+ Model!$Q$439*AVERAGE('Assumptions (NG)'!$M$3:$O$3))/10^9,0)</f>
        <v>-0.0124497095</v>
      </c>
      <c r="W510" s="177">
        <f>IF(Model!AC$1&lt;='Assumptions (NG)'!$V$12,PPMT('Assumptions (NG)'!$V$9,Model!AC$1,'Assumptions (NG)'!$V$12,'Assumptions (NG)'!$V$7*Model!$Q$438*AVERAGE('Assumptions (NG)'!$M$2:$O$2)+ Model!$Q$439*AVERAGE('Assumptions (NG)'!$M$3:$O$3))/10^9,0)</f>
        <v>-0.01338343772</v>
      </c>
      <c r="X510" s="177">
        <f>IF(Model!AD$1&lt;='Assumptions (NG)'!$V$12,PPMT('Assumptions (NG)'!$V$9,Model!AD$1,'Assumptions (NG)'!$V$12,'Assumptions (NG)'!$V$7*Model!$Q$438*AVERAGE('Assumptions (NG)'!$M$2:$O$2)+ Model!$Q$439*AVERAGE('Assumptions (NG)'!$M$3:$O$3))/10^9,0)</f>
        <v>-0.01438719555</v>
      </c>
      <c r="Y510" s="177">
        <f>IF(Model!AE$1&lt;='Assumptions (NG)'!$V$12,PPMT('Assumptions (NG)'!$V$9,Model!AE$1,'Assumptions (NG)'!$V$12,'Assumptions (NG)'!$V$7*Model!$Q$438*AVERAGE('Assumptions (NG)'!$M$2:$O$2)+ Model!$Q$439*AVERAGE('Assumptions (NG)'!$M$3:$O$3))/10^9,0)</f>
        <v>-0.01546623521</v>
      </c>
      <c r="Z510" s="177">
        <f>IF(Model!AF$1&lt;='Assumptions (NG)'!$V$12,PPMT('Assumptions (NG)'!$V$9,Model!AF$1,'Assumptions (NG)'!$V$12,'Assumptions (NG)'!$V$7*Model!$Q$438*AVERAGE('Assumptions (NG)'!$M$2:$O$2)+ Model!$Q$439*AVERAGE('Assumptions (NG)'!$M$3:$O$3))/10^9,0)</f>
        <v>-0.01662620285</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-0.0008000011357</v>
      </c>
      <c r="S511" s="177">
        <f>IF(Model!X$1&lt;='Assumptions (NG)'!$V$12,PPMT('Assumptions (NG)'!$V$9,Model!X$1,'Assumptions (NG)'!$V$12,'Assumptions (NG)'!$V$7*Model!$R$438*AVERAGE('Assumptions (NG)'!$N$2:$P$2)+ Model!$R$439*AVERAGE('Assumptions (NG)'!$N$3:$P$3))/10^9,0)</f>
        <v>-0.0008600012209</v>
      </c>
      <c r="T511" s="177">
        <f>IF(Model!Y$1&lt;='Assumptions (NG)'!$V$12,PPMT('Assumptions (NG)'!$V$9,Model!Y$1,'Assumptions (NG)'!$V$12,'Assumptions (NG)'!$V$7*Model!$R$438*AVERAGE('Assumptions (NG)'!$N$2:$P$2)+ Model!$R$439*AVERAGE('Assumptions (NG)'!$N$3:$P$3))/10^9,0)</f>
        <v>-0.0009245013124</v>
      </c>
      <c r="U511" s="177">
        <f>IF(Model!Z$1&lt;='Assumptions (NG)'!$V$12,PPMT('Assumptions (NG)'!$V$9,Model!Z$1,'Assumptions (NG)'!$V$12,'Assumptions (NG)'!$V$7*Model!$R$438*AVERAGE('Assumptions (NG)'!$N$2:$P$2)+ Model!$R$439*AVERAGE('Assumptions (NG)'!$N$3:$P$3))/10^9,0)</f>
        <v>-0.0009938389109</v>
      </c>
      <c r="V511" s="177">
        <f>IF(Model!AA$1&lt;='Assumptions (NG)'!$V$12,PPMT('Assumptions (NG)'!$V$9,Model!AA$1,'Assumptions (NG)'!$V$12,'Assumptions (NG)'!$V$7*Model!$R$438*AVERAGE('Assumptions (NG)'!$N$2:$P$2)+ Model!$R$439*AVERAGE('Assumptions (NG)'!$N$3:$P$3))/10^9,0)</f>
        <v>-0.001068376829</v>
      </c>
      <c r="W511" s="177">
        <f>IF(Model!AB$1&lt;='Assumptions (NG)'!$V$12,PPMT('Assumptions (NG)'!$V$9,Model!AB$1,'Assumptions (NG)'!$V$12,'Assumptions (NG)'!$V$7*Model!$R$438*AVERAGE('Assumptions (NG)'!$N$2:$P$2)+ Model!$R$439*AVERAGE('Assumptions (NG)'!$N$3:$P$3))/10^9,0)</f>
        <v>-0.001148505091</v>
      </c>
      <c r="X511" s="177">
        <f>IF(Model!AC$1&lt;='Assumptions (NG)'!$V$12,PPMT('Assumptions (NG)'!$V$9,Model!AC$1,'Assumptions (NG)'!$V$12,'Assumptions (NG)'!$V$7*Model!$R$438*AVERAGE('Assumptions (NG)'!$N$2:$P$2)+ Model!$R$439*AVERAGE('Assumptions (NG)'!$N$3:$P$3))/10^9,0)</f>
        <v>-0.001234642973</v>
      </c>
      <c r="Y511" s="177">
        <f>IF(Model!AD$1&lt;='Assumptions (NG)'!$V$12,PPMT('Assumptions (NG)'!$V$9,Model!AD$1,'Assumptions (NG)'!$V$12,'Assumptions (NG)'!$V$7*Model!$R$438*AVERAGE('Assumptions (NG)'!$N$2:$P$2)+ Model!$R$439*AVERAGE('Assumptions (NG)'!$N$3:$P$3))/10^9,0)</f>
        <v>-0.001327241196</v>
      </c>
      <c r="Z511" s="177">
        <f>IF(Model!AE$1&lt;='Assumptions (NG)'!$V$12,PPMT('Assumptions (NG)'!$V$9,Model!AE$1,'Assumptions (NG)'!$V$12,'Assumptions (NG)'!$V$7*Model!$R$438*AVERAGE('Assumptions (NG)'!$N$2:$P$2)+ Model!$R$439*AVERAGE('Assumptions (NG)'!$N$3:$P$3))/10^9,0)</f>
        <v>-0.001426784286</v>
      </c>
      <c r="AA511" s="177">
        <f>IF(Model!AF$1&lt;='Assumptions (NG)'!$V$12,PPMT('Assumptions (NG)'!$V$9,Model!AF$1,'Assumptions (NG)'!$V$12,'Assumptions (NG)'!$V$7*Model!$R$438*AVERAGE('Assumptions (NG)'!$N$2:$P$2)+ Model!$R$439*AVERAGE('Assumptions (NG)'!$N$3:$P$3))/10^9,0)</f>
        <v>-0.001533793107</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-0.02296400144</v>
      </c>
      <c r="T512" s="177">
        <f>IF(Model!X$1&lt;='Assumptions (NG)'!$V$12,PPMT('Assumptions (NG)'!$V$9,Model!X$1,'Assumptions (NG)'!$V$12,'Assumptions (NG)'!$V$7*Model!$S$438*AVERAGE('Assumptions (NG)'!$O$2:$Q$2)+ Model!$S$439*AVERAGE('Assumptions (NG)'!$O$3:$Q$3))/10^9,0)</f>
        <v>-0.02468630154</v>
      </c>
      <c r="U512" s="177">
        <f>IF(Model!Y$1&lt;='Assumptions (NG)'!$V$12,PPMT('Assumptions (NG)'!$V$9,Model!Y$1,'Assumptions (NG)'!$V$12,'Assumptions (NG)'!$V$7*Model!$S$438*AVERAGE('Assumptions (NG)'!$O$2:$Q$2)+ Model!$S$439*AVERAGE('Assumptions (NG)'!$O$3:$Q$3))/10^9,0)</f>
        <v>-0.02653777416</v>
      </c>
      <c r="V512" s="177">
        <f>IF(Model!Z$1&lt;='Assumptions (NG)'!$V$12,PPMT('Assumptions (NG)'!$V$9,Model!Z$1,'Assumptions (NG)'!$V$12,'Assumptions (NG)'!$V$7*Model!$S$438*AVERAGE('Assumptions (NG)'!$O$2:$Q$2)+ Model!$S$439*AVERAGE('Assumptions (NG)'!$O$3:$Q$3))/10^9,0)</f>
        <v>-0.02852810722</v>
      </c>
      <c r="W512" s="177">
        <f>IF(Model!AA$1&lt;='Assumptions (NG)'!$V$12,PPMT('Assumptions (NG)'!$V$9,Model!AA$1,'Assumptions (NG)'!$V$12,'Assumptions (NG)'!$V$7*Model!$S$438*AVERAGE('Assumptions (NG)'!$O$2:$Q$2)+ Model!$S$439*AVERAGE('Assumptions (NG)'!$O$3:$Q$3))/10^9,0)</f>
        <v>-0.03066771526</v>
      </c>
      <c r="X512" s="177">
        <f>IF(Model!AB$1&lt;='Assumptions (NG)'!$V$12,PPMT('Assumptions (NG)'!$V$9,Model!AB$1,'Assumptions (NG)'!$V$12,'Assumptions (NG)'!$V$7*Model!$S$438*AVERAGE('Assumptions (NG)'!$O$2:$Q$2)+ Model!$S$439*AVERAGE('Assumptions (NG)'!$O$3:$Q$3))/10^9,0)</f>
        <v>-0.03296779391</v>
      </c>
      <c r="Y512" s="177">
        <f>IF(Model!AC$1&lt;='Assumptions (NG)'!$V$12,PPMT('Assumptions (NG)'!$V$9,Model!AC$1,'Assumptions (NG)'!$V$12,'Assumptions (NG)'!$V$7*Model!$S$438*AVERAGE('Assumptions (NG)'!$O$2:$Q$2)+ Model!$S$439*AVERAGE('Assumptions (NG)'!$O$3:$Q$3))/10^9,0)</f>
        <v>-0.03544037845</v>
      </c>
      <c r="Z512" s="177">
        <f>IF(Model!AD$1&lt;='Assumptions (NG)'!$V$12,PPMT('Assumptions (NG)'!$V$9,Model!AD$1,'Assumptions (NG)'!$V$12,'Assumptions (NG)'!$V$7*Model!$S$438*AVERAGE('Assumptions (NG)'!$O$2:$Q$2)+ Model!$S$439*AVERAGE('Assumptions (NG)'!$O$3:$Q$3))/10^9,0)</f>
        <v>-0.03809840683</v>
      </c>
      <c r="AA512" s="177">
        <f>IF(Model!AE$1&lt;='Assumptions (NG)'!$V$12,PPMT('Assumptions (NG)'!$V$9,Model!AE$1,'Assumptions (NG)'!$V$12,'Assumptions (NG)'!$V$7*Model!$S$438*AVERAGE('Assumptions (NG)'!$O$2:$Q$2)+ Model!$S$439*AVERAGE('Assumptions (NG)'!$O$3:$Q$3))/10^9,0)</f>
        <v>-0.04095578735</v>
      </c>
      <c r="AB512" s="177">
        <f>IF(Model!AF$1&lt;='Assumptions (NG)'!$V$12,PPMT('Assumptions (NG)'!$V$9,Model!AF$1,'Assumptions (NG)'!$V$12,'Assumptions (NG)'!$V$7*Model!$S$438*AVERAGE('Assumptions (NG)'!$O$2:$Q$2)+ Model!$S$439*AVERAGE('Assumptions (NG)'!$O$3:$Q$3))/10^9,0)</f>
        <v>-0.0440274714</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v>
      </c>
      <c r="U513" s="177">
        <f>IF(Model!X$1&lt;='Assumptions (NG)'!$V$12,PPMT('Assumptions (NG)'!$V$9,Model!X$1,'Assumptions (NG)'!$V$12,'Assumptions (NG)'!$V$7*Model!$T$438*AVERAGE('Assumptions (NG)'!$P$2:$R$2)+ Model!$T$439*AVERAGE('Assumptions (NG)'!$P$3:$R$3))/10^9,0)</f>
        <v>0</v>
      </c>
      <c r="V513" s="177">
        <f>IF(Model!Y$1&lt;='Assumptions (NG)'!$V$12,PPMT('Assumptions (NG)'!$V$9,Model!Y$1,'Assumptions (NG)'!$V$12,'Assumptions (NG)'!$V$7*Model!$T$438*AVERAGE('Assumptions (NG)'!$P$2:$R$2)+ Model!$T$439*AVERAGE('Assumptions (NG)'!$P$3:$R$3))/10^9,0)</f>
        <v>0</v>
      </c>
      <c r="W513" s="177">
        <f>IF(Model!Z$1&lt;='Assumptions (NG)'!$V$12,PPMT('Assumptions (NG)'!$V$9,Model!Z$1,'Assumptions (NG)'!$V$12,'Assumptions (NG)'!$V$7*Model!$T$438*AVERAGE('Assumptions (NG)'!$P$2:$R$2)+ Model!$T$439*AVERAGE('Assumptions (NG)'!$P$3:$R$3))/10^9,0)</f>
        <v>0</v>
      </c>
      <c r="X513" s="177">
        <f>IF(Model!AA$1&lt;='Assumptions (NG)'!$V$12,PPMT('Assumptions (NG)'!$V$9,Model!AA$1,'Assumptions (NG)'!$V$12,'Assumptions (NG)'!$V$7*Model!$T$438*AVERAGE('Assumptions (NG)'!$P$2:$R$2)+ Model!$T$439*AVERAGE('Assumptions (NG)'!$P$3:$R$3))/10^9,0)</f>
        <v>0</v>
      </c>
      <c r="Y513" s="177">
        <f>IF(Model!AB$1&lt;='Assumptions (NG)'!$V$12,PPMT('Assumptions (NG)'!$V$9,Model!AB$1,'Assumptions (NG)'!$V$12,'Assumptions (NG)'!$V$7*Model!$T$438*AVERAGE('Assumptions (NG)'!$P$2:$R$2)+ Model!$T$439*AVERAGE('Assumptions (NG)'!$P$3:$R$3))/10^9,0)</f>
        <v>0</v>
      </c>
      <c r="Z513" s="177">
        <f>IF(Model!AC$1&lt;='Assumptions (NG)'!$V$12,PPMT('Assumptions (NG)'!$V$9,Model!AC$1,'Assumptions (NG)'!$V$12,'Assumptions (NG)'!$V$7*Model!$T$438*AVERAGE('Assumptions (NG)'!$P$2:$R$2)+ Model!$T$439*AVERAGE('Assumptions (NG)'!$P$3:$R$3))/10^9,0)</f>
        <v>0</v>
      </c>
      <c r="AA513" s="177">
        <f>IF(Model!AD$1&lt;='Assumptions (NG)'!$V$12,PPMT('Assumptions (NG)'!$V$9,Model!AD$1,'Assumptions (NG)'!$V$12,'Assumptions (NG)'!$V$7*Model!$T$438*AVERAGE('Assumptions (NG)'!$P$2:$R$2)+ Model!$T$439*AVERAGE('Assumptions (NG)'!$P$3:$R$3))/10^9,0)</f>
        <v>0</v>
      </c>
      <c r="AB513" s="177">
        <f>IF(Model!AE$1&lt;='Assumptions (NG)'!$V$12,PPMT('Assumptions (NG)'!$V$9,Model!AE$1,'Assumptions (NG)'!$V$12,'Assumptions (NG)'!$V$7*Model!$T$438*AVERAGE('Assumptions (NG)'!$P$2:$R$2)+ Model!$T$439*AVERAGE('Assumptions (NG)'!$P$3:$R$3))/10^9,0)</f>
        <v>0</v>
      </c>
      <c r="AC513" s="177">
        <f>IF(Model!AF$1&lt;='Assumptions (NG)'!$V$12,PPMT('Assumptions (NG)'!$V$9,Model!AF$1,'Assumptions (NG)'!$V$12,'Assumptions (NG)'!$V$7*Model!$T$438*AVERAGE('Assumptions (NG)'!$P$2:$R$2)+ Model!$T$439*AVERAGE('Assumptions (NG)'!$P$3:$R$3))/10^9,0)</f>
        <v>0</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v>
      </c>
      <c r="V514" s="177">
        <f>IF(Model!X$1&lt;='Assumptions (NG)'!$V$12,PPMT('Assumptions (NG)'!$V$9,Model!X$1,'Assumptions (NG)'!$V$12,'Assumptions (NG)'!$V$7*Model!$U$438*AVERAGE('Assumptions (NG)'!$Q$2:$S$2)+ Model!$U$439*AVERAGE('Assumptions (NG)'!$Q$3:$S3))/10^9,0)</f>
        <v>0</v>
      </c>
      <c r="W514" s="177">
        <f>IF(Model!Y$1&lt;='Assumptions (NG)'!$V$12,PPMT('Assumptions (NG)'!$V$9,Model!Y$1,'Assumptions (NG)'!$V$12,'Assumptions (NG)'!$V$7*Model!$U$438*AVERAGE('Assumptions (NG)'!$Q$2:$S$2)+ Model!$U$439*AVERAGE('Assumptions (NG)'!$Q$3:$S3))/10^9,0)</f>
        <v>0</v>
      </c>
      <c r="X514" s="177">
        <f>IF(Model!Z$1&lt;='Assumptions (NG)'!$V$12,PPMT('Assumptions (NG)'!$V$9,Model!Z$1,'Assumptions (NG)'!$V$12,'Assumptions (NG)'!$V$7*Model!$U$438*AVERAGE('Assumptions (NG)'!$Q$2:$S$2)+ Model!$U$439*AVERAGE('Assumptions (NG)'!$Q$3:$S3))/10^9,0)</f>
        <v>0</v>
      </c>
      <c r="Y514" s="177">
        <f>IF(Model!AA$1&lt;='Assumptions (NG)'!$V$12,PPMT('Assumptions (NG)'!$V$9,Model!AA$1,'Assumptions (NG)'!$V$12,'Assumptions (NG)'!$V$7*Model!$U$438*AVERAGE('Assumptions (NG)'!$Q$2:$S$2)+ Model!$U$439*AVERAGE('Assumptions (NG)'!$Q$3:$S3))/10^9,0)</f>
        <v>0</v>
      </c>
      <c r="Z514" s="177">
        <f>IF(Model!AB$1&lt;='Assumptions (NG)'!$V$12,PPMT('Assumptions (NG)'!$V$9,Model!AB$1,'Assumptions (NG)'!$V$12,'Assumptions (NG)'!$V$7*Model!$U$438*AVERAGE('Assumptions (NG)'!$Q$2:$S$2)+ Model!$U$439*AVERAGE('Assumptions (NG)'!$Q$3:$S3))/10^9,0)</f>
        <v>0</v>
      </c>
      <c r="AA514" s="177">
        <f>IF(Model!AC$1&lt;='Assumptions (NG)'!$V$12,PPMT('Assumptions (NG)'!$V$9,Model!AC$1,'Assumptions (NG)'!$V$12,'Assumptions (NG)'!$V$7*Model!$U$438*AVERAGE('Assumptions (NG)'!$Q$2:$S$2)+ Model!$U$439*AVERAGE('Assumptions (NG)'!$Q$3:$S3))/10^9,0)</f>
        <v>0</v>
      </c>
      <c r="AB514" s="177">
        <f>IF(Model!AD$1&lt;='Assumptions (NG)'!$V$12,PPMT('Assumptions (NG)'!$V$9,Model!AD$1,'Assumptions (NG)'!$V$12,'Assumptions (NG)'!$V$7*Model!$U$438*AVERAGE('Assumptions (NG)'!$Q$2:$S$2)+ Model!$U$439*AVERAGE('Assumptions (NG)'!$Q$3:$S3))/10^9,0)</f>
        <v>0</v>
      </c>
      <c r="AC514" s="177">
        <f>IF(Model!AE$1&lt;='Assumptions (NG)'!$V$12,PPMT('Assumptions (NG)'!$V$9,Model!AE$1,'Assumptions (NG)'!$V$12,'Assumptions (NG)'!$V$7*Model!$U$438*AVERAGE('Assumptions (NG)'!$Q$2:$S$2)+ Model!$U$439*AVERAGE('Assumptions (NG)'!$Q$3:$S3))/10^9,0)</f>
        <v>0</v>
      </c>
      <c r="AD514" s="177">
        <f>IF(Model!AF$1&lt;='Assumptions (NG)'!$V$12,PPMT('Assumptions (NG)'!$V$9,Model!AF$1,'Assumptions (NG)'!$V$12,'Assumptions (NG)'!$V$7*Model!$U$438*AVERAGE('Assumptions (NG)'!$Q$2:$S$2)+ Model!$U$439*AVERAGE('Assumptions (NG)'!$Q$3:$S3))/10^9,0)</f>
        <v>0</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-0.02566559756</v>
      </c>
      <c r="Y517" s="221">
        <f>IF(Model!X$1&lt;='Assumptions (NG)'!$V$12,PPMT('Assumptions (NG)'!$V$9,Model!X$1,'Assumptions (NG)'!$V$12,'Assumptions (NG)'!$V$7*Model!$X$438*AVERAGE('Assumptions (NG)'!$T$2:$V$2)+ Model!$X$439*AVERAGE('Assumptions (NG)'!$T$3:$V3))/10^9,0)</f>
        <v>-0.02759051738</v>
      </c>
      <c r="Z517" s="221">
        <f>IF(Model!Y$1&lt;='Assumptions (NG)'!$V$12,PPMT('Assumptions (NG)'!$V$9,Model!Y$1,'Assumptions (NG)'!$V$12,'Assumptions (NG)'!$V$7*Model!$X$438*AVERAGE('Assumptions (NG)'!$T$2:$V$2)+ Model!$X$439*AVERAGE('Assumptions (NG)'!$T$3:$V3))/10^9,0)</f>
        <v>-0.02965980619</v>
      </c>
      <c r="AA517" s="221">
        <f>IF(Model!Z$1&lt;='Assumptions (NG)'!$V$12,PPMT('Assumptions (NG)'!$V$9,Model!Z$1,'Assumptions (NG)'!$V$12,'Assumptions (NG)'!$V$7*Model!$X$438*AVERAGE('Assumptions (NG)'!$T$2:$V$2)+ Model!$X$439*AVERAGE('Assumptions (NG)'!$T$3:$V3))/10^9,0)</f>
        <v>-0.03188429165</v>
      </c>
      <c r="AB517" s="221">
        <f>IF(Model!AA$1&lt;='Assumptions (NG)'!$V$12,PPMT('Assumptions (NG)'!$V$9,Model!AA$1,'Assumptions (NG)'!$V$12,'Assumptions (NG)'!$V$7*Model!$X$438*AVERAGE('Assumptions (NG)'!$T$2:$V$2)+ Model!$X$439*AVERAGE('Assumptions (NG)'!$T$3:$V3))/10^9,0)</f>
        <v>-0.03427561352</v>
      </c>
      <c r="AC517" s="221">
        <f>IF(Model!AB$1&lt;='Assumptions (NG)'!$V$12,PPMT('Assumptions (NG)'!$V$9,Model!AB$1,'Assumptions (NG)'!$V$12,'Assumptions (NG)'!$V$7*Model!$X$438*AVERAGE('Assumptions (NG)'!$T$2:$V$2)+ Model!$X$439*AVERAGE('Assumptions (NG)'!$T$3:$V3))/10^9,0)</f>
        <v>-0.03684628454</v>
      </c>
      <c r="AD517" s="221">
        <f>IF(Model!AC$1&lt;='Assumptions (NG)'!$V$12,PPMT('Assumptions (NG)'!$V$9,Model!AC$1,'Assumptions (NG)'!$V$12,'Assumptions (NG)'!$V$7*Model!$X$438*AVERAGE('Assumptions (NG)'!$T$2:$V$2)+ Model!$X$439*AVERAGE('Assumptions (NG)'!$T$3:$V3))/10^9,0)</f>
        <v>-0.03960975588</v>
      </c>
      <c r="AE517" s="221">
        <f>IF(Model!AD$1&lt;='Assumptions (NG)'!$V$12,PPMT('Assumptions (NG)'!$V$9,Model!AD$1,'Assumptions (NG)'!$V$12,'Assumptions (NG)'!$V$7*Model!$X$438*AVERAGE('Assumptions (NG)'!$T$2:$V$2)+ Model!$X$439*AVERAGE('Assumptions (NG)'!$T$3:$V3))/10^9,0)</f>
        <v>-0.04258048757</v>
      </c>
      <c r="AF517" s="221">
        <f>IF(Model!AE$1&lt;='Assumptions (NG)'!$V$12,PPMT('Assumptions (NG)'!$V$9,Model!AE$1,'Assumptions (NG)'!$V$12,'Assumptions (NG)'!$V$7*Model!$X$438*AVERAGE('Assumptions (NG)'!$T$2:$V$2)+ Model!$X$439*AVERAGE('Assumptions (NG)'!$T$3:$V3))/10^9,0)</f>
        <v>-0.04577402414</v>
      </c>
      <c r="AG517" s="221">
        <f>IF(Model!AF$1&lt;='Assumptions (NG)'!$V$12,PPMT('Assumptions (NG)'!$V$9,Model!AF$1,'Assumptions (NG)'!$V$12,'Assumptions (NG)'!$V$7*Model!$X$438*AVERAGE('Assumptions (NG)'!$T$2:$V$2)+ Model!$X$439*AVERAGE('Assumptions (NG)'!$T$3:$V3))/10^9,0)</f>
        <v>-0.04920707595</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v>
      </c>
      <c r="Z518" s="219">
        <f>IF(Model!X$1&lt;='Assumptions (NG)'!$V$12,PPMT('Assumptions (NG)'!$V$9,Model!X$1,'Assumptions (NG)'!$V$12,'Assumptions (NG)'!$V$7*Model!$Y$438*AVERAGE('Assumptions (NG)'!$U$2:$W$2)+ Model!$Y$439*AVERAGE('Assumptions (NG)'!$U$3:$W3))/10^9,0)</f>
        <v>0</v>
      </c>
      <c r="AA518" s="219">
        <f>IF(Model!Y$1&lt;='Assumptions (NG)'!$V$12,PPMT('Assumptions (NG)'!$V$9,Model!Y$1,'Assumptions (NG)'!$V$12,'Assumptions (NG)'!$V$7*Model!$Y$438*AVERAGE('Assumptions (NG)'!$U$2:$W$2)+ Model!$Y$439*AVERAGE('Assumptions (NG)'!$U$3:$W3))/10^9,0)</f>
        <v>0</v>
      </c>
      <c r="AB518" s="219">
        <f>IF(Model!Z$1&lt;='Assumptions (NG)'!$V$12,PPMT('Assumptions (NG)'!$V$9,Model!Z$1,'Assumptions (NG)'!$V$12,'Assumptions (NG)'!$V$7*Model!$Y$438*AVERAGE('Assumptions (NG)'!$U$2:$W$2)+ Model!$Y$439*AVERAGE('Assumptions (NG)'!$U$3:$W3))/10^9,0)</f>
        <v>0</v>
      </c>
      <c r="AC518" s="219">
        <f>IF(Model!AA$1&lt;='Assumptions (NG)'!$V$12,PPMT('Assumptions (NG)'!$V$9,Model!AA$1,'Assumptions (NG)'!$V$12,'Assumptions (NG)'!$V$7*Model!$Y$438*AVERAGE('Assumptions (NG)'!$U$2:$W$2)+ Model!$Y$439*AVERAGE('Assumptions (NG)'!$U$3:$W3))/10^9,0)</f>
        <v>0</v>
      </c>
      <c r="AD518" s="219">
        <f>IF(Model!AB$1&lt;='Assumptions (NG)'!$V$12,PPMT('Assumptions (NG)'!$V$9,Model!AB$1,'Assumptions (NG)'!$V$12,'Assumptions (NG)'!$V$7*Model!$Y$438*AVERAGE('Assumptions (NG)'!$U$2:$W$2)+ Model!$Y$439*AVERAGE('Assumptions (NG)'!$U$3:$W3))/10^9,0)</f>
        <v>0</v>
      </c>
      <c r="AE518" s="219">
        <f>IF(Model!AC$1&lt;='Assumptions (NG)'!$V$12,PPMT('Assumptions (NG)'!$V$9,Model!AC$1,'Assumptions (NG)'!$V$12,'Assumptions (NG)'!$V$7*Model!$Y$438*AVERAGE('Assumptions (NG)'!$U$2:$W$2)+ Model!$Y$439*AVERAGE('Assumptions (NG)'!$U$3:$W3))/10^9,0)</f>
        <v>0</v>
      </c>
      <c r="AF518" s="219">
        <f>IF(Model!AD$1&lt;='Assumptions (NG)'!$V$12,PPMT('Assumptions (NG)'!$V$9,Model!AD$1,'Assumptions (NG)'!$V$12,'Assumptions (NG)'!$V$7*Model!$Y$438*AVERAGE('Assumptions (NG)'!$U$2:$W$2)+ Model!$Y$439*AVERAGE('Assumptions (NG)'!$U$3:$W3))/10^9,0)</f>
        <v>0</v>
      </c>
      <c r="AG518" s="219">
        <f>IF(Model!AE$1&lt;='Assumptions (NG)'!$V$12,PPMT('Assumptions (NG)'!$V$9,Model!AE$1,'Assumptions (NG)'!$V$12,'Assumptions (NG)'!$V$7*Model!$Y$438*AVERAGE('Assumptions (NG)'!$U$2:$W$2)+ Model!$Y$439*AVERAGE('Assumptions (NG)'!$U$3:$W3))/10^9,0)</f>
        <v>0</v>
      </c>
      <c r="AH518" s="219">
        <f>IF(Model!AF$1&lt;='Assumptions (NG)'!$V$12,PPMT('Assumptions (NG)'!$V$9,Model!AF$1,'Assumptions (NG)'!$V$12,'Assumptions (NG)'!$V$7*Model!$Y$438*AVERAGE('Assumptions (NG)'!$U$2:$W$2)+ Model!$Y$439*AVERAGE('Assumptions (NG)'!$U$3:$W3))/10^9,0)</f>
        <v>0</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v>
      </c>
      <c r="AA519" s="219">
        <f>IF(Model!X$1&lt;='Assumptions (NG)'!$V$12,PPMT('Assumptions (NG)'!$V$9,Model!X$1,'Assumptions (NG)'!$V$12,'Assumptions (NG)'!$V$7*Model!$Z$438*AVERAGE('Assumptions (NG)'!$V$2:$X$2)+ Model!$Z$439*AVERAGE('Assumptions (NG)'!$V$3:$X3))/10^9,0)</f>
        <v>0</v>
      </c>
      <c r="AB519" s="219">
        <f>IF(Model!Y$1&lt;='Assumptions (NG)'!$V$12,PPMT('Assumptions (NG)'!$V$9,Model!Y$1,'Assumptions (NG)'!$V$12,'Assumptions (NG)'!$V$7*Model!$Z$438*AVERAGE('Assumptions (NG)'!$V$2:$X$2)+ Model!$Z$439*AVERAGE('Assumptions (NG)'!$V$3:$X3))/10^9,0)</f>
        <v>0</v>
      </c>
      <c r="AC519" s="219">
        <f>IF(Model!Z$1&lt;='Assumptions (NG)'!$V$12,PPMT('Assumptions (NG)'!$V$9,Model!Z$1,'Assumptions (NG)'!$V$12,'Assumptions (NG)'!$V$7*Model!$Z$438*AVERAGE('Assumptions (NG)'!$V$2:$X$2)+ Model!$Z$439*AVERAGE('Assumptions (NG)'!$V$3:$X3))/10^9,0)</f>
        <v>0</v>
      </c>
      <c r="AD519" s="219">
        <f>IF(Model!AA$1&lt;='Assumptions (NG)'!$V$12,PPMT('Assumptions (NG)'!$V$9,Model!AA$1,'Assumptions (NG)'!$V$12,'Assumptions (NG)'!$V$7*Model!$Z$438*AVERAGE('Assumptions (NG)'!$V$2:$X$2)+ Model!$Z$439*AVERAGE('Assumptions (NG)'!$V$3:$X3))/10^9,0)</f>
        <v>0</v>
      </c>
      <c r="AE519" s="219">
        <f>IF(Model!AB$1&lt;='Assumptions (NG)'!$V$12,PPMT('Assumptions (NG)'!$V$9,Model!AB$1,'Assumptions (NG)'!$V$12,'Assumptions (NG)'!$V$7*Model!$Z$438*AVERAGE('Assumptions (NG)'!$V$2:$X$2)+ Model!$Z$439*AVERAGE('Assumptions (NG)'!$V$3:$X3))/10^9,0)</f>
        <v>0</v>
      </c>
      <c r="AF519" s="219">
        <f>IF(Model!AC$1&lt;='Assumptions (NG)'!$V$12,PPMT('Assumptions (NG)'!$V$9,Model!AC$1,'Assumptions (NG)'!$V$12,'Assumptions (NG)'!$V$7*Model!$Z$438*AVERAGE('Assumptions (NG)'!$V$2:$X$2)+ Model!$Z$439*AVERAGE('Assumptions (NG)'!$V$3:$X3))/10^9,0)</f>
        <v>0</v>
      </c>
      <c r="AG519" s="219">
        <f>IF(Model!AD$1&lt;='Assumptions (NG)'!$V$12,PPMT('Assumptions (NG)'!$V$9,Model!AD$1,'Assumptions (NG)'!$V$12,'Assumptions (NG)'!$V$7*Model!$Z$438*AVERAGE('Assumptions (NG)'!$V$2:$X$2)+ Model!$Z$439*AVERAGE('Assumptions (NG)'!$V$3:$X3))/10^9,0)</f>
        <v>0</v>
      </c>
      <c r="AH519" s="219">
        <f>IF(Model!AE$1&lt;='Assumptions (NG)'!$V$12,PPMT('Assumptions (NG)'!$V$9,Model!AE$1,'Assumptions (NG)'!$V$12,'Assumptions (NG)'!$V$7*Model!$Z$438*AVERAGE('Assumptions (NG)'!$V$2:$X$2)+ Model!$Z$439*AVERAGE('Assumptions (NG)'!$V$3:$X3))/10^9,0)</f>
        <v>0</v>
      </c>
      <c r="AI519" s="219">
        <f>IF(Model!AF$1&lt;='Assumptions (NG)'!$V$12,PPMT('Assumptions (NG)'!$V$9,Model!AF$1,'Assumptions (NG)'!$V$12,'Assumptions (NG)'!$V$7*Model!$Z$438*AVERAGE('Assumptions (NG)'!$V$2:$X$2)+ Model!$Z$439*AVERAGE('Assumptions (NG)'!$V$3:$X3))/10^9,0)</f>
        <v>0</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v>
      </c>
      <c r="AB520" s="219">
        <f>IF(Model!X$1&lt;='Assumptions (NG)'!$V$12,PPMT('Assumptions (NG)'!$V$9,Model!X$1,'Assumptions (NG)'!$V$12,'Assumptions (NG)'!$V$7*Model!$AA$438*AVERAGE('Assumptions (NG)'!$W$2:$Y$2)+ Model!$AA$439*AVERAGE('Assumptions (NG)'!$W$3:$Y3))/10^9,0)</f>
        <v>0</v>
      </c>
      <c r="AC520" s="219">
        <f>IF(Model!Y$1&lt;='Assumptions (NG)'!$V$12,PPMT('Assumptions (NG)'!$V$9,Model!Y$1,'Assumptions (NG)'!$V$12,'Assumptions (NG)'!$V$7*Model!$AA$438*AVERAGE('Assumptions (NG)'!$W$2:$Y$2)+ Model!$AA$439*AVERAGE('Assumptions (NG)'!$W$3:$Y3))/10^9,0)</f>
        <v>0</v>
      </c>
      <c r="AD520" s="219">
        <f>IF(Model!Z$1&lt;='Assumptions (NG)'!$V$12,PPMT('Assumptions (NG)'!$V$9,Model!Z$1,'Assumptions (NG)'!$V$12,'Assumptions (NG)'!$V$7*Model!$AA$438*AVERAGE('Assumptions (NG)'!$W$2:$Y$2)+ Model!$AA$439*AVERAGE('Assumptions (NG)'!$W$3:$Y3))/10^9,0)</f>
        <v>0</v>
      </c>
      <c r="AE520" s="219">
        <f>IF(Model!AA$1&lt;='Assumptions (NG)'!$V$12,PPMT('Assumptions (NG)'!$V$9,Model!AA$1,'Assumptions (NG)'!$V$12,'Assumptions (NG)'!$V$7*Model!$AA$438*AVERAGE('Assumptions (NG)'!$W$2:$Y$2)+ Model!$AA$439*AVERAGE('Assumptions (NG)'!$W$3:$Y3))/10^9,0)</f>
        <v>0</v>
      </c>
      <c r="AF520" s="219">
        <f>IF(Model!AB$1&lt;='Assumptions (NG)'!$V$12,PPMT('Assumptions (NG)'!$V$9,Model!AB$1,'Assumptions (NG)'!$V$12,'Assumptions (NG)'!$V$7*Model!$AA$438*AVERAGE('Assumptions (NG)'!$W$2:$Y$2)+ Model!$AA$439*AVERAGE('Assumptions (NG)'!$W$3:$Y3))/10^9,0)</f>
        <v>0</v>
      </c>
      <c r="AG520" s="219">
        <f>IF(Model!AC$1&lt;='Assumptions (NG)'!$V$12,PPMT('Assumptions (NG)'!$V$9,Model!AC$1,'Assumptions (NG)'!$V$12,'Assumptions (NG)'!$V$7*Model!$AA$438*AVERAGE('Assumptions (NG)'!$W$2:$Y$2)+ Model!$AA$439*AVERAGE('Assumptions (NG)'!$W$3:$Y3))/10^9,0)</f>
        <v>0</v>
      </c>
      <c r="AH520" s="219">
        <f>IF(Model!AD$1&lt;='Assumptions (NG)'!$V$12,PPMT('Assumptions (NG)'!$V$9,Model!AD$1,'Assumptions (NG)'!$V$12,'Assumptions (NG)'!$V$7*Model!$AA$438*AVERAGE('Assumptions (NG)'!$W$2:$Y$2)+ Model!$AA$439*AVERAGE('Assumptions (NG)'!$W$3:$Y3))/10^9,0)</f>
        <v>0</v>
      </c>
      <c r="AI520" s="219">
        <f>IF(Model!AE$1&lt;='Assumptions (NG)'!$V$12,PPMT('Assumptions (NG)'!$V$9,Model!AE$1,'Assumptions (NG)'!$V$12,'Assumptions (NG)'!$V$7*Model!$AA$438*AVERAGE('Assumptions (NG)'!$W$2:$Y$2)+ Model!$AA$439*AVERAGE('Assumptions (NG)'!$W$3:$Y3))/10^9,0)</f>
        <v>0</v>
      </c>
      <c r="AJ520" s="219">
        <f>IF(Model!AF$1&lt;='Assumptions (NG)'!$V$12,PPMT('Assumptions (NG)'!$V$9,Model!AF$1,'Assumptions (NG)'!$V$12,'Assumptions (NG)'!$V$7*Model!$AA$438*AVERAGE('Assumptions (NG)'!$W$2:$Y$2)+ Model!$AA$439*AVERAGE('Assumptions (NG)'!$W$3:$Y3))/10^9,0)</f>
        <v>0</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v>
      </c>
      <c r="AC521" s="219">
        <f>IF(Model!X$1&lt;='Assumptions (NG)'!$V$12,PPMT('Assumptions (NG)'!$V$9,Model!X$1,'Assumptions (NG)'!$V$12,'Assumptions (NG)'!$V$7*Model!$AB$438*AVERAGE('Assumptions (NG)'!$X$2:$Z$2)+ Model!$AB$439*AVERAGE('Assumptions (NG)'!$X$3:$Z3))/10^9,0)</f>
        <v>0</v>
      </c>
      <c r="AD521" s="219">
        <f>IF(Model!Y$1&lt;='Assumptions (NG)'!$V$12,PPMT('Assumptions (NG)'!$V$9,Model!Y$1,'Assumptions (NG)'!$V$12,'Assumptions (NG)'!$V$7*Model!$AB$438*AVERAGE('Assumptions (NG)'!$X$2:$Z$2)+ Model!$AB$439*AVERAGE('Assumptions (NG)'!$X$3:$Z3))/10^9,0)</f>
        <v>0</v>
      </c>
      <c r="AE521" s="219">
        <f>IF(Model!Z$1&lt;='Assumptions (NG)'!$V$12,PPMT('Assumptions (NG)'!$V$9,Model!Z$1,'Assumptions (NG)'!$V$12,'Assumptions (NG)'!$V$7*Model!$AB$438*AVERAGE('Assumptions (NG)'!$X$2:$Z$2)+ Model!$AB$439*AVERAGE('Assumptions (NG)'!$X$3:$Z3))/10^9,0)</f>
        <v>0</v>
      </c>
      <c r="AF521" s="219">
        <f>IF(Model!AA$1&lt;='Assumptions (NG)'!$V$12,PPMT('Assumptions (NG)'!$V$9,Model!AA$1,'Assumptions (NG)'!$V$12,'Assumptions (NG)'!$V$7*Model!$AB$438*AVERAGE('Assumptions (NG)'!$X$2:$Z$2)+ Model!$AB$439*AVERAGE('Assumptions (NG)'!$X$3:$Z3))/10^9,0)</f>
        <v>0</v>
      </c>
      <c r="AG521" s="219">
        <f>IF(Model!AB$1&lt;='Assumptions (NG)'!$V$12,PPMT('Assumptions (NG)'!$V$9,Model!AB$1,'Assumptions (NG)'!$V$12,'Assumptions (NG)'!$V$7*Model!$AB$438*AVERAGE('Assumptions (NG)'!$X$2:$Z$2)+ Model!$AB$439*AVERAGE('Assumptions (NG)'!$X$3:$Z3))/10^9,0)</f>
        <v>0</v>
      </c>
      <c r="AH521" s="219">
        <f>IF(Model!AC$1&lt;='Assumptions (NG)'!$V$12,PPMT('Assumptions (NG)'!$V$9,Model!AC$1,'Assumptions (NG)'!$V$12,'Assumptions (NG)'!$V$7*Model!$AB$438*AVERAGE('Assumptions (NG)'!$X$2:$Z$2)+ Model!$AB$439*AVERAGE('Assumptions (NG)'!$X$3:$Z3))/10^9,0)</f>
        <v>0</v>
      </c>
      <c r="AI521" s="219">
        <f>IF(Model!AD$1&lt;='Assumptions (NG)'!$V$12,PPMT('Assumptions (NG)'!$V$9,Model!AD$1,'Assumptions (NG)'!$V$12,'Assumptions (NG)'!$V$7*Model!$AB$438*AVERAGE('Assumptions (NG)'!$X$2:$Z$2)+ Model!$AB$439*AVERAGE('Assumptions (NG)'!$X$3:$Z3))/10^9,0)</f>
        <v>0</v>
      </c>
      <c r="AJ521" s="219">
        <f>IF(Model!AE$1&lt;='Assumptions (NG)'!$V$12,PPMT('Assumptions (NG)'!$V$9,Model!AE$1,'Assumptions (NG)'!$V$12,'Assumptions (NG)'!$V$7*Model!$AB$438*AVERAGE('Assumptions (NG)'!$X$2:$Z$2)+ Model!$AB$439*AVERAGE('Assumptions (NG)'!$X$3:$Z3))/10^9,0)</f>
        <v>0</v>
      </c>
      <c r="AK521" s="219">
        <f>IF(Model!AF$1&lt;='Assumptions (NG)'!$V$12,PPMT('Assumptions (NG)'!$V$9,Model!AF$1,'Assumptions (NG)'!$V$12,'Assumptions (NG)'!$V$7*Model!$AB$438*AVERAGE('Assumptions (NG)'!$X$2:$Z$2)+ Model!$AB$439*AVERAGE('Assumptions (NG)'!$X$3:$Z3))/10^9,0)</f>
        <v>0</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v>
      </c>
      <c r="AD522" s="219">
        <f>IF(Model!X$1&lt;='Assumptions (NG)'!$V$12,PPMT('Assumptions (NG)'!$V$9,Model!X$1,'Assumptions (NG)'!$V$12,'Assumptions (NG)'!$V$7*Model!$AC$438*AVERAGE('Assumptions (NG)'!$Y$2:$AA$2)+ Model!$AC$439*AVERAGE('Assumptions (NG)'!$Y$3:$AA3))/10^9,0)</f>
        <v>0</v>
      </c>
      <c r="AE522" s="219">
        <f>IF(Model!Y$1&lt;='Assumptions (NG)'!$V$12,PPMT('Assumptions (NG)'!$V$9,Model!Y$1,'Assumptions (NG)'!$V$12,'Assumptions (NG)'!$V$7*Model!$AC$438*AVERAGE('Assumptions (NG)'!$Y$2:$AA$2)+ Model!$AC$439*AVERAGE('Assumptions (NG)'!$Y$3:$AA3))/10^9,0)</f>
        <v>0</v>
      </c>
      <c r="AF522" s="219">
        <f>IF(Model!Z$1&lt;='Assumptions (NG)'!$V$12,PPMT('Assumptions (NG)'!$V$9,Model!Z$1,'Assumptions (NG)'!$V$12,'Assumptions (NG)'!$V$7*Model!$AC$438*AVERAGE('Assumptions (NG)'!$Y$2:$AA$2)+ Model!$AC$439*AVERAGE('Assumptions (NG)'!$Y$3:$AA3))/10^9,0)</f>
        <v>0</v>
      </c>
      <c r="AG522" s="219">
        <f>IF(Model!AA$1&lt;='Assumptions (NG)'!$V$12,PPMT('Assumptions (NG)'!$V$9,Model!AA$1,'Assumptions (NG)'!$V$12,'Assumptions (NG)'!$V$7*Model!$AC$438*AVERAGE('Assumptions (NG)'!$Y$2:$AA$2)+ Model!$AC$439*AVERAGE('Assumptions (NG)'!$Y$3:$AA3))/10^9,0)</f>
        <v>0</v>
      </c>
      <c r="AH522" s="219">
        <f>IF(Model!AB$1&lt;='Assumptions (NG)'!$V$12,PPMT('Assumptions (NG)'!$V$9,Model!AB$1,'Assumptions (NG)'!$V$12,'Assumptions (NG)'!$V$7*Model!$AC$438*AVERAGE('Assumptions (NG)'!$Y$2:$AA$2)+ Model!$AC$439*AVERAGE('Assumptions (NG)'!$Y$3:$AA3))/10^9,0)</f>
        <v>0</v>
      </c>
      <c r="AI522" s="219">
        <f>IF(Model!AC$1&lt;='Assumptions (NG)'!$V$12,PPMT('Assumptions (NG)'!$V$9,Model!AC$1,'Assumptions (NG)'!$V$12,'Assumptions (NG)'!$V$7*Model!$AC$438*AVERAGE('Assumptions (NG)'!$Y$2:$AA$2)+ Model!$AC$439*AVERAGE('Assumptions (NG)'!$Y$3:$AA3))/10^9,0)</f>
        <v>0</v>
      </c>
      <c r="AJ522" s="219">
        <f>IF(Model!AD$1&lt;='Assumptions (NG)'!$V$12,PPMT('Assumptions (NG)'!$V$9,Model!AD$1,'Assumptions (NG)'!$V$12,'Assumptions (NG)'!$V$7*Model!$AC$438*AVERAGE('Assumptions (NG)'!$Y$2:$AA$2)+ Model!$AC$439*AVERAGE('Assumptions (NG)'!$Y$3:$AA3))/10^9,0)</f>
        <v>0</v>
      </c>
      <c r="AK522" s="219">
        <f>IF(Model!AE$1&lt;='Assumptions (NG)'!$V$12,PPMT('Assumptions (NG)'!$V$9,Model!AE$1,'Assumptions (NG)'!$V$12,'Assumptions (NG)'!$V$7*Model!$AC$438*AVERAGE('Assumptions (NG)'!$Y$2:$AA$2)+ Model!$AC$439*AVERAGE('Assumptions (NG)'!$Y$3:$AA3))/10^9,0)</f>
        <v>0</v>
      </c>
      <c r="AL522" s="219">
        <f>IF(Model!AF$1&lt;='Assumptions (NG)'!$V$12,PPMT('Assumptions (NG)'!$V$9,Model!AF$1,'Assumptions (NG)'!$V$12,'Assumptions (NG)'!$V$7*Model!$AC$438*AVERAGE('Assumptions (NG)'!$Y$2:$AA$2)+ Model!$AC$439*AVERAGE('Assumptions (NG)'!$Y$3:$AA3))/10^9,0)</f>
        <v>0</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v>
      </c>
      <c r="AE523" s="219">
        <f>IF(Model!X$1&lt;='Assumptions (NG)'!$V$12,PPMT('Assumptions (NG)'!$V$9,Model!X$1,'Assumptions (NG)'!$V$12,'Assumptions (NG)'!$V$7*Model!$AD$438*AVERAGE('Assumptions (NG)'!$Z$2:$AB$2)+ Model!$AD$439*AVERAGE('Assumptions (NG)'!$Z$3:$AB3))/10^9,0)</f>
        <v>0</v>
      </c>
      <c r="AF523" s="219">
        <f>IF(Model!Y$1&lt;='Assumptions (NG)'!$V$12,PPMT('Assumptions (NG)'!$V$9,Model!Y$1,'Assumptions (NG)'!$V$12,'Assumptions (NG)'!$V$7*Model!$AD$438*AVERAGE('Assumptions (NG)'!$Z$2:$AB$2)+ Model!$AD$439*AVERAGE('Assumptions (NG)'!$Z$3:$AB3))/10^9,0)</f>
        <v>0</v>
      </c>
      <c r="AG523" s="219">
        <f>IF(Model!Z$1&lt;='Assumptions (NG)'!$V$12,PPMT('Assumptions (NG)'!$V$9,Model!Z$1,'Assumptions (NG)'!$V$12,'Assumptions (NG)'!$V$7*Model!$AD$438*AVERAGE('Assumptions (NG)'!$Z$2:$AB$2)+ Model!$AD$439*AVERAGE('Assumptions (NG)'!$Z$3:$AB3))/10^9,0)</f>
        <v>0</v>
      </c>
      <c r="AH523" s="219">
        <f>IF(Model!AA$1&lt;='Assumptions (NG)'!$V$12,PPMT('Assumptions (NG)'!$V$9,Model!AA$1,'Assumptions (NG)'!$V$12,'Assumptions (NG)'!$V$7*Model!$AD$438*AVERAGE('Assumptions (NG)'!$Z$2:$AB$2)+ Model!$AD$439*AVERAGE('Assumptions (NG)'!$Z$3:$AB3))/10^9,0)</f>
        <v>0</v>
      </c>
      <c r="AI523" s="219">
        <f>IF(Model!AB$1&lt;='Assumptions (NG)'!$V$12,PPMT('Assumptions (NG)'!$V$9,Model!AB$1,'Assumptions (NG)'!$V$12,'Assumptions (NG)'!$V$7*Model!$AD$438*AVERAGE('Assumptions (NG)'!$Z$2:$AB$2)+ Model!$AD$439*AVERAGE('Assumptions (NG)'!$Z$3:$AB3))/10^9,0)</f>
        <v>0</v>
      </c>
      <c r="AJ523" s="219">
        <f>IF(Model!AC$1&lt;='Assumptions (NG)'!$V$12,PPMT('Assumptions (NG)'!$V$9,Model!AC$1,'Assumptions (NG)'!$V$12,'Assumptions (NG)'!$V$7*Model!$AD$438*AVERAGE('Assumptions (NG)'!$Z$2:$AB$2)+ Model!$AD$439*AVERAGE('Assumptions (NG)'!$Z$3:$AB3))/10^9,0)</f>
        <v>0</v>
      </c>
      <c r="AK523" s="219">
        <f>IF(Model!AD$1&lt;='Assumptions (NG)'!$V$12,PPMT('Assumptions (NG)'!$V$9,Model!AD$1,'Assumptions (NG)'!$V$12,'Assumptions (NG)'!$V$7*Model!$AD$438*AVERAGE('Assumptions (NG)'!$Z$2:$AB$2)+ Model!$AD$439*AVERAGE('Assumptions (NG)'!$Z$3:$AB3))/10^9,0)</f>
        <v>0</v>
      </c>
      <c r="AL523" s="219">
        <f>IF(Model!AE$1&lt;='Assumptions (NG)'!$V$12,PPMT('Assumptions (NG)'!$V$9,Model!AE$1,'Assumptions (NG)'!$V$12,'Assumptions (NG)'!$V$7*Model!$AD$438*AVERAGE('Assumptions (NG)'!$Z$2:$AB$2)+ Model!$AD$439*AVERAGE('Assumptions (NG)'!$Z$3:$AB3))/10^9,0)</f>
        <v>0</v>
      </c>
      <c r="AM523" s="219">
        <f>IF(Model!AF$1&lt;='Assumptions (NG)'!$V$12,PPMT('Assumptions (NG)'!$V$9,Model!AF$1,'Assumptions (NG)'!$V$12,'Assumptions (NG)'!$V$7*Model!$AD$438*AVERAGE('Assumptions (NG)'!$Z$2:$AB$2)+ Model!$AD$439*AVERAGE('Assumptions (NG)'!$Z$3:$AB3))/10^9,0)</f>
        <v>0</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v>
      </c>
      <c r="AF524" s="219">
        <f>IF(Model!X$1&lt;='Assumptions (NG)'!$V$12,PPMT('Assumptions (NG)'!$V$9,Model!X$1,'Assumptions (NG)'!$V$12,'Assumptions (NG)'!$V$7*Model!$AE$438*AVERAGE('Assumptions (NG)'!$AA$2:$AC$2)+ Model!$AE$439*AVERAGE('Assumptions (NG)'!$AA$3:$AC3))/10^9,0)</f>
        <v>0</v>
      </c>
      <c r="AG524" s="219">
        <f>IF(Model!Y$1&lt;='Assumptions (NG)'!$V$12,PPMT('Assumptions (NG)'!$V$9,Model!Y$1,'Assumptions (NG)'!$V$12,'Assumptions (NG)'!$V$7*Model!$AE$438*AVERAGE('Assumptions (NG)'!$AA$2:$AC$2)+ Model!$AE$439*AVERAGE('Assumptions (NG)'!$AA$3:$AC3))/10^9,0)</f>
        <v>0</v>
      </c>
      <c r="AH524" s="219">
        <f>IF(Model!Z$1&lt;='Assumptions (NG)'!$V$12,PPMT('Assumptions (NG)'!$V$9,Model!Z$1,'Assumptions (NG)'!$V$12,'Assumptions (NG)'!$V$7*Model!$AE$438*AVERAGE('Assumptions (NG)'!$AA$2:$AC$2)+ Model!$AE$439*AVERAGE('Assumptions (NG)'!$AA$3:$AC3))/10^9,0)</f>
        <v>0</v>
      </c>
      <c r="AI524" s="219">
        <f>IF(Model!AA$1&lt;='Assumptions (NG)'!$V$12,PPMT('Assumptions (NG)'!$V$9,Model!AA$1,'Assumptions (NG)'!$V$12,'Assumptions (NG)'!$V$7*Model!$AE$438*AVERAGE('Assumptions (NG)'!$AA$2:$AC$2)+ Model!$AE$439*AVERAGE('Assumptions (NG)'!$AA$3:$AC3))/10^9,0)</f>
        <v>0</v>
      </c>
      <c r="AJ524" s="219">
        <f>IF(Model!AB$1&lt;='Assumptions (NG)'!$V$12,PPMT('Assumptions (NG)'!$V$9,Model!AB$1,'Assumptions (NG)'!$V$12,'Assumptions (NG)'!$V$7*Model!$AE$438*AVERAGE('Assumptions (NG)'!$AA$2:$AC$2)+ Model!$AE$439*AVERAGE('Assumptions (NG)'!$AA$3:$AC3))/10^9,0)</f>
        <v>0</v>
      </c>
      <c r="AK524" s="219">
        <f>IF(Model!AC$1&lt;='Assumptions (NG)'!$V$12,PPMT('Assumptions (NG)'!$V$9,Model!AC$1,'Assumptions (NG)'!$V$12,'Assumptions (NG)'!$V$7*Model!$AE$438*AVERAGE('Assumptions (NG)'!$AA$2:$AC$2)+ Model!$AE$439*AVERAGE('Assumptions (NG)'!$AA$3:$AC3))/10^9,0)</f>
        <v>0</v>
      </c>
      <c r="AL524" s="219">
        <f>IF(Model!AD$1&lt;='Assumptions (NG)'!$V$12,PPMT('Assumptions (NG)'!$V$9,Model!AD$1,'Assumptions (NG)'!$V$12,'Assumptions (NG)'!$V$7*Model!$AE$438*AVERAGE('Assumptions (NG)'!$AA$2:$AC$2)+ Model!$AE$439*AVERAGE('Assumptions (NG)'!$AA$3:$AC3))/10^9,0)</f>
        <v>0</v>
      </c>
      <c r="AM524" s="219">
        <f>IF(Model!AE$1&lt;='Assumptions (NG)'!$V$12,PPMT('Assumptions (NG)'!$V$9,Model!AE$1,'Assumptions (NG)'!$V$12,'Assumptions (NG)'!$V$7*Model!$AE$438*AVERAGE('Assumptions (NG)'!$AA$2:$AC$2)+ Model!$AE$439*AVERAGE('Assumptions (NG)'!$AA$3:$AC3))/10^9,0)</f>
        <v>0</v>
      </c>
      <c r="AN524" s="219">
        <f>IF(Model!AF$1&lt;='Assumptions (NG)'!$V$12,PPMT('Assumptions (NG)'!$V$9,Model!AF$1,'Assumptions (NG)'!$V$12,'Assumptions (NG)'!$V$7*Model!$AE$438*AVERAGE('Assumptions (NG)'!$AA$2:$AC$2)+ Model!$AE$439*AVERAGE('Assumptions (NG)'!$AA$3:$AC3))/10^9,0)</f>
        <v>0</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v>
      </c>
      <c r="AG525" s="219">
        <f>IF(Model!X$1&lt;='Assumptions (NG)'!$V$12,PPMT('Assumptions (NG)'!$V$9,Model!X$1,'Assumptions (NG)'!$V$12,'Assumptions (NG)'!$V$7*Model!$AF$438*AVERAGE('Assumptions (NG)'!$AB$2:$AD$2)+ Model!$AF$439*AVERAGE('Assumptions (NG)'!$AB$3:$AD3))/10^9,0)</f>
        <v>0</v>
      </c>
      <c r="AH525" s="219">
        <f>IF(Model!Y$1&lt;='Assumptions (NG)'!$V$12,PPMT('Assumptions (NG)'!$V$9,Model!Y$1,'Assumptions (NG)'!$V$12,'Assumptions (NG)'!$V$7*Model!$AF$438*AVERAGE('Assumptions (NG)'!$AB$2:$AD$2)+ Model!$AF$439*AVERAGE('Assumptions (NG)'!$AB$3:$AD3))/10^9,0)</f>
        <v>0</v>
      </c>
      <c r="AI525" s="219">
        <f>IF(Model!Z$1&lt;='Assumptions (NG)'!$V$12,PPMT('Assumptions (NG)'!$V$9,Model!Z$1,'Assumptions (NG)'!$V$12,'Assumptions (NG)'!$V$7*Model!$AF$438*AVERAGE('Assumptions (NG)'!$AB$2:$AD$2)+ Model!$AF$439*AVERAGE('Assumptions (NG)'!$AB$3:$AD3))/10^9,0)</f>
        <v>0</v>
      </c>
      <c r="AJ525" s="219">
        <f>IF(Model!AA$1&lt;='Assumptions (NG)'!$V$12,PPMT('Assumptions (NG)'!$V$9,Model!AA$1,'Assumptions (NG)'!$V$12,'Assumptions (NG)'!$V$7*Model!$AF$438*AVERAGE('Assumptions (NG)'!$AB$2:$AD$2)+ Model!$AF$439*AVERAGE('Assumptions (NG)'!$AB$3:$AD3))/10^9,0)</f>
        <v>0</v>
      </c>
      <c r="AK525" s="219">
        <f>IF(Model!AB$1&lt;='Assumptions (NG)'!$V$12,PPMT('Assumptions (NG)'!$V$9,Model!AB$1,'Assumptions (NG)'!$V$12,'Assumptions (NG)'!$V$7*Model!$AF$438*AVERAGE('Assumptions (NG)'!$AB$2:$AD$2)+ Model!$AF$439*AVERAGE('Assumptions (NG)'!$AB$3:$AD3))/10^9,0)</f>
        <v>0</v>
      </c>
      <c r="AL525" s="219">
        <f>IF(Model!AC$1&lt;='Assumptions (NG)'!$V$12,PPMT('Assumptions (NG)'!$V$9,Model!AC$1,'Assumptions (NG)'!$V$12,'Assumptions (NG)'!$V$7*Model!$AF$438*AVERAGE('Assumptions (NG)'!$AB$2:$AD$2)+ Model!$AF$439*AVERAGE('Assumptions (NG)'!$AB$3:$AD3))/10^9,0)</f>
        <v>0</v>
      </c>
      <c r="AM525" s="219">
        <f>IF(Model!AD$1&lt;='Assumptions (NG)'!$V$12,PPMT('Assumptions (NG)'!$V$9,Model!AD$1,'Assumptions (NG)'!$V$12,'Assumptions (NG)'!$V$7*Model!$AF$438*AVERAGE('Assumptions (NG)'!$AB$2:$AD$2)+ Model!$AF$439*AVERAGE('Assumptions (NG)'!$AB$3:$AD3))/10^9,0)</f>
        <v>0</v>
      </c>
      <c r="AN525" s="219">
        <f>IF(Model!AE$1&lt;='Assumptions (NG)'!$V$12,PPMT('Assumptions (NG)'!$V$9,Model!AE$1,'Assumptions (NG)'!$V$12,'Assumptions (NG)'!$V$7*Model!$AF$438*AVERAGE('Assumptions (NG)'!$AB$2:$AD$2)+ Model!$AF$439*AVERAGE('Assumptions (NG)'!$AB$3:$AD3))/10^9,0)</f>
        <v>0</v>
      </c>
      <c r="AO525" s="219">
        <f>IF(Model!AF$1&lt;='Assumptions (NG)'!$V$12,PPMT('Assumptions (NG)'!$V$9,Model!AF$1,'Assumptions (NG)'!$V$12,'Assumptions (NG)'!$V$7*Model!$AF$438*AVERAGE('Assumptions (NG)'!$AB$2:$AD$2)+ Model!$AF$439*AVERAGE('Assumptions (NG)'!$AB$3:$AD3))/10^9,0)</f>
        <v>0</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v>
      </c>
      <c r="AH526" s="219">
        <f>IF(Model!X$1&lt;='Assumptions (NG)'!$V$12,PPMT('Assumptions (NG)'!$V$9,Model!X$1,'Assumptions (NG)'!$V$12,'Assumptions (NG)'!$V$7*Model!$AG$438*AVERAGE('Assumptions (NG)'!$AC$2:$AE$2)+ Model!$AG$439*AVERAGE('Assumptions (NG)'!$AC$3:$AE3))/10^9,0)</f>
        <v>0</v>
      </c>
      <c r="AI526" s="219">
        <f>IF(Model!Y$1&lt;='Assumptions (NG)'!$V$12,PPMT('Assumptions (NG)'!$V$9,Model!Y$1,'Assumptions (NG)'!$V$12,'Assumptions (NG)'!$V$7*Model!$AG$438*AVERAGE('Assumptions (NG)'!$AC$2:$AE$2)+ Model!$AG$439*AVERAGE('Assumptions (NG)'!$AC$3:$AE3))/10^9,0)</f>
        <v>0</v>
      </c>
      <c r="AJ526" s="219">
        <f>IF(Model!Z$1&lt;='Assumptions (NG)'!$V$12,PPMT('Assumptions (NG)'!$V$9,Model!Z$1,'Assumptions (NG)'!$V$12,'Assumptions (NG)'!$V$7*Model!$AG$438*AVERAGE('Assumptions (NG)'!$AC$2:$AE$2)+ Model!$AG$439*AVERAGE('Assumptions (NG)'!$AC$3:$AE3))/10^9,0)</f>
        <v>0</v>
      </c>
      <c r="AK526" s="219">
        <f>IF(Model!AA$1&lt;='Assumptions (NG)'!$V$12,PPMT('Assumptions (NG)'!$V$9,Model!AA$1,'Assumptions (NG)'!$V$12,'Assumptions (NG)'!$V$7*Model!$AG$438*AVERAGE('Assumptions (NG)'!$AC$2:$AE$2)+ Model!$AG$439*AVERAGE('Assumptions (NG)'!$AC$3:$AE3))/10^9,0)</f>
        <v>0</v>
      </c>
      <c r="AL526" s="219">
        <f>IF(Model!AB$1&lt;='Assumptions (NG)'!$V$12,PPMT('Assumptions (NG)'!$V$9,Model!AB$1,'Assumptions (NG)'!$V$12,'Assumptions (NG)'!$V$7*Model!$AG$438*AVERAGE('Assumptions (NG)'!$AC$2:$AE$2)+ Model!$AG$439*AVERAGE('Assumptions (NG)'!$AC$3:$AE3))/10^9,0)</f>
        <v>0</v>
      </c>
      <c r="AM526" s="219">
        <f>IF(Model!AC$1&lt;='Assumptions (NG)'!$V$12,PPMT('Assumptions (NG)'!$V$9,Model!AC$1,'Assumptions (NG)'!$V$12,'Assumptions (NG)'!$V$7*Model!$AG$438*AVERAGE('Assumptions (NG)'!$AC$2:$AE$2)+ Model!$AG$439*AVERAGE('Assumptions (NG)'!$AC$3:$AE3))/10^9,0)</f>
        <v>0</v>
      </c>
      <c r="AN526" s="219">
        <f>IF(Model!AD$1&lt;='Assumptions (NG)'!$V$12,PPMT('Assumptions (NG)'!$V$9,Model!AD$1,'Assumptions (NG)'!$V$12,'Assumptions (NG)'!$V$7*Model!$AG$438*AVERAGE('Assumptions (NG)'!$AC$2:$AE$2)+ Model!$AG$439*AVERAGE('Assumptions (NG)'!$AC$3:$AE3))/10^9,0)</f>
        <v>0</v>
      </c>
      <c r="AO526" s="219">
        <f>IF(Model!AE$1&lt;='Assumptions (NG)'!$V$12,PPMT('Assumptions (NG)'!$V$9,Model!AE$1,'Assumptions (NG)'!$V$12,'Assumptions (NG)'!$V$7*Model!$AG$438*AVERAGE('Assumptions (NG)'!$AC$2:$AE$2)+ Model!$AG$439*AVERAGE('Assumptions (NG)'!$AC$3:$AE3))/10^9,0)</f>
        <v>0</v>
      </c>
      <c r="AP526" s="219">
        <f>IF(Model!AF$1&lt;='Assumptions (NG)'!$V$12,PPMT('Assumptions (NG)'!$V$9,Model!AF$1,'Assumptions (NG)'!$V$12,'Assumptions (NG)'!$V$7*Model!$AG$438*AVERAGE('Assumptions (NG)'!$AC$2:$AE$2)+ Model!$AG$439*AVERAGE('Assumptions (NG)'!$AC$3:$AE3))/10^9,0)</f>
        <v>0</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-0.007348119803</v>
      </c>
      <c r="AI527" s="219">
        <f>IF(Model!X$1&lt;='Assumptions (NG)'!$V$12,PPMT('Assumptions (NG)'!$V$9,Model!X$1,'Assumptions (NG)'!$V$12,'Assumptions (NG)'!$V$7*Model!$AH$438*AVERAGE('Assumptions (NG)'!$AD$2:$AF$2)+ Model!$AH$439*AVERAGE('Assumptions (NG)'!$AD$3:$AF3))/10^9,0)</f>
        <v>-0.007899228789</v>
      </c>
      <c r="AJ527" s="219">
        <f>IF(Model!Y$1&lt;='Assumptions (NG)'!$V$12,PPMT('Assumptions (NG)'!$V$9,Model!Y$1,'Assumptions (NG)'!$V$12,'Assumptions (NG)'!$V$7*Model!$AH$438*AVERAGE('Assumptions (NG)'!$AD$2:$AF$2)+ Model!$AH$439*AVERAGE('Assumptions (NG)'!$AD$3:$AF3))/10^9,0)</f>
        <v>-0.008491670948</v>
      </c>
      <c r="AK527" s="219">
        <f>IF(Model!Z$1&lt;='Assumptions (NG)'!$V$12,PPMT('Assumptions (NG)'!$V$9,Model!Z$1,'Assumptions (NG)'!$V$12,'Assumptions (NG)'!$V$7*Model!$AH$438*AVERAGE('Assumptions (NG)'!$AD$2:$AF$2)+ Model!$AH$439*AVERAGE('Assumptions (NG)'!$AD$3:$AF3))/10^9,0)</f>
        <v>-0.009128546269</v>
      </c>
      <c r="AL527" s="219">
        <f>IF(Model!AA$1&lt;='Assumptions (NG)'!$V$12,PPMT('Assumptions (NG)'!$V$9,Model!AA$1,'Assumptions (NG)'!$V$12,'Assumptions (NG)'!$V$7*Model!$AH$438*AVERAGE('Assumptions (NG)'!$AD$2:$AF$2)+ Model!$AH$439*AVERAGE('Assumptions (NG)'!$AD$3:$AF3))/10^9,0)</f>
        <v>-0.009813187239</v>
      </c>
      <c r="AM527" s="219">
        <f>IF(Model!AB$1&lt;='Assumptions (NG)'!$V$12,PPMT('Assumptions (NG)'!$V$9,Model!AB$1,'Assumptions (NG)'!$V$12,'Assumptions (NG)'!$V$7*Model!$AH$438*AVERAGE('Assumptions (NG)'!$AD$2:$AF$2)+ Model!$AH$439*AVERAGE('Assumptions (NG)'!$AD$3:$AF3))/10^9,0)</f>
        <v>-0.01054917628</v>
      </c>
      <c r="AN527" s="219">
        <f>IF(Model!AC$1&lt;='Assumptions (NG)'!$V$12,PPMT('Assumptions (NG)'!$V$9,Model!AC$1,'Assumptions (NG)'!$V$12,'Assumptions (NG)'!$V$7*Model!$AH$438*AVERAGE('Assumptions (NG)'!$AD$2:$AF$2)+ Model!$AH$439*AVERAGE('Assumptions (NG)'!$AD$3:$AF3))/10^9,0)</f>
        <v>-0.0113403645</v>
      </c>
      <c r="AO527" s="219">
        <f>IF(Model!AD$1&lt;='Assumptions (NG)'!$V$12,PPMT('Assumptions (NG)'!$V$9,Model!AD$1,'Assumptions (NG)'!$V$12,'Assumptions (NG)'!$V$7*Model!$AH$438*AVERAGE('Assumptions (NG)'!$AD$2:$AF$2)+ Model!$AH$439*AVERAGE('Assumptions (NG)'!$AD$3:$AF3))/10^9,0)</f>
        <v>-0.01219089184</v>
      </c>
      <c r="AP527" s="219">
        <f>IF(Model!AE$1&lt;='Assumptions (NG)'!$V$12,PPMT('Assumptions (NG)'!$V$9,Model!AE$1,'Assumptions (NG)'!$V$12,'Assumptions (NG)'!$V$7*Model!$AH$438*AVERAGE('Assumptions (NG)'!$AD$2:$AF$2)+ Model!$AH$439*AVERAGE('Assumptions (NG)'!$AD$3:$AF3))/10^9,0)</f>
        <v>-0.01310520873</v>
      </c>
      <c r="AQ527" s="219">
        <f>IF(Model!AF$1&lt;='Assumptions (NG)'!$V$12,PPMT('Assumptions (NG)'!$V$9,Model!AF$1,'Assumptions (NG)'!$V$12,'Assumptions (NG)'!$V$7*Model!$AH$438*AVERAGE('Assumptions (NG)'!$AD$2:$AF$2)+ Model!$AH$439*AVERAGE('Assumptions (NG)'!$AD$3:$AF3))/10^9,0)</f>
        <v>-0.01408809938</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-0.033971039</v>
      </c>
      <c r="AJ528" s="219">
        <f>IF(Model!X$1&lt;='Assumptions (NG)'!$V$12,PPMT('Assumptions (NG)'!$V$9,Model!X$1,'Assumptions (NG)'!$V$12,'Assumptions (NG)'!$V$7*Model!$AI$438*AVERAGE('Assumptions (NG)'!$AE$2:$AG$2)+ Model!$AI$439*AVERAGE('Assumptions (NG)'!$AE$3:$AG3))/10^9,0)</f>
        <v>-0.03651886693</v>
      </c>
      <c r="AK528" s="219">
        <f>IF(Model!Y$1&lt;='Assumptions (NG)'!$V$12,PPMT('Assumptions (NG)'!$V$9,Model!Y$1,'Assumptions (NG)'!$V$12,'Assumptions (NG)'!$V$7*Model!$AI$438*AVERAGE('Assumptions (NG)'!$AE$2:$AG$2)+ Model!$AI$439*AVERAGE('Assumptions (NG)'!$AE$3:$AG3))/10^9,0)</f>
        <v>-0.03925778195</v>
      </c>
      <c r="AL528" s="219">
        <f>IF(Model!Z$1&lt;='Assumptions (NG)'!$V$12,PPMT('Assumptions (NG)'!$V$9,Model!Z$1,'Assumptions (NG)'!$V$12,'Assumptions (NG)'!$V$7*Model!$AI$438*AVERAGE('Assumptions (NG)'!$AE$2:$AG$2)+ Model!$AI$439*AVERAGE('Assumptions (NG)'!$AE$3:$AG3))/10^9,0)</f>
        <v>-0.04220211559</v>
      </c>
      <c r="AM528" s="219">
        <f>IF(Model!AA$1&lt;='Assumptions (NG)'!$V$12,PPMT('Assumptions (NG)'!$V$9,Model!AA$1,'Assumptions (NG)'!$V$12,'Assumptions (NG)'!$V$7*Model!$AI$438*AVERAGE('Assumptions (NG)'!$AE$2:$AG$2)+ Model!$AI$439*AVERAGE('Assumptions (NG)'!$AE$3:$AG3))/10^9,0)</f>
        <v>-0.04536727426</v>
      </c>
      <c r="AN528" s="219">
        <f>IF(Model!AB$1&lt;='Assumptions (NG)'!$V$12,PPMT('Assumptions (NG)'!$V$9,Model!AB$1,'Assumptions (NG)'!$V$12,'Assumptions (NG)'!$V$7*Model!$AI$438*AVERAGE('Assumptions (NG)'!$AE$2:$AG$2)+ Model!$AI$439*AVERAGE('Assumptions (NG)'!$AE$3:$AG3))/10^9,0)</f>
        <v>-0.04876981983</v>
      </c>
      <c r="AO528" s="219">
        <f>IF(Model!AC$1&lt;='Assumptions (NG)'!$V$12,PPMT('Assumptions (NG)'!$V$9,Model!AC$1,'Assumptions (NG)'!$V$12,'Assumptions (NG)'!$V$7*Model!$AI$438*AVERAGE('Assumptions (NG)'!$AE$2:$AG$2)+ Model!$AI$439*AVERAGE('Assumptions (NG)'!$AE$3:$AG3))/10^9,0)</f>
        <v>-0.05242755632</v>
      </c>
      <c r="AP528" s="219">
        <f>IF(Model!AD$1&lt;='Assumptions (NG)'!$V$12,PPMT('Assumptions (NG)'!$V$9,Model!AD$1,'Assumptions (NG)'!$V$12,'Assumptions (NG)'!$V$7*Model!$AI$438*AVERAGE('Assumptions (NG)'!$AE$2:$AG$2)+ Model!$AI$439*AVERAGE('Assumptions (NG)'!$AE$3:$AG3))/10^9,0)</f>
        <v>-0.05635962304</v>
      </c>
      <c r="AQ528" s="219">
        <f>IF(Model!AE$1&lt;='Assumptions (NG)'!$V$12,PPMT('Assumptions (NG)'!$V$9,Model!AE$1,'Assumptions (NG)'!$V$12,'Assumptions (NG)'!$V$7*Model!$AI$438*AVERAGE('Assumptions (NG)'!$AE$2:$AG$2)+ Model!$AI$439*AVERAGE('Assumptions (NG)'!$AE$3:$AG3))/10^9,0)</f>
        <v>-0.06058659477</v>
      </c>
      <c r="AR528" s="219">
        <f>IF(Model!AF$1&lt;='Assumptions (NG)'!$V$12,PPMT('Assumptions (NG)'!$V$9,Model!AF$1,'Assumptions (NG)'!$V$12,'Assumptions (NG)'!$V$7*Model!$AI$438*AVERAGE('Assumptions (NG)'!$AE$2:$AG$2)+ Model!$AI$439*AVERAGE('Assumptions (NG)'!$AE$3:$AG3))/10^9,0)</f>
        <v>-0.06513058938</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-0.01104804061</v>
      </c>
      <c r="AK529" s="219">
        <f>IF(Model!X$1&lt;='Assumptions (NG)'!$V$12,PPMT('Assumptions (NG)'!$V$9,Model!X$1,'Assumptions (NG)'!$V$12,'Assumptions (NG)'!$V$7*Model!$AJ$438*AVERAGE('Assumptions (NG)'!$AF$2:$AH$2)+ Model!$AJ$439*AVERAGE('Assumptions (NG)'!$AF$3:$AH3))/10^9,0)</f>
        <v>-0.01187664365</v>
      </c>
      <c r="AL529" s="219">
        <f>IF(Model!Y$1&lt;='Assumptions (NG)'!$V$12,PPMT('Assumptions (NG)'!$V$9,Model!Y$1,'Assumptions (NG)'!$V$12,'Assumptions (NG)'!$V$7*Model!$AJ$438*AVERAGE('Assumptions (NG)'!$AF$2:$AH$2)+ Model!$AJ$439*AVERAGE('Assumptions (NG)'!$AF$3:$AH3))/10^9,0)</f>
        <v>-0.01276739193</v>
      </c>
      <c r="AM529" s="219">
        <f>IF(Model!Z$1&lt;='Assumptions (NG)'!$V$12,PPMT('Assumptions (NG)'!$V$9,Model!Z$1,'Assumptions (NG)'!$V$12,'Assumptions (NG)'!$V$7*Model!$AJ$438*AVERAGE('Assumptions (NG)'!$AF$2:$AH$2)+ Model!$AJ$439*AVERAGE('Assumptions (NG)'!$AF$3:$AH3))/10^9,0)</f>
        <v>-0.01372494632</v>
      </c>
      <c r="AN529" s="219">
        <f>IF(Model!AA$1&lt;='Assumptions (NG)'!$V$12,PPMT('Assumptions (NG)'!$V$9,Model!AA$1,'Assumptions (NG)'!$V$12,'Assumptions (NG)'!$V$7*Model!$AJ$438*AVERAGE('Assumptions (NG)'!$AF$2:$AH$2)+ Model!$AJ$439*AVERAGE('Assumptions (NG)'!$AF$3:$AH3))/10^9,0)</f>
        <v>-0.0147543173</v>
      </c>
      <c r="AO529" s="219">
        <f>IF(Model!AB$1&lt;='Assumptions (NG)'!$V$12,PPMT('Assumptions (NG)'!$V$9,Model!AB$1,'Assumptions (NG)'!$V$12,'Assumptions (NG)'!$V$7*Model!$AJ$438*AVERAGE('Assumptions (NG)'!$AF$2:$AH$2)+ Model!$AJ$439*AVERAGE('Assumptions (NG)'!$AF$3:$AH3))/10^9,0)</f>
        <v>-0.01586089109</v>
      </c>
      <c r="AP529" s="219">
        <f>IF(Model!AC$1&lt;='Assumptions (NG)'!$V$12,PPMT('Assumptions (NG)'!$V$9,Model!AC$1,'Assumptions (NG)'!$V$12,'Assumptions (NG)'!$V$7*Model!$AJ$438*AVERAGE('Assumptions (NG)'!$AF$2:$AH$2)+ Model!$AJ$439*AVERAGE('Assumptions (NG)'!$AF$3:$AH3))/10^9,0)</f>
        <v>-0.01705045793</v>
      </c>
      <c r="AQ529" s="219">
        <f>IF(Model!AD$1&lt;='Assumptions (NG)'!$V$12,PPMT('Assumptions (NG)'!$V$9,Model!AD$1,'Assumptions (NG)'!$V$12,'Assumptions (NG)'!$V$7*Model!$AJ$438*AVERAGE('Assumptions (NG)'!$AF$2:$AH$2)+ Model!$AJ$439*AVERAGE('Assumptions (NG)'!$AF$3:$AH3))/10^9,0)</f>
        <v>-0.01832924227</v>
      </c>
      <c r="AR529" s="219">
        <f>IF(Model!AE$1&lt;='Assumptions (NG)'!$V$12,PPMT('Assumptions (NG)'!$V$9,Model!AE$1,'Assumptions (NG)'!$V$12,'Assumptions (NG)'!$V$7*Model!$AJ$438*AVERAGE('Assumptions (NG)'!$AF$2:$AH$2)+ Model!$AJ$439*AVERAGE('Assumptions (NG)'!$AF$3:$AH3))/10^9,0)</f>
        <v>-0.01970393544</v>
      </c>
      <c r="AS529" s="219">
        <f>IF(Model!AF$1&lt;='Assumptions (NG)'!$V$12,PPMT('Assumptions (NG)'!$V$9,Model!AF$1,'Assumptions (NG)'!$V$12,'Assumptions (NG)'!$V$7*Model!$AJ$438*AVERAGE('Assumptions (NG)'!$AF$2:$AH$2)+ Model!$AJ$439*AVERAGE('Assumptions (NG)'!$AF$3:$AH3))/10^9,0)</f>
        <v>-0.0211817306</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-0.002779107447</v>
      </c>
      <c r="AL530" s="219">
        <f>IF(Model!X$1&lt;='Assumptions (NG)'!$V$12,PPMT('Assumptions (NG)'!$V$9,Model!X$1,'Assumptions (NG)'!$V$12,'Assumptions (NG)'!$V$7*Model!$AK$438*AVERAGE('Assumptions (NG)'!$AG$2:$AI$2)+ Model!$AK$439*AVERAGE('Assumptions (NG)'!$AG$3:$AI3))/10^9,0)</f>
        <v>-0.002987540506</v>
      </c>
      <c r="AM530" s="219">
        <f>IF(Model!Y$1&lt;='Assumptions (NG)'!$V$12,PPMT('Assumptions (NG)'!$V$9,Model!Y$1,'Assumptions (NG)'!$V$12,'Assumptions (NG)'!$V$7*Model!$AK$438*AVERAGE('Assumptions (NG)'!$AG$2:$AI$2)+ Model!$AK$439*AVERAGE('Assumptions (NG)'!$AG$3:$AI3))/10^9,0)</f>
        <v>-0.003211606044</v>
      </c>
      <c r="AN530" s="219">
        <f>IF(Model!Z$1&lt;='Assumptions (NG)'!$V$12,PPMT('Assumptions (NG)'!$V$9,Model!Z$1,'Assumptions (NG)'!$V$12,'Assumptions (NG)'!$V$7*Model!$AK$438*AVERAGE('Assumptions (NG)'!$AG$2:$AI$2)+ Model!$AK$439*AVERAGE('Assumptions (NG)'!$AG$3:$AI3))/10^9,0)</f>
        <v>-0.003452476497</v>
      </c>
      <c r="AO530" s="219">
        <f>IF(Model!AA$1&lt;='Assumptions (NG)'!$V$12,PPMT('Assumptions (NG)'!$V$9,Model!AA$1,'Assumptions (NG)'!$V$12,'Assumptions (NG)'!$V$7*Model!$AK$438*AVERAGE('Assumptions (NG)'!$AG$2:$AI$2)+ Model!$AK$439*AVERAGE('Assumptions (NG)'!$AG$3:$AI3))/10^9,0)</f>
        <v>-0.003711412234</v>
      </c>
      <c r="AP530" s="219">
        <f>IF(Model!AB$1&lt;='Assumptions (NG)'!$V$12,PPMT('Assumptions (NG)'!$V$9,Model!AB$1,'Assumptions (NG)'!$V$12,'Assumptions (NG)'!$V$7*Model!$AK$438*AVERAGE('Assumptions (NG)'!$AG$2:$AI$2)+ Model!$AK$439*AVERAGE('Assumptions (NG)'!$AG$3:$AI3))/10^9,0)</f>
        <v>-0.003989768152</v>
      </c>
      <c r="AQ530" s="219">
        <f>IF(Model!AC$1&lt;='Assumptions (NG)'!$V$12,PPMT('Assumptions (NG)'!$V$9,Model!AC$1,'Assumptions (NG)'!$V$12,'Assumptions (NG)'!$V$7*Model!$AK$438*AVERAGE('Assumptions (NG)'!$AG$2:$AI$2)+ Model!$AK$439*AVERAGE('Assumptions (NG)'!$AG$3:$AI3))/10^9,0)</f>
        <v>-0.004289000763</v>
      </c>
      <c r="AR530" s="219">
        <f>IF(Model!AD$1&lt;='Assumptions (NG)'!$V$12,PPMT('Assumptions (NG)'!$V$9,Model!AD$1,'Assumptions (NG)'!$V$12,'Assumptions (NG)'!$V$7*Model!$AK$438*AVERAGE('Assumptions (NG)'!$AG$2:$AI$2)+ Model!$AK$439*AVERAGE('Assumptions (NG)'!$AG$3:$AI3))/10^9,0)</f>
        <v>-0.004610675821</v>
      </c>
      <c r="AS530" s="219">
        <f>IF(Model!AE$1&lt;='Assumptions (NG)'!$V$12,PPMT('Assumptions (NG)'!$V$9,Model!AE$1,'Assumptions (NG)'!$V$12,'Assumptions (NG)'!$V$7*Model!$AK$438*AVERAGE('Assumptions (NG)'!$AG$2:$AI$2)+ Model!$AK$439*AVERAGE('Assumptions (NG)'!$AG$3:$AI3))/10^9,0)</f>
        <v>-0.004956476507</v>
      </c>
      <c r="AT530" s="219">
        <f>IF(Model!AF$1&lt;='Assumptions (NG)'!$V$12,PPMT('Assumptions (NG)'!$V$9,Model!AF$1,'Assumptions (NG)'!$V$12,'Assumptions (NG)'!$V$7*Model!$AK$438*AVERAGE('Assumptions (NG)'!$AG$2:$AI$2)+ Model!$AK$439*AVERAGE('Assumptions (NG)'!$AG$3:$AI3))/10^9,0)</f>
        <v>-0.005328212245</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v>
      </c>
      <c r="AM531" s="219">
        <f>IF(Model!X$1&lt;='Assumptions (NG)'!$V$12,PPMT('Assumptions (NG)'!$V$9,Model!X$1,'Assumptions (NG)'!$V$12,'Assumptions (NG)'!$V$7*Model!$AL$438*AVERAGE('Assumptions (NG)'!$AH$2:$AJ$2)+ Model!$AL$439*AVERAGE('Assumptions (NG)'!$AH$3:$AJ3))/10^9,0)</f>
        <v>0</v>
      </c>
      <c r="AN531" s="219">
        <f>IF(Model!Y$1&lt;='Assumptions (NG)'!$V$12,PPMT('Assumptions (NG)'!$V$9,Model!Y$1,'Assumptions (NG)'!$V$12,'Assumptions (NG)'!$V$7*Model!$AL$438*AVERAGE('Assumptions (NG)'!$AH$2:$AJ$2)+ Model!$AL$439*AVERAGE('Assumptions (NG)'!$AH$3:$AJ3))/10^9,0)</f>
        <v>0</v>
      </c>
      <c r="AO531" s="219">
        <f>IF(Model!Z$1&lt;='Assumptions (NG)'!$V$12,PPMT('Assumptions (NG)'!$V$9,Model!Z$1,'Assumptions (NG)'!$V$12,'Assumptions (NG)'!$V$7*Model!$AL$438*AVERAGE('Assumptions (NG)'!$AH$2:$AJ$2)+ Model!$AL$439*AVERAGE('Assumptions (NG)'!$AH$3:$AJ3))/10^9,0)</f>
        <v>0</v>
      </c>
      <c r="AP531" s="219">
        <f>IF(Model!AA$1&lt;='Assumptions (NG)'!$V$12,PPMT('Assumptions (NG)'!$V$9,Model!AA$1,'Assumptions (NG)'!$V$12,'Assumptions (NG)'!$V$7*Model!$AL$438*AVERAGE('Assumptions (NG)'!$AH$2:$AJ$2)+ Model!$AL$439*AVERAGE('Assumptions (NG)'!$AH$3:$AJ3))/10^9,0)</f>
        <v>0</v>
      </c>
      <c r="AQ531" s="219">
        <f>IF(Model!AB$1&lt;='Assumptions (NG)'!$V$12,PPMT('Assumptions (NG)'!$V$9,Model!AB$1,'Assumptions (NG)'!$V$12,'Assumptions (NG)'!$V$7*Model!$AL$438*AVERAGE('Assumptions (NG)'!$AH$2:$AJ$2)+ Model!$AL$439*AVERAGE('Assumptions (NG)'!$AH$3:$AJ3))/10^9,0)</f>
        <v>0</v>
      </c>
      <c r="AR531" s="219">
        <f>IF(Model!AC$1&lt;='Assumptions (NG)'!$V$12,PPMT('Assumptions (NG)'!$V$9,Model!AC$1,'Assumptions (NG)'!$V$12,'Assumptions (NG)'!$V$7*Model!$AL$438*AVERAGE('Assumptions (NG)'!$AH$2:$AJ$2)+ Model!$AL$439*AVERAGE('Assumptions (NG)'!$AH$3:$AJ3))/10^9,0)</f>
        <v>0</v>
      </c>
      <c r="AS531" s="219">
        <f>IF(Model!AD$1&lt;='Assumptions (NG)'!$V$12,PPMT('Assumptions (NG)'!$V$9,Model!AD$1,'Assumptions (NG)'!$V$12,'Assumptions (NG)'!$V$7*Model!$AL$438*AVERAGE('Assumptions (NG)'!$AH$2:$AJ$2)+ Model!$AL$439*AVERAGE('Assumptions (NG)'!$AH$3:$AJ3))/10^9,0)</f>
        <v>0</v>
      </c>
      <c r="AT531" s="219">
        <f>IF(Model!AE$1&lt;='Assumptions (NG)'!$V$12,PPMT('Assumptions (NG)'!$V$9,Model!AE$1,'Assumptions (NG)'!$V$12,'Assumptions (NG)'!$V$7*Model!$AL$438*AVERAGE('Assumptions (NG)'!$AH$2:$AJ$2)+ Model!$AL$439*AVERAGE('Assumptions (NG)'!$AH$3:$AJ3))/10^9,0)</f>
        <v>0</v>
      </c>
      <c r="AU531" s="219">
        <f>IF(Model!AF$1&lt;='Assumptions (NG)'!$V$12,PPMT('Assumptions (NG)'!$V$9,Model!AF$1,'Assumptions (NG)'!$V$12,'Assumptions (NG)'!$V$7*Model!$AL$438*AVERAGE('Assumptions (NG)'!$AH$2:$AJ$2)+ Model!$AL$439*AVERAGE('Assumptions (NG)'!$AH$3:$AJ3))/10^9,0)</f>
        <v>0</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v>
      </c>
      <c r="AN532" s="219">
        <f>IF(Model!X$1&lt;='Assumptions (NG)'!$V$12,PPMT('Assumptions (NG)'!$V$9,Model!X$1,'Assumptions (NG)'!$V$12,'Assumptions (NG)'!$V$7*Model!$AM$438*AVERAGE('Assumptions (NG)'!$AI$2:$AK$2)+ Model!$AM$439*AVERAGE('Assumptions (NG)'!$AI$3:$AK3))/10^9,0)</f>
        <v>0</v>
      </c>
      <c r="AO532" s="219">
        <f>IF(Model!Y$1&lt;='Assumptions (NG)'!$V$12,PPMT('Assumptions (NG)'!$V$9,Model!Y$1,'Assumptions (NG)'!$V$12,'Assumptions (NG)'!$V$7*Model!$AM$438*AVERAGE('Assumptions (NG)'!$AI$2:$AK$2)+ Model!$AM$439*AVERAGE('Assumptions (NG)'!$AI$3:$AK3))/10^9,0)</f>
        <v>0</v>
      </c>
      <c r="AP532" s="219">
        <f>IF(Model!Z$1&lt;='Assumptions (NG)'!$V$12,PPMT('Assumptions (NG)'!$V$9,Model!Z$1,'Assumptions (NG)'!$V$12,'Assumptions (NG)'!$V$7*Model!$AM$438*AVERAGE('Assumptions (NG)'!$AI$2:$AK$2)+ Model!$AM$439*AVERAGE('Assumptions (NG)'!$AI$3:$AK3))/10^9,0)</f>
        <v>0</v>
      </c>
      <c r="AQ532" s="219">
        <f>IF(Model!AA$1&lt;='Assumptions (NG)'!$V$12,PPMT('Assumptions (NG)'!$V$9,Model!AA$1,'Assumptions (NG)'!$V$12,'Assumptions (NG)'!$V$7*Model!$AM$438*AVERAGE('Assumptions (NG)'!$AI$2:$AK$2)+ Model!$AM$439*AVERAGE('Assumptions (NG)'!$AI$3:$AK3))/10^9,0)</f>
        <v>0</v>
      </c>
      <c r="AR532" s="219">
        <f>IF(Model!AB$1&lt;='Assumptions (NG)'!$V$12,PPMT('Assumptions (NG)'!$V$9,Model!AB$1,'Assumptions (NG)'!$V$12,'Assumptions (NG)'!$V$7*Model!$AM$438*AVERAGE('Assumptions (NG)'!$AI$2:$AK$2)+ Model!$AM$439*AVERAGE('Assumptions (NG)'!$AI$3:$AK3))/10^9,0)</f>
        <v>0</v>
      </c>
      <c r="AS532" s="219">
        <f>IF(Model!AC$1&lt;='Assumptions (NG)'!$V$12,PPMT('Assumptions (NG)'!$V$9,Model!AC$1,'Assumptions (NG)'!$V$12,'Assumptions (NG)'!$V$7*Model!$AM$438*AVERAGE('Assumptions (NG)'!$AI$2:$AK$2)+ Model!$AM$439*AVERAGE('Assumptions (NG)'!$AI$3:$AK3))/10^9,0)</f>
        <v>0</v>
      </c>
      <c r="AT532" s="219">
        <f>IF(Model!AD$1&lt;='Assumptions (NG)'!$V$12,PPMT('Assumptions (NG)'!$V$9,Model!AD$1,'Assumptions (NG)'!$V$12,'Assumptions (NG)'!$V$7*Model!$AM$438*AVERAGE('Assumptions (NG)'!$AI$2:$AK$2)+ Model!$AM$439*AVERAGE('Assumptions (NG)'!$AI$3:$AK3))/10^9,0)</f>
        <v>0</v>
      </c>
      <c r="AU532" s="219">
        <f>IF(Model!AE$1&lt;='Assumptions (NG)'!$V$12,PPMT('Assumptions (NG)'!$V$9,Model!AE$1,'Assumptions (NG)'!$V$12,'Assumptions (NG)'!$V$7*Model!$AM$438*AVERAGE('Assumptions (NG)'!$AI$2:$AK$2)+ Model!$AM$439*AVERAGE('Assumptions (NG)'!$AI$3:$AK3))/10^9,0)</f>
        <v>0</v>
      </c>
      <c r="AV532" s="219">
        <f>IF(Model!AF$1&lt;='Assumptions (NG)'!$V$12,PPMT('Assumptions (NG)'!$V$9,Model!AF$1,'Assumptions (NG)'!$V$12,'Assumptions (NG)'!$V$7*Model!$AM$438*AVERAGE('Assumptions (NG)'!$AI$2:$AK$2)+ Model!$AM$439*AVERAGE('Assumptions (NG)'!$AI$3:$AK3))/10^9,0)</f>
        <v>0</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-0.01425623356</v>
      </c>
      <c r="AO533" s="219">
        <f>IF(Model!X$1&lt;='Assumptions (NG)'!$V$12,PPMT('Assumptions (NG)'!$V$9,Model!X$1,'Assumptions (NG)'!$V$12,'Assumptions (NG)'!$V$7*Model!$AN$438*AVERAGE('Assumptions (NG)'!$AJ$2:$AL$2)+ Model!$AN$439*AVERAGE('Assumptions (NG)'!$AJ$3:$AL3))/10^9,0)</f>
        <v>-0.01532545108</v>
      </c>
      <c r="AP533" s="219">
        <f>IF(Model!Y$1&lt;='Assumptions (NG)'!$V$12,PPMT('Assumptions (NG)'!$V$9,Model!Y$1,'Assumptions (NG)'!$V$12,'Assumptions (NG)'!$V$7*Model!$AN$438*AVERAGE('Assumptions (NG)'!$AJ$2:$AL$2)+ Model!$AN$439*AVERAGE('Assumptions (NG)'!$AJ$3:$AL3))/10^9,0)</f>
        <v>-0.01647485991</v>
      </c>
      <c r="AQ533" s="219">
        <f>IF(Model!Z$1&lt;='Assumptions (NG)'!$V$12,PPMT('Assumptions (NG)'!$V$9,Model!Z$1,'Assumptions (NG)'!$V$12,'Assumptions (NG)'!$V$7*Model!$AN$438*AVERAGE('Assumptions (NG)'!$AJ$2:$AL$2)+ Model!$AN$439*AVERAGE('Assumptions (NG)'!$AJ$3:$AL3))/10^9,0)</f>
        <v>-0.0177104744</v>
      </c>
      <c r="AR533" s="219">
        <f>IF(Model!AA$1&lt;='Assumptions (NG)'!$V$12,PPMT('Assumptions (NG)'!$V$9,Model!AA$1,'Assumptions (NG)'!$V$12,'Assumptions (NG)'!$V$7*Model!$AN$438*AVERAGE('Assumptions (NG)'!$AJ$2:$AL$2)+ Model!$AN$439*AVERAGE('Assumptions (NG)'!$AJ$3:$AL3))/10^9,0)</f>
        <v>-0.01903875998</v>
      </c>
      <c r="AS533" s="219">
        <f>IF(Model!AB$1&lt;='Assumptions (NG)'!$V$12,PPMT('Assumptions (NG)'!$V$9,Model!AB$1,'Assumptions (NG)'!$V$12,'Assumptions (NG)'!$V$7*Model!$AN$438*AVERAGE('Assumptions (NG)'!$AJ$2:$AL$2)+ Model!$AN$439*AVERAGE('Assumptions (NG)'!$AJ$3:$AL3))/10^9,0)</f>
        <v>-0.02046666698</v>
      </c>
      <c r="AT533" s="219">
        <f>IF(Model!AC$1&lt;='Assumptions (NG)'!$V$12,PPMT('Assumptions (NG)'!$V$9,Model!AC$1,'Assumptions (NG)'!$V$12,'Assumptions (NG)'!$V$7*Model!$AN$438*AVERAGE('Assumptions (NG)'!$AJ$2:$AL$2)+ Model!$AN$439*AVERAGE('Assumptions (NG)'!$AJ$3:$AL3))/10^9,0)</f>
        <v>-0.02200166701</v>
      </c>
      <c r="AU533" s="219">
        <f>IF(Model!AD$1&lt;='Assumptions (NG)'!$V$12,PPMT('Assumptions (NG)'!$V$9,Model!AD$1,'Assumptions (NG)'!$V$12,'Assumptions (NG)'!$V$7*Model!$AN$438*AVERAGE('Assumptions (NG)'!$AJ$2:$AL$2)+ Model!$AN$439*AVERAGE('Assumptions (NG)'!$AJ$3:$AL3))/10^9,0)</f>
        <v>-0.02365179203</v>
      </c>
      <c r="AV533" s="219">
        <f>IF(Model!AE$1&lt;='Assumptions (NG)'!$V$12,PPMT('Assumptions (NG)'!$V$9,Model!AE$1,'Assumptions (NG)'!$V$12,'Assumptions (NG)'!$V$7*Model!$AN$438*AVERAGE('Assumptions (NG)'!$AJ$2:$AL$2)+ Model!$AN$439*AVERAGE('Assumptions (NG)'!$AJ$3:$AL3))/10^9,0)</f>
        <v>-0.02542567643</v>
      </c>
      <c r="AW533" s="219">
        <f>IF(Model!AF$1&lt;='Assumptions (NG)'!$V$12,PPMT('Assumptions (NG)'!$V$9,Model!AF$1,'Assumptions (NG)'!$V$12,'Assumptions (NG)'!$V$7*Model!$AN$438*AVERAGE('Assumptions (NG)'!$AJ$2:$AL$2)+ Model!$AN$439*AVERAGE('Assumptions (NG)'!$AJ$3:$AL3))/10^9,0)</f>
        <v>-0.02733260217</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-0.06520267868</v>
      </c>
      <c r="AP534" s="219">
        <f>IF(Model!X$1&lt;='Assumptions (NG)'!$V$12,PPMT('Assumptions (NG)'!$V$9,Model!X$1,'Assumptions (NG)'!$V$12,'Assumptions (NG)'!$V$7*Model!$AO$438*AVERAGE('Assumptions (NG)'!$AK$2:$AM$2)+ Model!$AO$439*AVERAGE('Assumptions (NG)'!$AK$3:$AM3))/10^9,0)</f>
        <v>-0.07009287958</v>
      </c>
      <c r="AQ534" s="219">
        <f>IF(Model!Y$1&lt;='Assumptions (NG)'!$V$12,PPMT('Assumptions (NG)'!$V$9,Model!Y$1,'Assumptions (NG)'!$V$12,'Assumptions (NG)'!$V$7*Model!$AO$438*AVERAGE('Assumptions (NG)'!$AK$2:$AM$2)+ Model!$AO$439*AVERAGE('Assumptions (NG)'!$AK$3:$AM3))/10^9,0)</f>
        <v>-0.07534984555</v>
      </c>
      <c r="AR534" s="219">
        <f>IF(Model!Z$1&lt;='Assumptions (NG)'!$V$12,PPMT('Assumptions (NG)'!$V$9,Model!Z$1,'Assumptions (NG)'!$V$12,'Assumptions (NG)'!$V$7*Model!$AO$438*AVERAGE('Assumptions (NG)'!$AK$2:$AM$2)+ Model!$AO$439*AVERAGE('Assumptions (NG)'!$AK$3:$AM3))/10^9,0)</f>
        <v>-0.08100108396</v>
      </c>
      <c r="AS534" s="219">
        <f>IF(Model!AA$1&lt;='Assumptions (NG)'!$V$12,PPMT('Assumptions (NG)'!$V$9,Model!AA$1,'Assumptions (NG)'!$V$12,'Assumptions (NG)'!$V$7*Model!$AO$438*AVERAGE('Assumptions (NG)'!$AK$2:$AM$2)+ Model!$AO$439*AVERAGE('Assumptions (NG)'!$AK$3:$AM3))/10^9,0)</f>
        <v>-0.08707616526</v>
      </c>
      <c r="AT534" s="219">
        <f>IF(Model!AB$1&lt;='Assumptions (NG)'!$V$12,PPMT('Assumptions (NG)'!$V$9,Model!AB$1,'Assumptions (NG)'!$V$12,'Assumptions (NG)'!$V$7*Model!$AO$438*AVERAGE('Assumptions (NG)'!$AK$2:$AM$2)+ Model!$AO$439*AVERAGE('Assumptions (NG)'!$AK$3:$AM3))/10^9,0)</f>
        <v>-0.09360687766</v>
      </c>
      <c r="AU534" s="219">
        <f>IF(Model!AC$1&lt;='Assumptions (NG)'!$V$12,PPMT('Assumptions (NG)'!$V$9,Model!AC$1,'Assumptions (NG)'!$V$12,'Assumptions (NG)'!$V$7*Model!$AO$438*AVERAGE('Assumptions (NG)'!$AK$2:$AM$2)+ Model!$AO$439*AVERAGE('Assumptions (NG)'!$AK$3:$AM3))/10^9,0)</f>
        <v>-0.1006273935</v>
      </c>
      <c r="AV534" s="219">
        <f>IF(Model!AD$1&lt;='Assumptions (NG)'!$V$12,PPMT('Assumptions (NG)'!$V$9,Model!AD$1,'Assumptions (NG)'!$V$12,'Assumptions (NG)'!$V$7*Model!$AO$438*AVERAGE('Assumptions (NG)'!$AK$2:$AM$2)+ Model!$AO$439*AVERAGE('Assumptions (NG)'!$AK$3:$AM3))/10^9,0)</f>
        <v>-0.108174448</v>
      </c>
      <c r="AW534" s="219">
        <f>IF(Model!AE$1&lt;='Assumptions (NG)'!$V$12,PPMT('Assumptions (NG)'!$V$9,Model!AE$1,'Assumptions (NG)'!$V$12,'Assumptions (NG)'!$V$7*Model!$AO$438*AVERAGE('Assumptions (NG)'!$AK$2:$AM$2)+ Model!$AO$439*AVERAGE('Assumptions (NG)'!$AK$3:$AM3))/10^9,0)</f>
        <v>-0.1162875316</v>
      </c>
      <c r="AX534" s="219">
        <f>IF(Model!AF$1&lt;='Assumptions (NG)'!$V$12,PPMT('Assumptions (NG)'!$V$9,Model!AF$1,'Assumptions (NG)'!$V$12,'Assumptions (NG)'!$V$7*Model!$AO$438*AVERAGE('Assumptions (NG)'!$AK$2:$AM$2)+ Model!$AO$439*AVERAGE('Assumptions (NG)'!$AK$3:$AM3))/10^9,0)</f>
        <v>-0.1250090965</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-0.06488434186</v>
      </c>
      <c r="AQ535" s="219">
        <f>IF(Model!X$1&lt;='Assumptions (NG)'!$V$12,PPMT('Assumptions (NG)'!$V$9,Model!X$1,'Assumptions (NG)'!$V$12,'Assumptions (NG)'!$V$7*Model!$AP$438*AVERAGE('Assumptions (NG)'!$AL$2:$AN$2)+ Model!$AP$439*AVERAGE('Assumptions (NG)'!$AL$3:$AN3))/10^9,0)</f>
        <v>-0.0697506675</v>
      </c>
      <c r="AR535" s="219">
        <f>IF(Model!Y$1&lt;='Assumptions (NG)'!$V$12,PPMT('Assumptions (NG)'!$V$9,Model!Y$1,'Assumptions (NG)'!$V$12,'Assumptions (NG)'!$V$7*Model!$AP$438*AVERAGE('Assumptions (NG)'!$AL$2:$AN$2)+ Model!$AP$439*AVERAGE('Assumptions (NG)'!$AL$3:$AN3))/10^9,0)</f>
        <v>-0.07498196756</v>
      </c>
      <c r="AS535" s="219">
        <f>IF(Model!Z$1&lt;='Assumptions (NG)'!$V$12,PPMT('Assumptions (NG)'!$V$9,Model!Z$1,'Assumptions (NG)'!$V$12,'Assumptions (NG)'!$V$7*Model!$AP$438*AVERAGE('Assumptions (NG)'!$AL$2:$AN$2)+ Model!$AP$439*AVERAGE('Assumptions (NG)'!$AL$3:$AN3))/10^9,0)</f>
        <v>-0.08060561513</v>
      </c>
      <c r="AT535" s="219">
        <f>IF(Model!AA$1&lt;='Assumptions (NG)'!$V$12,PPMT('Assumptions (NG)'!$V$9,Model!AA$1,'Assumptions (NG)'!$V$12,'Assumptions (NG)'!$V$7*Model!$AP$438*AVERAGE('Assumptions (NG)'!$AL$2:$AN$2)+ Model!$AP$439*AVERAGE('Assumptions (NG)'!$AL$3:$AN3))/10^9,0)</f>
        <v>-0.08665103626</v>
      </c>
      <c r="AU535" s="219">
        <f>IF(Model!AB$1&lt;='Assumptions (NG)'!$V$12,PPMT('Assumptions (NG)'!$V$9,Model!AB$1,'Assumptions (NG)'!$V$12,'Assumptions (NG)'!$V$7*Model!$AP$438*AVERAGE('Assumptions (NG)'!$AL$2:$AN$2)+ Model!$AP$439*AVERAGE('Assumptions (NG)'!$AL$3:$AN3))/10^9,0)</f>
        <v>-0.09314986398</v>
      </c>
      <c r="AV535" s="219">
        <f>IF(Model!AC$1&lt;='Assumptions (NG)'!$V$12,PPMT('Assumptions (NG)'!$V$9,Model!AC$1,'Assumptions (NG)'!$V$12,'Assumptions (NG)'!$V$7*Model!$AP$438*AVERAGE('Assumptions (NG)'!$AL$2:$AN$2)+ Model!$AP$439*AVERAGE('Assumptions (NG)'!$AL$3:$AN3))/10^9,0)</f>
        <v>-0.1001361038</v>
      </c>
      <c r="AW535" s="219">
        <f>IF(Model!AD$1&lt;='Assumptions (NG)'!$V$12,PPMT('Assumptions (NG)'!$V$9,Model!AD$1,'Assumptions (NG)'!$V$12,'Assumptions (NG)'!$V$7*Model!$AP$438*AVERAGE('Assumptions (NG)'!$AL$2:$AN$2)+ Model!$AP$439*AVERAGE('Assumptions (NG)'!$AL$3:$AN3))/10^9,0)</f>
        <v>-0.1076463116</v>
      </c>
      <c r="AX535" s="219">
        <f>IF(Model!AE$1&lt;='Assumptions (NG)'!$V$12,PPMT('Assumptions (NG)'!$V$9,Model!AE$1,'Assumptions (NG)'!$V$12,'Assumptions (NG)'!$V$7*Model!$AP$438*AVERAGE('Assumptions (NG)'!$AL$2:$AN$2)+ Model!$AP$439*AVERAGE('Assumptions (NG)'!$AL$3:$AN3))/10^9,0)</f>
        <v>-0.1157197849</v>
      </c>
      <c r="AY535" s="219">
        <f>IF(Model!AF$1&lt;='Assumptions (NG)'!$V$12,PPMT('Assumptions (NG)'!$V$9,Model!AF$1,'Assumptions (NG)'!$V$12,'Assumptions (NG)'!$V$7*Model!$AP$438*AVERAGE('Assumptions (NG)'!$AL$2:$AN$2)+ Model!$AP$439*AVERAGE('Assumptions (NG)'!$AL$3:$AN3))/10^9,0)</f>
        <v>-0.1243987688</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-0.01531627937</v>
      </c>
      <c r="AR536" s="219">
        <f>IF(Model!X$1&lt;='Assumptions (NG)'!$V$12,PPMT('Assumptions (NG)'!$V$9,Model!X$1,'Assumptions (NG)'!$V$12,'Assumptions (NG)'!$V$7*Model!$AQ$438*AVERAGE('Assumptions (NG)'!$AM$2:$AO$2)+ Model!$AQ$439*AVERAGE('Assumptions (NG)'!$AM$3:$AO3))/10^9,0)</f>
        <v>-0.01646500032</v>
      </c>
      <c r="AS536" s="219">
        <f>IF(Model!Y$1&lt;='Assumptions (NG)'!$V$12,PPMT('Assumptions (NG)'!$V$9,Model!Y$1,'Assumptions (NG)'!$V$12,'Assumptions (NG)'!$V$7*Model!$AQ$438*AVERAGE('Assumptions (NG)'!$AM$2:$AO$2)+ Model!$AQ$439*AVERAGE('Assumptions (NG)'!$AM$3:$AO3))/10^9,0)</f>
        <v>-0.01769987534</v>
      </c>
      <c r="AT536" s="219">
        <f>IF(Model!Z$1&lt;='Assumptions (NG)'!$V$12,PPMT('Assumptions (NG)'!$V$9,Model!Z$1,'Assumptions (NG)'!$V$12,'Assumptions (NG)'!$V$7*Model!$AQ$438*AVERAGE('Assumptions (NG)'!$AM$2:$AO$2)+ Model!$AQ$439*AVERAGE('Assumptions (NG)'!$AM$3:$AO3))/10^9,0)</f>
        <v>-0.01902736599</v>
      </c>
      <c r="AU536" s="219">
        <f>IF(Model!AA$1&lt;='Assumptions (NG)'!$V$12,PPMT('Assumptions (NG)'!$V$9,Model!AA$1,'Assumptions (NG)'!$V$12,'Assumptions (NG)'!$V$7*Model!$AQ$438*AVERAGE('Assumptions (NG)'!$AM$2:$AO$2)+ Model!$AQ$439*AVERAGE('Assumptions (NG)'!$AM$3:$AO3))/10^9,0)</f>
        <v>-0.02045441844</v>
      </c>
      <c r="AV536" s="219">
        <f>IF(Model!AB$1&lt;='Assumptions (NG)'!$V$12,PPMT('Assumptions (NG)'!$V$9,Model!AB$1,'Assumptions (NG)'!$V$12,'Assumptions (NG)'!$V$7*Model!$AQ$438*AVERAGE('Assumptions (NG)'!$AM$2:$AO$2)+ Model!$AQ$439*AVERAGE('Assumptions (NG)'!$AM$3:$AO3))/10^9,0)</f>
        <v>-0.02198849983</v>
      </c>
      <c r="AW536" s="219">
        <f>IF(Model!AC$1&lt;='Assumptions (NG)'!$V$12,PPMT('Assumptions (NG)'!$V$9,Model!AC$1,'Assumptions (NG)'!$V$12,'Assumptions (NG)'!$V$7*Model!$AQ$438*AVERAGE('Assumptions (NG)'!$AM$2:$AO$2)+ Model!$AQ$439*AVERAGE('Assumptions (NG)'!$AM$3:$AO3))/10^9,0)</f>
        <v>-0.02363763731</v>
      </c>
      <c r="AX536" s="219">
        <f>IF(Model!AD$1&lt;='Assumptions (NG)'!$V$12,PPMT('Assumptions (NG)'!$V$9,Model!AD$1,'Assumptions (NG)'!$V$12,'Assumptions (NG)'!$V$7*Model!$AQ$438*AVERAGE('Assumptions (NG)'!$AM$2:$AO$2)+ Model!$AQ$439*AVERAGE('Assumptions (NG)'!$AM$3:$AO3))/10^9,0)</f>
        <v>-0.02541046011</v>
      </c>
      <c r="AY536" s="219">
        <f>IF(Model!AE$1&lt;='Assumptions (NG)'!$V$12,PPMT('Assumptions (NG)'!$V$9,Model!AE$1,'Assumptions (NG)'!$V$12,'Assumptions (NG)'!$V$7*Model!$AQ$438*AVERAGE('Assumptions (NG)'!$AM$2:$AO$2)+ Model!$AQ$439*AVERAGE('Assumptions (NG)'!$AM$3:$AO3))/10^9,0)</f>
        <v>-0.02731624462</v>
      </c>
      <c r="AZ536" s="219">
        <f>IF(Model!AF$1&lt;='Assumptions (NG)'!$V$12,PPMT('Assumptions (NG)'!$V$9,Model!AF$1,'Assumptions (NG)'!$V$12,'Assumptions (NG)'!$V$7*Model!$AQ$438*AVERAGE('Assumptions (NG)'!$AM$2:$AO$2)+ Model!$AQ$439*AVERAGE('Assumptions (NG)'!$AM$3:$AO3))/10^9,0)</f>
        <v>-0.02936496297</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v>
      </c>
      <c r="AS537" s="219">
        <f>IF(Model!X$1&lt;='Assumptions (NG)'!$V$12,PPMT('Assumptions (NG)'!$V$9,Model!X$1,'Assumptions (NG)'!$V$12,'Assumptions (NG)'!$V$7*Model!$AR$438*AVERAGE('Assumptions (NG)'!$AN$2:$AP$2)+ Model!$AR$439*AVERAGE('Assumptions (NG)'!$AN$3:$AP3))/10^9,0)</f>
        <v>0</v>
      </c>
      <c r="AT537" s="219">
        <f>IF(Model!Y$1&lt;='Assumptions (NG)'!$V$12,PPMT('Assumptions (NG)'!$V$9,Model!Y$1,'Assumptions (NG)'!$V$12,'Assumptions (NG)'!$V$7*Model!$AR$438*AVERAGE('Assumptions (NG)'!$AN$2:$AP$2)+ Model!$AR$439*AVERAGE('Assumptions (NG)'!$AN$3:$AP3))/10^9,0)</f>
        <v>0</v>
      </c>
      <c r="AU537" s="219">
        <f>IF(Model!Z$1&lt;='Assumptions (NG)'!$V$12,PPMT('Assumptions (NG)'!$V$9,Model!Z$1,'Assumptions (NG)'!$V$12,'Assumptions (NG)'!$V$7*Model!$AR$438*AVERAGE('Assumptions (NG)'!$AN$2:$AP$2)+ Model!$AR$439*AVERAGE('Assumptions (NG)'!$AN$3:$AP3))/10^9,0)</f>
        <v>0</v>
      </c>
      <c r="AV537" s="219">
        <f>IF(Model!AA$1&lt;='Assumptions (NG)'!$V$12,PPMT('Assumptions (NG)'!$V$9,Model!AA$1,'Assumptions (NG)'!$V$12,'Assumptions (NG)'!$V$7*Model!$AR$438*AVERAGE('Assumptions (NG)'!$AN$2:$AP$2)+ Model!$AR$439*AVERAGE('Assumptions (NG)'!$AN$3:$AP3))/10^9,0)</f>
        <v>0</v>
      </c>
      <c r="AW537" s="219">
        <f>IF(Model!AB$1&lt;='Assumptions (NG)'!$V$12,PPMT('Assumptions (NG)'!$V$9,Model!AB$1,'Assumptions (NG)'!$V$12,'Assumptions (NG)'!$V$7*Model!$AR$438*AVERAGE('Assumptions (NG)'!$AN$2:$AP$2)+ Model!$AR$439*AVERAGE('Assumptions (NG)'!$AN$3:$AP3))/10^9,0)</f>
        <v>0</v>
      </c>
      <c r="AX537" s="219">
        <f>IF(Model!AC$1&lt;='Assumptions (NG)'!$V$12,PPMT('Assumptions (NG)'!$V$9,Model!AC$1,'Assumptions (NG)'!$V$12,'Assumptions (NG)'!$V$7*Model!$AR$438*AVERAGE('Assumptions (NG)'!$AN$2:$AP$2)+ Model!$AR$439*AVERAGE('Assumptions (NG)'!$AN$3:$AP3))/10^9,0)</f>
        <v>0</v>
      </c>
      <c r="AY537" s="219">
        <f>IF(Model!AD$1&lt;='Assumptions (NG)'!$V$12,PPMT('Assumptions (NG)'!$V$9,Model!AD$1,'Assumptions (NG)'!$V$12,'Assumptions (NG)'!$V$7*Model!$AR$438*AVERAGE('Assumptions (NG)'!$AN$2:$AP$2)+ Model!$AR$439*AVERAGE('Assumptions (NG)'!$AN$3:$AP3))/10^9,0)</f>
        <v>0</v>
      </c>
      <c r="AZ537" s="219">
        <f>IF(Model!AE$1&lt;='Assumptions (NG)'!$V$12,PPMT('Assumptions (NG)'!$V$9,Model!AE$1,'Assumptions (NG)'!$V$12,'Assumptions (NG)'!$V$7*Model!$AR$438*AVERAGE('Assumptions (NG)'!$AN$2:$AP$2)+ Model!$AR$439*AVERAGE('Assumptions (NG)'!$AN$3:$AP3))/10^9,0)</f>
        <v>0</v>
      </c>
      <c r="BA537" s="219">
        <f>IF(Model!AF$1&lt;='Assumptions (NG)'!$V$12,PPMT('Assumptions (NG)'!$V$9,Model!AF$1,'Assumptions (NG)'!$V$12,'Assumptions (NG)'!$V$7*Model!$AR$438*AVERAGE('Assumptions (NG)'!$AN$2:$AP$2)+ Model!$AR$439*AVERAGE('Assumptions (NG)'!$AN$3:$AP3))/10^9,0)</f>
        <v>0</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v>
      </c>
      <c r="AT538" s="219">
        <f>IF(Model!X$1&lt;='Assumptions (NG)'!$V$12,PPMT('Assumptions (NG)'!$V$9,Model!X$1,'Assumptions (NG)'!$V$12,'Assumptions (NG)'!$V$7*Model!$AS$438*AVERAGE('Assumptions (NG)'!$AO$2:$AQ$2)+ Model!$AS$439*AVERAGE('Assumptions (NG)'!$AO$3:$AQ3))/10^9,0)</f>
        <v>0</v>
      </c>
      <c r="AU538" s="219">
        <f>IF(Model!Y$1&lt;='Assumptions (NG)'!$V$12,PPMT('Assumptions (NG)'!$V$9,Model!Y$1,'Assumptions (NG)'!$V$12,'Assumptions (NG)'!$V$7*Model!$AS$438*AVERAGE('Assumptions (NG)'!$AO$2:$AQ$2)+ Model!$AS$439*AVERAGE('Assumptions (NG)'!$AO$3:$AQ3))/10^9,0)</f>
        <v>0</v>
      </c>
      <c r="AV538" s="219">
        <f>IF(Model!Z$1&lt;='Assumptions (NG)'!$V$12,PPMT('Assumptions (NG)'!$V$9,Model!Z$1,'Assumptions (NG)'!$V$12,'Assumptions (NG)'!$V$7*Model!$AS$438*AVERAGE('Assumptions (NG)'!$AO$2:$AQ$2)+ Model!$AS$439*AVERAGE('Assumptions (NG)'!$AO$3:$AQ3))/10^9,0)</f>
        <v>0</v>
      </c>
      <c r="AW538" s="219">
        <f>IF(Model!AA$1&lt;='Assumptions (NG)'!$V$12,PPMT('Assumptions (NG)'!$V$9,Model!AA$1,'Assumptions (NG)'!$V$12,'Assumptions (NG)'!$V$7*Model!$AS$438*AVERAGE('Assumptions (NG)'!$AO$2:$AQ$2)+ Model!$AS$439*AVERAGE('Assumptions (NG)'!$AO$3:$AQ3))/10^9,0)</f>
        <v>0</v>
      </c>
      <c r="AX538" s="219">
        <f>IF(Model!AB$1&lt;='Assumptions (NG)'!$V$12,PPMT('Assumptions (NG)'!$V$9,Model!AB$1,'Assumptions (NG)'!$V$12,'Assumptions (NG)'!$V$7*Model!$AS$438*AVERAGE('Assumptions (NG)'!$AO$2:$AQ$2)+ Model!$AS$439*AVERAGE('Assumptions (NG)'!$AO$3:$AQ3))/10^9,0)</f>
        <v>0</v>
      </c>
      <c r="AY538" s="219">
        <f>IF(Model!AC$1&lt;='Assumptions (NG)'!$V$12,PPMT('Assumptions (NG)'!$V$9,Model!AC$1,'Assumptions (NG)'!$V$12,'Assumptions (NG)'!$V$7*Model!$AS$438*AVERAGE('Assumptions (NG)'!$AO$2:$AQ$2)+ Model!$AS$439*AVERAGE('Assumptions (NG)'!$AO$3:$AQ3))/10^9,0)</f>
        <v>0</v>
      </c>
      <c r="AZ538" s="219">
        <f>IF(Model!AD$1&lt;='Assumptions (NG)'!$V$12,PPMT('Assumptions (NG)'!$V$9,Model!AD$1,'Assumptions (NG)'!$V$12,'Assumptions (NG)'!$V$7*Model!$AS$438*AVERAGE('Assumptions (NG)'!$AO$2:$AQ$2)+ Model!$AS$439*AVERAGE('Assumptions (NG)'!$AO$3:$AQ3))/10^9,0)</f>
        <v>0</v>
      </c>
      <c r="BA538" s="219">
        <f>IF(Model!AE$1&lt;='Assumptions (NG)'!$V$12,PPMT('Assumptions (NG)'!$V$9,Model!AE$1,'Assumptions (NG)'!$V$12,'Assumptions (NG)'!$V$7*Model!$AS$438*AVERAGE('Assumptions (NG)'!$AO$2:$AQ$2)+ Model!$AS$439*AVERAGE('Assumptions (NG)'!$AO$3:$AQ3))/10^9,0)</f>
        <v>0</v>
      </c>
      <c r="BB538" s="219">
        <f>IF(Model!AF$1&lt;='Assumptions (NG)'!$V$12,PPMT('Assumptions (NG)'!$V$9,Model!AF$1,'Assumptions (NG)'!$V$12,'Assumptions (NG)'!$V$7*Model!$AS$438*AVERAGE('Assumptions (NG)'!$AO$2:$AQ$2)+ Model!$AS$439*AVERAGE('Assumptions (NG)'!$AO$3:$AQ3))/10^9,0)</f>
        <v>0</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-0.02026319017</v>
      </c>
      <c r="AU539" s="219">
        <f>IF(Model!X$1&lt;='Assumptions (NG)'!$V$12,PPMT('Assumptions (NG)'!$V$9,Model!X$1,'Assumptions (NG)'!$V$12,'Assumptions (NG)'!$V$7*Model!$AT$438*AVERAGE('Assumptions (NG)'!$AP$2:$AR$2)+ Model!$AT$439*AVERAGE('Assumptions (NG)'!$AP$3:$AR3))/10^9,0)</f>
        <v>-0.02178292943</v>
      </c>
      <c r="AV539" s="219">
        <f>IF(Model!Y$1&lt;='Assumptions (NG)'!$V$12,PPMT('Assumptions (NG)'!$V$9,Model!Y$1,'Assumptions (NG)'!$V$12,'Assumptions (NG)'!$V$7*Model!$AT$438*AVERAGE('Assumptions (NG)'!$AP$2:$AR$2)+ Model!$AT$439*AVERAGE('Assumptions (NG)'!$AP$3:$AR3))/10^9,0)</f>
        <v>-0.02341664914</v>
      </c>
      <c r="AW539" s="219">
        <f>IF(Model!Z$1&lt;='Assumptions (NG)'!$V$12,PPMT('Assumptions (NG)'!$V$9,Model!Z$1,'Assumptions (NG)'!$V$12,'Assumptions (NG)'!$V$7*Model!$AT$438*AVERAGE('Assumptions (NG)'!$AP$2:$AR$2)+ Model!$AT$439*AVERAGE('Assumptions (NG)'!$AP$3:$AR3))/10^9,0)</f>
        <v>-0.02517289783</v>
      </c>
      <c r="AX539" s="219">
        <f>IF(Model!AA$1&lt;='Assumptions (NG)'!$V$12,PPMT('Assumptions (NG)'!$V$9,Model!AA$1,'Assumptions (NG)'!$V$12,'Assumptions (NG)'!$V$7*Model!$AT$438*AVERAGE('Assumptions (NG)'!$AP$2:$AR$2)+ Model!$AT$439*AVERAGE('Assumptions (NG)'!$AP$3:$AR3))/10^9,0)</f>
        <v>-0.02706086516</v>
      </c>
      <c r="AY539" s="219">
        <f>IF(Model!AB$1&lt;='Assumptions (NG)'!$V$12,PPMT('Assumptions (NG)'!$V$9,Model!AB$1,'Assumptions (NG)'!$V$12,'Assumptions (NG)'!$V$7*Model!$AT$438*AVERAGE('Assumptions (NG)'!$AP$2:$AR$2)+ Model!$AT$439*AVERAGE('Assumptions (NG)'!$AP$3:$AR3))/10^9,0)</f>
        <v>-0.02909043005</v>
      </c>
      <c r="AZ539" s="219">
        <f>IF(Model!AC$1&lt;='Assumptions (NG)'!$V$12,PPMT('Assumptions (NG)'!$V$9,Model!AC$1,'Assumptions (NG)'!$V$12,'Assumptions (NG)'!$V$7*Model!$AT$438*AVERAGE('Assumptions (NG)'!$AP$2:$AR$2)+ Model!$AT$439*AVERAGE('Assumptions (NG)'!$AP$3:$AR3))/10^9,0)</f>
        <v>-0.03127221231</v>
      </c>
      <c r="BA539" s="219">
        <f>IF(Model!AD$1&lt;='Assumptions (NG)'!$V$12,PPMT('Assumptions (NG)'!$V$9,Model!AD$1,'Assumptions (NG)'!$V$12,'Assumptions (NG)'!$V$7*Model!$AT$438*AVERAGE('Assumptions (NG)'!$AP$2:$AR$2)+ Model!$AT$439*AVERAGE('Assumptions (NG)'!$AP$3:$AR3))/10^9,0)</f>
        <v>-0.03361762823</v>
      </c>
      <c r="BB539" s="219">
        <f>IF(Model!AE$1&lt;='Assumptions (NG)'!$V$12,PPMT('Assumptions (NG)'!$V$9,Model!AE$1,'Assumptions (NG)'!$V$12,'Assumptions (NG)'!$V$7*Model!$AT$438*AVERAGE('Assumptions (NG)'!$AP$2:$AR$2)+ Model!$AT$439*AVERAGE('Assumptions (NG)'!$AP$3:$AR3))/10^9,0)</f>
        <v>-0.03613895035</v>
      </c>
      <c r="BC539" s="219">
        <f>IF(Model!AF$1&lt;='Assumptions (NG)'!$V$12,PPMT('Assumptions (NG)'!$V$9,Model!AF$1,'Assumptions (NG)'!$V$12,'Assumptions (NG)'!$V$7*Model!$AT$438*AVERAGE('Assumptions (NG)'!$AP$2:$AR$2)+ Model!$AT$439*AVERAGE('Assumptions (NG)'!$AP$3:$AR3))/10^9,0)</f>
        <v>-0.03884937162</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-0.07409779111</v>
      </c>
      <c r="AV540" s="219">
        <f>IF(Model!X$1&lt;='Assumptions (NG)'!$V$12,PPMT('Assumptions (NG)'!$V$9,Model!X$1,'Assumptions (NG)'!$V$12,'Assumptions (NG)'!$V$7*Model!$AU$438*AVERAGE('Assumptions (NG)'!$AQ$2:$AS$2)+ Model!$AU$439*AVERAGE('Assumptions (NG)'!$AQ$3:$AS3))/10^9,0)</f>
        <v>-0.07965512545</v>
      </c>
      <c r="AW540" s="219">
        <f>IF(Model!Y$1&lt;='Assumptions (NG)'!$V$12,PPMT('Assumptions (NG)'!$V$9,Model!Y$1,'Assumptions (NG)'!$V$12,'Assumptions (NG)'!$V$7*Model!$AU$438*AVERAGE('Assumptions (NG)'!$AQ$2:$AS$2)+ Model!$AU$439*AVERAGE('Assumptions (NG)'!$AQ$3:$AS3))/10^9,0)</f>
        <v>-0.08562925986</v>
      </c>
      <c r="AX540" s="219">
        <f>IF(Model!Z$1&lt;='Assumptions (NG)'!$V$12,PPMT('Assumptions (NG)'!$V$9,Model!Z$1,'Assumptions (NG)'!$V$12,'Assumptions (NG)'!$V$7*Model!$AU$438*AVERAGE('Assumptions (NG)'!$AQ$2:$AS$2)+ Model!$AU$439*AVERAGE('Assumptions (NG)'!$AQ$3:$AS3))/10^9,0)</f>
        <v>-0.09205145434</v>
      </c>
      <c r="AY540" s="219">
        <f>IF(Model!AA$1&lt;='Assumptions (NG)'!$V$12,PPMT('Assumptions (NG)'!$V$9,Model!AA$1,'Assumptions (NG)'!$V$12,'Assumptions (NG)'!$V$7*Model!$AU$438*AVERAGE('Assumptions (NG)'!$AQ$2:$AS$2)+ Model!$AU$439*AVERAGE('Assumptions (NG)'!$AQ$3:$AS3))/10^9,0)</f>
        <v>-0.09895531342</v>
      </c>
      <c r="AZ540" s="219">
        <f>IF(Model!AB$1&lt;='Assumptions (NG)'!$V$12,PPMT('Assumptions (NG)'!$V$9,Model!AB$1,'Assumptions (NG)'!$V$12,'Assumptions (NG)'!$V$7*Model!$AU$438*AVERAGE('Assumptions (NG)'!$AQ$2:$AS$2)+ Model!$AU$439*AVERAGE('Assumptions (NG)'!$AQ$3:$AS3))/10^9,0)</f>
        <v>-0.1063769619</v>
      </c>
      <c r="BA540" s="219">
        <f>IF(Model!AC$1&lt;='Assumptions (NG)'!$V$12,PPMT('Assumptions (NG)'!$V$9,Model!AC$1,'Assumptions (NG)'!$V$12,'Assumptions (NG)'!$V$7*Model!$AU$438*AVERAGE('Assumptions (NG)'!$AQ$2:$AS$2)+ Model!$AU$439*AVERAGE('Assumptions (NG)'!$AQ$3:$AS3))/10^9,0)</f>
        <v>-0.1143552341</v>
      </c>
      <c r="BB540" s="219">
        <f>IF(Model!AD$1&lt;='Assumptions (NG)'!$V$12,PPMT('Assumptions (NG)'!$V$9,Model!AD$1,'Assumptions (NG)'!$V$12,'Assumptions (NG)'!$V$7*Model!$AU$438*AVERAGE('Assumptions (NG)'!$AQ$2:$AS$2)+ Model!$AU$439*AVERAGE('Assumptions (NG)'!$AQ$3:$AS3))/10^9,0)</f>
        <v>-0.1229318766</v>
      </c>
      <c r="BC540" s="219">
        <f>IF(Model!AE$1&lt;='Assumptions (NG)'!$V$12,PPMT('Assumptions (NG)'!$V$9,Model!AE$1,'Assumptions (NG)'!$V$12,'Assumptions (NG)'!$V$7*Model!$AU$438*AVERAGE('Assumptions (NG)'!$AQ$2:$AS$2)+ Model!$AU$439*AVERAGE('Assumptions (NG)'!$AQ$3:$AS3))/10^9,0)</f>
        <v>-0.1321517674</v>
      </c>
      <c r="BD540" s="219">
        <f>IF(Model!AF$1&lt;='Assumptions (NG)'!$V$12,PPMT('Assumptions (NG)'!$V$9,Model!AF$1,'Assumptions (NG)'!$V$12,'Assumptions (NG)'!$V$7*Model!$AU$438*AVERAGE('Assumptions (NG)'!$AQ$2:$AS$2)+ Model!$AU$439*AVERAGE('Assumptions (NG)'!$AQ$3:$AS3))/10^9,0)</f>
        <v>-0.1420631499</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v>
      </c>
      <c r="AW541" s="219">
        <f>IF(Model!X$1&lt;='Assumptions (NG)'!$V$12,PPMT('Assumptions (NG)'!$V$9,Model!X$1,'Assumptions (NG)'!$V$12,'Assumptions (NG)'!$V$7*Model!$AV$438*AVERAGE('Assumptions (NG)'!$AR$2:$AT$2)+ Model!$AV$439*AVERAGE('Assumptions (NG)'!$AR$3:$AT3))/10^9,0)</f>
        <v>0</v>
      </c>
      <c r="AX541" s="219">
        <f>IF(Model!Y$1&lt;='Assumptions (NG)'!$V$12,PPMT('Assumptions (NG)'!$V$9,Model!Y$1,'Assumptions (NG)'!$V$12,'Assumptions (NG)'!$V$7*Model!$AV$438*AVERAGE('Assumptions (NG)'!$AR$2:$AT$2)+ Model!$AV$439*AVERAGE('Assumptions (NG)'!$AR$3:$AT3))/10^9,0)</f>
        <v>0</v>
      </c>
      <c r="AY541" s="219">
        <f>IF(Model!Z$1&lt;='Assumptions (NG)'!$V$12,PPMT('Assumptions (NG)'!$V$9,Model!Z$1,'Assumptions (NG)'!$V$12,'Assumptions (NG)'!$V$7*Model!$AV$438*AVERAGE('Assumptions (NG)'!$AR$2:$AT$2)+ Model!$AV$439*AVERAGE('Assumptions (NG)'!$AR$3:$AT3))/10^9,0)</f>
        <v>0</v>
      </c>
      <c r="AZ541" s="219">
        <f>IF(Model!AA$1&lt;='Assumptions (NG)'!$V$12,PPMT('Assumptions (NG)'!$V$9,Model!AA$1,'Assumptions (NG)'!$V$12,'Assumptions (NG)'!$V$7*Model!$AV$438*AVERAGE('Assumptions (NG)'!$AR$2:$AT$2)+ Model!$AV$439*AVERAGE('Assumptions (NG)'!$AR$3:$AT3))/10^9,0)</f>
        <v>0</v>
      </c>
      <c r="BA541" s="219">
        <f>IF(Model!AB$1&lt;='Assumptions (NG)'!$V$12,PPMT('Assumptions (NG)'!$V$9,Model!AB$1,'Assumptions (NG)'!$V$12,'Assumptions (NG)'!$V$7*Model!$AV$438*AVERAGE('Assumptions (NG)'!$AR$2:$AT$2)+ Model!$AV$439*AVERAGE('Assumptions (NG)'!$AR$3:$AT3))/10^9,0)</f>
        <v>0</v>
      </c>
      <c r="BB541" s="219">
        <f>IF(Model!AC$1&lt;='Assumptions (NG)'!$V$12,PPMT('Assumptions (NG)'!$V$9,Model!AC$1,'Assumptions (NG)'!$V$12,'Assumptions (NG)'!$V$7*Model!$AV$438*AVERAGE('Assumptions (NG)'!$AR$2:$AT$2)+ Model!$AV$439*AVERAGE('Assumptions (NG)'!$AR$3:$AT3))/10^9,0)</f>
        <v>0</v>
      </c>
      <c r="BC541" s="219">
        <f>IF(Model!AD$1&lt;='Assumptions (NG)'!$V$12,PPMT('Assumptions (NG)'!$V$9,Model!AD$1,'Assumptions (NG)'!$V$12,'Assumptions (NG)'!$V$7*Model!$AV$438*AVERAGE('Assumptions (NG)'!$AR$2:$AT$2)+ Model!$AV$439*AVERAGE('Assumptions (NG)'!$AR$3:$AT3))/10^9,0)</f>
        <v>0</v>
      </c>
      <c r="BD541" s="219">
        <f>IF(Model!AE$1&lt;='Assumptions (NG)'!$V$12,PPMT('Assumptions (NG)'!$V$9,Model!AE$1,'Assumptions (NG)'!$V$12,'Assumptions (NG)'!$V$7*Model!$AV$438*AVERAGE('Assumptions (NG)'!$AR$2:$AT$2)+ Model!$AV$439*AVERAGE('Assumptions (NG)'!$AR$3:$AT3))/10^9,0)</f>
        <v>0</v>
      </c>
      <c r="BE541" s="219">
        <f>IF(Model!AF$1&lt;='Assumptions (NG)'!$V$12,PPMT('Assumptions (NG)'!$V$9,Model!AF$1,'Assumptions (NG)'!$V$12,'Assumptions (NG)'!$V$7*Model!$AV$438*AVERAGE('Assumptions (NG)'!$AR$2:$AT$2)+ Model!$AV$439*AVERAGE('Assumptions (NG)'!$AR$3:$AT3))/10^9,0)</f>
        <v>0</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v>
      </c>
      <c r="AX542" s="219">
        <f>IF(Model!X$1&lt;='Assumptions (NG)'!$V$12,PPMT('Assumptions (NG)'!$V$9,Model!X$1,'Assumptions (NG)'!$V$12,'Assumptions (NG)'!$V$7*Model!$AW$438*AVERAGE('Assumptions (NG)'!$AS$2:$AU$2)+ Model!$AW$439*AVERAGE('Assumptions (NG)'!$AS$3:$AU3))/10^9,0)</f>
        <v>0</v>
      </c>
      <c r="AY542" s="219">
        <f>IF(Model!Y$1&lt;='Assumptions (NG)'!$V$12,PPMT('Assumptions (NG)'!$V$9,Model!Y$1,'Assumptions (NG)'!$V$12,'Assumptions (NG)'!$V$7*Model!$AW$438*AVERAGE('Assumptions (NG)'!$AS$2:$AU$2)+ Model!$AW$439*AVERAGE('Assumptions (NG)'!$AS$3:$AU3))/10^9,0)</f>
        <v>0</v>
      </c>
      <c r="AZ542" s="219">
        <f>IF(Model!Z$1&lt;='Assumptions (NG)'!$V$12,PPMT('Assumptions (NG)'!$V$9,Model!Z$1,'Assumptions (NG)'!$V$12,'Assumptions (NG)'!$V$7*Model!$AW$438*AVERAGE('Assumptions (NG)'!$AS$2:$AU$2)+ Model!$AW$439*AVERAGE('Assumptions (NG)'!$AS$3:$AU3))/10^9,0)</f>
        <v>0</v>
      </c>
      <c r="BA542" s="219">
        <f>IF(Model!AA$1&lt;='Assumptions (NG)'!$V$12,PPMT('Assumptions (NG)'!$V$9,Model!AA$1,'Assumptions (NG)'!$V$12,'Assumptions (NG)'!$V$7*Model!$AW$438*AVERAGE('Assumptions (NG)'!$AS$2:$AU$2)+ Model!$AW$439*AVERAGE('Assumptions (NG)'!$AS$3:$AU3))/10^9,0)</f>
        <v>0</v>
      </c>
      <c r="BB542" s="219">
        <f>IF(Model!AB$1&lt;='Assumptions (NG)'!$V$12,PPMT('Assumptions (NG)'!$V$9,Model!AB$1,'Assumptions (NG)'!$V$12,'Assumptions (NG)'!$V$7*Model!$AW$438*AVERAGE('Assumptions (NG)'!$AS$2:$AU$2)+ Model!$AW$439*AVERAGE('Assumptions (NG)'!$AS$3:$AU3))/10^9,0)</f>
        <v>0</v>
      </c>
      <c r="BC542" s="219">
        <f>IF(Model!AC$1&lt;='Assumptions (NG)'!$V$12,PPMT('Assumptions (NG)'!$V$9,Model!AC$1,'Assumptions (NG)'!$V$12,'Assumptions (NG)'!$V$7*Model!$AW$438*AVERAGE('Assumptions (NG)'!$AS$2:$AU$2)+ Model!$AW$439*AVERAGE('Assumptions (NG)'!$AS$3:$AU3))/10^9,0)</f>
        <v>0</v>
      </c>
      <c r="BD542" s="219">
        <f>IF(Model!AD$1&lt;='Assumptions (NG)'!$V$12,PPMT('Assumptions (NG)'!$V$9,Model!AD$1,'Assumptions (NG)'!$V$12,'Assumptions (NG)'!$V$7*Model!$AW$438*AVERAGE('Assumptions (NG)'!$AS$2:$AU$2)+ Model!$AW$439*AVERAGE('Assumptions (NG)'!$AS$3:$AU3))/10^9,0)</f>
        <v>0</v>
      </c>
      <c r="BE542" s="219">
        <f>IF(Model!AE$1&lt;='Assumptions (NG)'!$V$12,PPMT('Assumptions (NG)'!$V$9,Model!AE$1,'Assumptions (NG)'!$V$12,'Assumptions (NG)'!$V$7*Model!$AW$438*AVERAGE('Assumptions (NG)'!$AS$2:$AU$2)+ Model!$AW$439*AVERAGE('Assumptions (NG)'!$AS$3:$AU3))/10^9,0)</f>
        <v>0</v>
      </c>
      <c r="BF542" s="219">
        <f>IF(Model!AF$1&lt;='Assumptions (NG)'!$V$12,PPMT('Assumptions (NG)'!$V$9,Model!AF$1,'Assumptions (NG)'!$V$12,'Assumptions (NG)'!$V$7*Model!$AW$438*AVERAGE('Assumptions (NG)'!$AS$2:$AU$2)+ Model!$AW$439*AVERAGE('Assumptions (NG)'!$AS$3:$AU3))/10^9,0)</f>
        <v>0</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v>
      </c>
      <c r="AY543" s="219">
        <f>IF(Model!X$1&lt;='Assumptions (NG)'!$V$12,PPMT('Assumptions (NG)'!$V$9,Model!X$1,'Assumptions (NG)'!$V$12,'Assumptions (NG)'!$V$7*Model!$AX$438*AVERAGE('Assumptions (NG)'!$AT$2:$AV$2)+ Model!$AX$439*AVERAGE('Assumptions (NG)'!$AT$3:$AV3))/10^9,0)</f>
        <v>0</v>
      </c>
      <c r="AZ543" s="219">
        <f>IF(Model!Y$1&lt;='Assumptions (NG)'!$V$12,PPMT('Assumptions (NG)'!$V$9,Model!Y$1,'Assumptions (NG)'!$V$12,'Assumptions (NG)'!$V$7*Model!$AX$438*AVERAGE('Assumptions (NG)'!$AT$2:$AV$2)+ Model!$AX$439*AVERAGE('Assumptions (NG)'!$AT$3:$AV3))/10^9,0)</f>
        <v>0</v>
      </c>
      <c r="BA543" s="219">
        <f>IF(Model!Z$1&lt;='Assumptions (NG)'!$V$12,PPMT('Assumptions (NG)'!$V$9,Model!Z$1,'Assumptions (NG)'!$V$12,'Assumptions (NG)'!$V$7*Model!$AX$438*AVERAGE('Assumptions (NG)'!$AT$2:$AV$2)+ Model!$AX$439*AVERAGE('Assumptions (NG)'!$AT$3:$AV3))/10^9,0)</f>
        <v>0</v>
      </c>
      <c r="BB543" s="219">
        <f>IF(Model!AA$1&lt;='Assumptions (NG)'!$V$12,PPMT('Assumptions (NG)'!$V$9,Model!AA$1,'Assumptions (NG)'!$V$12,'Assumptions (NG)'!$V$7*Model!$AX$438*AVERAGE('Assumptions (NG)'!$AT$2:$AV$2)+ Model!$AX$439*AVERAGE('Assumptions (NG)'!$AT$3:$AV3))/10^9,0)</f>
        <v>0</v>
      </c>
      <c r="BC543" s="219">
        <f>IF(Model!AB$1&lt;='Assumptions (NG)'!$V$12,PPMT('Assumptions (NG)'!$V$9,Model!AB$1,'Assumptions (NG)'!$V$12,'Assumptions (NG)'!$V$7*Model!$AX$438*AVERAGE('Assumptions (NG)'!$AT$2:$AV$2)+ Model!$AX$439*AVERAGE('Assumptions (NG)'!$AT$3:$AV3))/10^9,0)</f>
        <v>0</v>
      </c>
      <c r="BD543" s="219">
        <f>IF(Model!AC$1&lt;='Assumptions (NG)'!$V$12,PPMT('Assumptions (NG)'!$V$9,Model!AC$1,'Assumptions (NG)'!$V$12,'Assumptions (NG)'!$V$7*Model!$AX$438*AVERAGE('Assumptions (NG)'!$AT$2:$AV$2)+ Model!$AX$439*AVERAGE('Assumptions (NG)'!$AT$3:$AV3))/10^9,0)</f>
        <v>0</v>
      </c>
      <c r="BE543" s="219">
        <f>IF(Model!AD$1&lt;='Assumptions (NG)'!$V$12,PPMT('Assumptions (NG)'!$V$9,Model!AD$1,'Assumptions (NG)'!$V$12,'Assumptions (NG)'!$V$7*Model!$AX$438*AVERAGE('Assumptions (NG)'!$AT$2:$AV$2)+ Model!$AX$439*AVERAGE('Assumptions (NG)'!$AT$3:$AV3))/10^9,0)</f>
        <v>0</v>
      </c>
      <c r="BF543" s="219">
        <f>IF(Model!AE$1&lt;='Assumptions (NG)'!$V$12,PPMT('Assumptions (NG)'!$V$9,Model!AE$1,'Assumptions (NG)'!$V$12,'Assumptions (NG)'!$V$7*Model!$AX$438*AVERAGE('Assumptions (NG)'!$AT$2:$AV$2)+ Model!$AX$439*AVERAGE('Assumptions (NG)'!$AT$3:$AV3))/10^9,0)</f>
        <v>0</v>
      </c>
      <c r="BG543" s="219">
        <f>IF(Model!AF$1&lt;='Assumptions (NG)'!$V$12,PPMT('Assumptions (NG)'!$V$9,Model!AF$1,'Assumptions (NG)'!$V$12,'Assumptions (NG)'!$V$7*Model!$AX$438*AVERAGE('Assumptions (NG)'!$AT$2:$AV$2)+ Model!$AX$439*AVERAGE('Assumptions (NG)'!$AT$3:$AV3))/10^9,0)</f>
        <v>0</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v>
      </c>
      <c r="AZ544" s="219">
        <f>IF(Model!X$1&lt;='Assumptions (NG)'!$V$12,PPMT('Assumptions (NG)'!$V$9,Model!X$1,'Assumptions (NG)'!$V$12,'Assumptions (NG)'!$V$7*Model!$AY$438*AVERAGE('Assumptions (NG)'!$AU$2:$AW$2)+ Model!$AY$439*AVERAGE('Assumptions (NG)'!$AU$3:$AW3))/10^9,0)</f>
        <v>0</v>
      </c>
      <c r="BA544" s="219">
        <f>IF(Model!Y$1&lt;='Assumptions (NG)'!$V$12,PPMT('Assumptions (NG)'!$V$9,Model!Y$1,'Assumptions (NG)'!$V$12,'Assumptions (NG)'!$V$7*Model!$AY$438*AVERAGE('Assumptions (NG)'!$AU$2:$AW$2)+ Model!$AY$439*AVERAGE('Assumptions (NG)'!$AU$3:$AW3))/10^9,0)</f>
        <v>0</v>
      </c>
      <c r="BB544" s="219">
        <f>IF(Model!Z$1&lt;='Assumptions (NG)'!$V$12,PPMT('Assumptions (NG)'!$V$9,Model!Z$1,'Assumptions (NG)'!$V$12,'Assumptions (NG)'!$V$7*Model!$AY$438*AVERAGE('Assumptions (NG)'!$AU$2:$AW$2)+ Model!$AY$439*AVERAGE('Assumptions (NG)'!$AU$3:$AW3))/10^9,0)</f>
        <v>0</v>
      </c>
      <c r="BC544" s="219">
        <f>IF(Model!AA$1&lt;='Assumptions (NG)'!$V$12,PPMT('Assumptions (NG)'!$V$9,Model!AA$1,'Assumptions (NG)'!$V$12,'Assumptions (NG)'!$V$7*Model!$AY$438*AVERAGE('Assumptions (NG)'!$AU$2:$AW$2)+ Model!$AY$439*AVERAGE('Assumptions (NG)'!$AU$3:$AW3))/10^9,0)</f>
        <v>0</v>
      </c>
      <c r="BD544" s="219">
        <f>IF(Model!AB$1&lt;='Assumptions (NG)'!$V$12,PPMT('Assumptions (NG)'!$V$9,Model!AB$1,'Assumptions (NG)'!$V$12,'Assumptions (NG)'!$V$7*Model!$AY$438*AVERAGE('Assumptions (NG)'!$AU$2:$AW$2)+ Model!$AY$439*AVERAGE('Assumptions (NG)'!$AU$3:$AW3))/10^9,0)</f>
        <v>0</v>
      </c>
      <c r="BE544" s="219">
        <f>IF(Model!AC$1&lt;='Assumptions (NG)'!$V$12,PPMT('Assumptions (NG)'!$V$9,Model!AC$1,'Assumptions (NG)'!$V$12,'Assumptions (NG)'!$V$7*Model!$AY$438*AVERAGE('Assumptions (NG)'!$AU$2:$AW$2)+ Model!$AY$439*AVERAGE('Assumptions (NG)'!$AU$3:$AW3))/10^9,0)</f>
        <v>0</v>
      </c>
      <c r="BF544" s="219">
        <f>IF(Model!AD$1&lt;='Assumptions (NG)'!$V$12,PPMT('Assumptions (NG)'!$V$9,Model!AD$1,'Assumptions (NG)'!$V$12,'Assumptions (NG)'!$V$7*Model!$AY$438*AVERAGE('Assumptions (NG)'!$AU$2:$AW$2)+ Model!$AY$439*AVERAGE('Assumptions (NG)'!$AU$3:$AW3))/10^9,0)</f>
        <v>0</v>
      </c>
      <c r="BG544" s="219">
        <f>IF(Model!AE$1&lt;='Assumptions (NG)'!$V$12,PPMT('Assumptions (NG)'!$V$9,Model!AE$1,'Assumptions (NG)'!$V$12,'Assumptions (NG)'!$V$7*Model!$AY$438*AVERAGE('Assumptions (NG)'!$AU$2:$AW$2)+ Model!$AY$439*AVERAGE('Assumptions (NG)'!$AU$3:$AW3))/10^9,0)</f>
        <v>0</v>
      </c>
      <c r="BH544" s="219">
        <f>IF(Model!AF$1&lt;='Assumptions (NG)'!$V$12,PPMT('Assumptions (NG)'!$V$9,Model!AF$1,'Assumptions (NG)'!$V$12,'Assumptions (NG)'!$V$7*Model!$AY$438*AVERAGE('Assumptions (NG)'!$AU$2:$AW$2)+ Model!$AY$439*AVERAGE('Assumptions (NG)'!$AU$3:$AW3))/10^9,0)</f>
        <v>0</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v>
      </c>
      <c r="BA545" s="219">
        <f>IF(Model!X$1&lt;='Assumptions (NG)'!$V$12,PPMT('Assumptions (NG)'!$V$9,Model!X$1,'Assumptions (NG)'!$V$12,'Assumptions (NG)'!$V$7*Model!$AZ$438*AVERAGE('Assumptions (NG)'!$AV$2:$AX$2)+ Model!$AZ$439*AVERAGE('Assumptions (NG)'!$AV$3:$AX3))/10^9,0)</f>
        <v>0</v>
      </c>
      <c r="BB545" s="219">
        <f>IF(Model!Y$1&lt;='Assumptions (NG)'!$V$12,PPMT('Assumptions (NG)'!$V$9,Model!Y$1,'Assumptions (NG)'!$V$12,'Assumptions (NG)'!$V$7*Model!$AZ$438*AVERAGE('Assumptions (NG)'!$AV$2:$AX$2)+ Model!$AZ$439*AVERAGE('Assumptions (NG)'!$AV$3:$AX3))/10^9,0)</f>
        <v>0</v>
      </c>
      <c r="BC545" s="219">
        <f>IF(Model!Z$1&lt;='Assumptions (NG)'!$V$12,PPMT('Assumptions (NG)'!$V$9,Model!Z$1,'Assumptions (NG)'!$V$12,'Assumptions (NG)'!$V$7*Model!$AZ$438*AVERAGE('Assumptions (NG)'!$AV$2:$AX$2)+ Model!$AZ$439*AVERAGE('Assumptions (NG)'!$AV$3:$AX3))/10^9,0)</f>
        <v>0</v>
      </c>
      <c r="BD545" s="219">
        <f>IF(Model!AA$1&lt;='Assumptions (NG)'!$V$12,PPMT('Assumptions (NG)'!$V$9,Model!AA$1,'Assumptions (NG)'!$V$12,'Assumptions (NG)'!$V$7*Model!$AZ$438*AVERAGE('Assumptions (NG)'!$AV$2:$AX$2)+ Model!$AZ$439*AVERAGE('Assumptions (NG)'!$AV$3:$AX3))/10^9,0)</f>
        <v>0</v>
      </c>
      <c r="BE545" s="219">
        <f>IF(Model!AB$1&lt;='Assumptions (NG)'!$V$12,PPMT('Assumptions (NG)'!$V$9,Model!AB$1,'Assumptions (NG)'!$V$12,'Assumptions (NG)'!$V$7*Model!$AZ$438*AVERAGE('Assumptions (NG)'!$AV$2:$AX$2)+ Model!$AZ$439*AVERAGE('Assumptions (NG)'!$AV$3:$AX3))/10^9,0)</f>
        <v>0</v>
      </c>
      <c r="BF545" s="219">
        <f>IF(Model!AC$1&lt;='Assumptions (NG)'!$V$12,PPMT('Assumptions (NG)'!$V$9,Model!AC$1,'Assumptions (NG)'!$V$12,'Assumptions (NG)'!$V$7*Model!$AZ$438*AVERAGE('Assumptions (NG)'!$AV$2:$AX$2)+ Model!$AZ$439*AVERAGE('Assumptions (NG)'!$AV$3:$AX3))/10^9,0)</f>
        <v>0</v>
      </c>
      <c r="BG545" s="219">
        <f>IF(Model!AD$1&lt;='Assumptions (NG)'!$V$12,PPMT('Assumptions (NG)'!$V$9,Model!AD$1,'Assumptions (NG)'!$V$12,'Assumptions (NG)'!$V$7*Model!$AZ$438*AVERAGE('Assumptions (NG)'!$AV$2:$AX$2)+ Model!$AZ$439*AVERAGE('Assumptions (NG)'!$AV$3:$AX3))/10^9,0)</f>
        <v>0</v>
      </c>
      <c r="BH545" s="219">
        <f>IF(Model!AE$1&lt;='Assumptions (NG)'!$V$12,PPMT('Assumptions (NG)'!$V$9,Model!AE$1,'Assumptions (NG)'!$V$12,'Assumptions (NG)'!$V$7*Model!$AZ$438*AVERAGE('Assumptions (NG)'!$AV$2:$AX$2)+ Model!$AZ$439*AVERAGE('Assumptions (NG)'!$AV$3:$AX3))/10^9,0)</f>
        <v>0</v>
      </c>
      <c r="BI545" s="219">
        <f>IF(Model!AF$1&lt;='Assumptions (NG)'!$V$12,PPMT('Assumptions (NG)'!$V$9,Model!AF$1,'Assumptions (NG)'!$V$12,'Assumptions (NG)'!$V$7*Model!$AZ$438*AVERAGE('Assumptions (NG)'!$AV$2:$AX$2)+ Model!$AZ$439*AVERAGE('Assumptions (NG)'!$AV$3:$AX3))/10^9,0)</f>
        <v>0</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v>
      </c>
      <c r="BB546" s="219">
        <f>IF(Model!X$1&lt;='Assumptions (NG)'!$V$12,PPMT('Assumptions (NG)'!$V$9,Model!X$1,'Assumptions (NG)'!$V$12,'Assumptions (NG)'!$V$7*Model!$BA$438*AVERAGE('Assumptions (NG)'!$AW$2:$AY$2)+ Model!$BA$439*AVERAGE('Assumptions (NG)'!$AW$3:$AY3))/10^9,0)</f>
        <v>0</v>
      </c>
      <c r="BC546" s="219">
        <f>IF(Model!Y$1&lt;='Assumptions (NG)'!$V$12,PPMT('Assumptions (NG)'!$V$9,Model!Y$1,'Assumptions (NG)'!$V$12,'Assumptions (NG)'!$V$7*Model!$BA$438*AVERAGE('Assumptions (NG)'!$AW$2:$AY$2)+ Model!$BA$439*AVERAGE('Assumptions (NG)'!$AW$3:$AY3))/10^9,0)</f>
        <v>0</v>
      </c>
      <c r="BD546" s="219">
        <f>IF(Model!Z$1&lt;='Assumptions (NG)'!$V$12,PPMT('Assumptions (NG)'!$V$9,Model!Z$1,'Assumptions (NG)'!$V$12,'Assumptions (NG)'!$V$7*Model!$BA$438*AVERAGE('Assumptions (NG)'!$AW$2:$AY$2)+ Model!$BA$439*AVERAGE('Assumptions (NG)'!$AW$3:$AY3))/10^9,0)</f>
        <v>0</v>
      </c>
      <c r="BE546" s="219">
        <f>IF(Model!AA$1&lt;='Assumptions (NG)'!$V$12,PPMT('Assumptions (NG)'!$V$9,Model!AA$1,'Assumptions (NG)'!$V$12,'Assumptions (NG)'!$V$7*Model!$BA$438*AVERAGE('Assumptions (NG)'!$AW$2:$AY$2)+ Model!$BA$439*AVERAGE('Assumptions (NG)'!$AW$3:$AY3))/10^9,0)</f>
        <v>0</v>
      </c>
      <c r="BF546" s="219">
        <f>IF(Model!AB$1&lt;='Assumptions (NG)'!$V$12,PPMT('Assumptions (NG)'!$V$9,Model!AB$1,'Assumptions (NG)'!$V$12,'Assumptions (NG)'!$V$7*Model!$BA$438*AVERAGE('Assumptions (NG)'!$AW$2:$AY$2)+ Model!$BA$439*AVERAGE('Assumptions (NG)'!$AW$3:$AY3))/10^9,0)</f>
        <v>0</v>
      </c>
      <c r="BG546" s="219">
        <f>IF(Model!AC$1&lt;='Assumptions (NG)'!$V$12,PPMT('Assumptions (NG)'!$V$9,Model!AC$1,'Assumptions (NG)'!$V$12,'Assumptions (NG)'!$V$7*Model!$BA$438*AVERAGE('Assumptions (NG)'!$AW$2:$AY$2)+ Model!$BA$439*AVERAGE('Assumptions (NG)'!$AW$3:$AY3))/10^9,0)</f>
        <v>0</v>
      </c>
      <c r="BH546" s="219">
        <f>IF(Model!AD$1&lt;='Assumptions (NG)'!$V$12,PPMT('Assumptions (NG)'!$V$9,Model!AD$1,'Assumptions (NG)'!$V$12,'Assumptions (NG)'!$V$7*Model!$BA$438*AVERAGE('Assumptions (NG)'!$AW$2:$AY$2)+ Model!$BA$439*AVERAGE('Assumptions (NG)'!$AW$3:$AY3))/10^9,0)</f>
        <v>0</v>
      </c>
      <c r="BI546" s="219">
        <f>IF(Model!AE$1&lt;='Assumptions (NG)'!$V$12,PPMT('Assumptions (NG)'!$V$9,Model!AE$1,'Assumptions (NG)'!$V$12,'Assumptions (NG)'!$V$7*Model!$BA$438*AVERAGE('Assumptions (NG)'!$AW$2:$AY$2)+ Model!$BA$439*AVERAGE('Assumptions (NG)'!$AW$3:$AY3))/10^9,0)</f>
        <v>0</v>
      </c>
      <c r="BJ546" s="219">
        <f>IF(Model!AF$1&lt;='Assumptions (NG)'!$V$12,PPMT('Assumptions (NG)'!$V$9,Model!AF$1,'Assumptions (NG)'!$V$12,'Assumptions (NG)'!$V$7*Model!$BA$438*AVERAGE('Assumptions (NG)'!$AW$2:$AY$2)+ Model!$BA$439*AVERAGE('Assumptions (NG)'!$AW$3:$AY3))/10^9,0)</f>
        <v>0</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v>
      </c>
      <c r="D547" s="177">
        <f t="array" ref="D547">SUM(IF(ISERROR(D548:D598),"",D548:D598))</f>
        <v>-0.02252754778</v>
      </c>
      <c r="E547" s="177">
        <f t="array" ref="E547">SUM(IF(ISERROR(E548:E598),"",E548:E598))</f>
        <v>-0.06252315938</v>
      </c>
      <c r="F547" s="177">
        <f t="array" ref="F547">SUM(IF(ISERROR(F548:F598),"",F548:F598))</f>
        <v>-0.09513249981</v>
      </c>
      <c r="G547" s="177">
        <f t="array" ref="G547">SUM(IF(ISERROR(G548:G598),"",G548:G598))</f>
        <v>-0.09825290014</v>
      </c>
      <c r="H547" s="177">
        <f t="array" ref="H547">SUM(IF(ISERROR(H548:H598),"",H548:H598))</f>
        <v>-0.08933704126</v>
      </c>
      <c r="I547" s="177">
        <f t="array" ref="I547">SUM(IF(ISERROR(I548:I598),"",I548:I598))</f>
        <v>-0.07969397708</v>
      </c>
      <c r="J547" s="177">
        <f t="array" ref="J547">SUM(IF(ISERROR(J548:J598),"",J548:J598))</f>
        <v>-0.0879953985</v>
      </c>
      <c r="K547" s="177">
        <f t="array" ref="K547">SUM(IF(ISERROR(K548:K598),"",K548:K598))</f>
        <v>-0.1161699177</v>
      </c>
      <c r="L547" s="177">
        <f t="array" ref="L547">SUM(IF(ISERROR(L548:L598),"",L548:L598))</f>
        <v>-0.09676104723</v>
      </c>
      <c r="M547" s="177">
        <f t="array" ref="M547">SUM(IF(ISERROR(M548:M598),"",M548:M598))</f>
        <v>-0.07980661562</v>
      </c>
      <c r="N547" s="177">
        <f t="array" ref="N547">SUM(IF(ISERROR(N548:N598),"",N548:N598))</f>
        <v>-0.06078994743</v>
      </c>
      <c r="O547" s="177">
        <f t="array" ref="O547">SUM(IF(ISERROR(O548:O598),"",O548:O598))</f>
        <v>-0.04510385812</v>
      </c>
      <c r="P547" s="177">
        <f t="array" ref="P547">SUM(IF(ISERROR(P548:P598),"",P548:P598))</f>
        <v>-0.03322249242</v>
      </c>
      <c r="Q547" s="177">
        <f t="array" ref="Q547">SUM(IF(ISERROR(Q548:Q598),"",Q548:Q598))</f>
        <v>-0.03185919369</v>
      </c>
      <c r="R547" s="177">
        <f t="array" ref="R547">SUM(IF(ISERROR(R548:R598),"",R548:R598))</f>
        <v>-0.02566006787</v>
      </c>
      <c r="S547" s="177">
        <f t="array" ref="S547">SUM(IF(ISERROR(S548:S598),"",S548:S598))</f>
        <v>-0.04273686129</v>
      </c>
      <c r="T547" s="177">
        <f t="array" ref="T547">SUM(IF(ISERROR(T548:T598),"",T548:T598))</f>
        <v>-0.03317916903</v>
      </c>
      <c r="U547" s="177">
        <f t="array" ref="U547">SUM(IF(ISERROR(U548:U598),"",U548:U598))</f>
        <v>-0.02562427327</v>
      </c>
      <c r="V547" s="177">
        <f t="array" ref="V547">SUM(IF(ISERROR(V548:V598),"",V548:V598))</f>
        <v>-0.0229311397</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-0.01388520902</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-0.01193144055</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-0.009831139449</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-0.007633216095</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-0.00527044849</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-0.002730473314</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-0.007123582506</v>
      </c>
      <c r="AG547" s="177">
        <f t="array" ref="AG547">SUM(IF(ISERROR(AG548:AG598),"",AG548:AG598))</f>
        <v>-0.003690530696</v>
      </c>
      <c r="AH547" s="177">
        <f t="array" ref="AH547">SUM(IF(ISERROR(AH548:AH598),"",AH548:AH598))</f>
        <v>-0.007796587034</v>
      </c>
      <c r="AI547" s="177">
        <f t="array" ref="AI547">SUM(IF(ISERROR(AI548:AI598),"",AI548:AI598))</f>
        <v>-0.04328982263</v>
      </c>
      <c r="AJ547" s="177">
        <f t="array" ref="AJ547">SUM(IF(ISERROR(AJ548:AJ598),"",AJ548:AJ598))</f>
        <v>-0.05187187233</v>
      </c>
      <c r="AK547" s="177">
        <f t="array" ref="AK547">SUM(IF(ISERROR(AK548:AK598),"",AK548:AK598))</f>
        <v>-0.04958414741</v>
      </c>
      <c r="AL547" s="177">
        <f t="array" ref="AL547">SUM(IF(ISERROR(AL548:AL598),"",AL548:AL598))</f>
        <v>-0.04492894303</v>
      </c>
      <c r="AM547" s="177">
        <f t="array" ref="AM547">SUM(IF(ISERROR(AM548:AM598),"",AM548:AM598))</f>
        <v>-0.03992459832</v>
      </c>
      <c r="AN547" s="177">
        <f t="array" ref="AN547">SUM(IF(ISERROR(AN548:AN598),"",AN548:AN598))</f>
        <v>-0.04967124153</v>
      </c>
      <c r="AO547" s="177">
        <f t="array" ref="AO547">SUM(IF(ISERROR(AO548:AO598),"",AO548:AO598))</f>
        <v>-0.1120009782</v>
      </c>
      <c r="AP547" s="177">
        <f t="array" ref="AP547">SUM(IF(ISERROR(AP548:AP598),"",AP548:AP598))</f>
        <v>-0.1685888213</v>
      </c>
      <c r="AQ547" s="177">
        <f t="array" ref="AQ547">SUM(IF(ISERROR(AQ548:AQ598),"",AQ548:AQ598))</f>
        <v>-0.1667978231</v>
      </c>
      <c r="AR547" s="177">
        <f t="array" ref="AR547">SUM(IF(ISERROR(AR548:AR598),"",AR548:AR598))</f>
        <v>-0.146253894</v>
      </c>
      <c r="AS547" s="177">
        <f t="array" ref="AS547">SUM(IF(ISERROR(AS548:AS598),"",AS548:AS598))</f>
        <v>-0.1253050233</v>
      </c>
      <c r="AT547" s="177">
        <f t="array" ref="AT547">SUM(IF(ISERROR(AT548:AT598),"",AT548:AT598))</f>
        <v>-0.1295360254</v>
      </c>
      <c r="AU547" s="177">
        <f t="array" ref="AU547">SUM(IF(ISERROR(AU548:AU598),"",AU548:AU598))</f>
        <v>-0.1897801099</v>
      </c>
      <c r="AV547" s="177">
        <f t="array" ref="AV547">SUM(IF(ISERROR(AV548:AV598),"",AV548:AV598))</f>
        <v>-0.1647477957</v>
      </c>
      <c r="AW547" s="177">
        <f t="array" ref="AW547">SUM(IF(ISERROR(AW548:AW598),"",AW548:AW598))</f>
        <v>-0.137838058</v>
      </c>
      <c r="AX547" s="177">
        <f t="array" ref="AX547">SUM(IF(ISERROR(AX548:AX598),"",AX548:AX598))</f>
        <v>-0.10891009</v>
      </c>
      <c r="AY547" s="177">
        <f t="array" ref="AY547">SUM(IF(ISERROR(AY548:AY598),"",AY548:AY598))</f>
        <v>-0.08001621542</v>
      </c>
      <c r="AZ547" s="177">
        <f t="array" ref="AZ547">SUM(IF(ISERROR(AZ548:AZ598),"",AZ548:AZ598))</f>
        <v>-0.05903415865</v>
      </c>
      <c r="BA547" s="177">
        <f t="array" ref="BA547">SUM(IF(ISERROR(BA548:BA598),"",BA548:BA598))</f>
        <v>-0.04650809836</v>
      </c>
      <c r="BB547" s="177">
        <f t="array" ref="BB547">SUM(IF(ISERROR(BB548:BB598),"",BB548:BB598))</f>
        <v>-0.03541013369</v>
      </c>
      <c r="BC547" s="177">
        <f t="array" ref="BC547">SUM(IF(ISERROR(BC548:BC598),"",BC548:BC598))</f>
        <v>-0.02347982167</v>
      </c>
      <c r="BD547" s="177">
        <f t="array" ref="BD547">SUM(IF(ISERROR(BD548:BD598),"",BD548:BD598))</f>
        <v>-0.01065473624</v>
      </c>
      <c r="BE547" s="177">
        <f t="array" ref="BE547">SUM(IF(ISERROR(BE548:BE598),"",BE548:BE598))</f>
        <v>0</v>
      </c>
      <c r="BF547" s="177">
        <f t="array" ref="BF547">SUM(IF(ISERROR(BF548:BF598),"",BF548:BF598))</f>
        <v>0</v>
      </c>
      <c r="BG547" s="177">
        <f t="array" ref="BG547">SUM(IF(ISERROR(BG548:BG598),"",BG548:BG598))</f>
        <v>0</v>
      </c>
      <c r="BH547" s="177">
        <f t="array" ref="BH547">SUM(IF(ISERROR(BH548:BH598),"",BH548:BH598))</f>
        <v>0</v>
      </c>
      <c r="BI547" s="177">
        <f t="array" ref="BI547">SUM(IF(ISERROR(BI548:BI598),"",BI548:BI598))</f>
        <v>0</v>
      </c>
      <c r="BJ547" s="177">
        <f t="array" ref="BJ547">SUM(IF(ISERROR(BJ548:BJ598),"",BJ548:BJ598))</f>
        <v>0</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v>
      </c>
      <c r="D548" s="177">
        <f>IF(and($C$438&gt;0,Model!X$1&lt;='Assumptions (NG)'!$V$12),IPMT('Assumptions (NG)'!$V$9,Model!X$1,'Assumptions (NG)'!$V$12,'Assumptions (NG)'!$V$7*(Model!$C$438*'Assumptions (NG)'!$B$2)/10^9),0)+IF(and($C$439&gt;0,Model!X$1&lt;='Assumptions (NG)'!$V$12),IPMT('Assumptions (NG)'!$V$9,Model!X$1,'Assumptions (NG)'!$V$12,'Assumptions (NG)'!$V$7*(Model!$C$439*'Assumptions (NG)'!$B$3)/10^9),0)</f>
        <v>0</v>
      </c>
      <c r="E548" s="177">
        <f>IF(and($C$438&gt;0,Model!Y$1&lt;='Assumptions (NG)'!$V$12),IPMT('Assumptions (NG)'!$V$9,Model!Y$1,'Assumptions (NG)'!$V$12,'Assumptions (NG)'!$V$7*(Model!$C$438*'Assumptions (NG)'!$B$2)/10^9),0)+IF(and($C$439&gt;0,Model!Y$1&lt;='Assumptions (NG)'!$V$12),IPMT('Assumptions (NG)'!$V$9,Model!Y$1,'Assumptions (NG)'!$V$12,'Assumptions (NG)'!$V$7*(Model!$C$439*'Assumptions (NG)'!$B$3)/10^9),0)</f>
        <v>0</v>
      </c>
      <c r="F548" s="177">
        <f>IF(and($C$438&gt;0,Model!Z$1&lt;='Assumptions (NG)'!$V$12),IPMT('Assumptions (NG)'!$V$9,Model!Z$1,'Assumptions (NG)'!$V$12,'Assumptions (NG)'!$V$7*(Model!$C$438*'Assumptions (NG)'!$B$2)/10^9),0)+IF(and($C$439&gt;0,Model!Z$1&lt;='Assumptions (NG)'!$V$12),IPMT('Assumptions (NG)'!$V$9,Model!Z$1,'Assumptions (NG)'!$V$12,'Assumptions (NG)'!$V$7*(Model!$C$439*'Assumptions (NG)'!$B$3)/10^9),0)</f>
        <v>0</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-0.02252754778</v>
      </c>
      <c r="E549" s="177">
        <f>IF(and($D$438&gt;0,Model!X$1&lt;='Assumptions (NG)'!$V$12),IPMT('Assumptions (NG)'!$V$9,Model!X$1,'Assumptions (NG)'!$V$12,'Assumptions (NG)'!$V$7*(Model!$D$438*'Assumptions (NG)'!$B$2)/10^9),0)+IF(and($D$439&gt;0,Model!X$1&lt;='Assumptions (NG)'!$V$12),IPMT('Assumptions (NG)'!$V$9,Model!X$1,'Assumptions (NG)'!$V$12,'Assumptions (NG)'!$V$7*(Model!$D$439*'Assumptions (NG)'!$B$3)/10^9),0)</f>
        <v>-0.02093516717</v>
      </c>
      <c r="F549" s="177">
        <f>IF(and($D$438&gt;0,Model!Y$1&lt;='Assumptions (NG)'!$V$12),IPMT('Assumptions (NG)'!$V$9,Model!Y$1,'Assumptions (NG)'!$V$12,'Assumptions (NG)'!$V$7*(Model!$D$438*'Assumptions (NG)'!$B$2)/10^9),0)+IF(and($D$439&gt;0,Model!Y$1&lt;='Assumptions (NG)'!$V$12),IPMT('Assumptions (NG)'!$V$9,Model!Y$1,'Assumptions (NG)'!$V$12,'Assumptions (NG)'!$V$7*(Model!$D$439*'Assumptions (NG)'!$B$3)/10^9),0)</f>
        <v>-0.01922335802</v>
      </c>
      <c r="G549" s="177">
        <f>IF(and($D$438&gt;0,Model!Z$1&lt;='Assumptions (NG)'!$V$12),IPMT('Assumptions (NG)'!$V$9,Model!Z$1,'Assumptions (NG)'!$V$12,'Assumptions (NG)'!$V$7*(Model!$D$438*'Assumptions (NG)'!$B$2)/10^9),0)+IF(and($D$439&gt;0,Model!Z$1&lt;='Assumptions (NG)'!$V$12),IPMT('Assumptions (NG)'!$V$9,Model!Z$1,'Assumptions (NG)'!$V$12,'Assumptions (NG)'!$V$7*(Model!$D$439*'Assumptions (NG)'!$B$3)/10^9),0)</f>
        <v>-0.01738316318</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-0.01540495373</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-0.01327837857</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-0.01099231027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-0.008534786847</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-0.005892949169</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-0.003052973666</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-0.04158799221</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-0.03864830641</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-0.03548814417</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-0.03209096977</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-0.02843900729</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-0.02451314762</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-0.02029284848</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-0.0157560269</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-0.01087894371</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-0.005166027983</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-0.03726083538</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-0.03462701868</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-0.03179566572</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-0.02875196129</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-0.02547997902</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-0.02196259809</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-0.01818141359</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-0.01411664025</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-0.009747008909</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-0.005049655218</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-0.01075457411</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-0.009994377065</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-0.009177165242</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-0.008298662532</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-0.007354272118</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-0.006339052424</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-0.005247691252</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-0.004074477993</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-0.002813273739</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-0.001457479166</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-0.00005107497822</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-0.00004746469602</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-0.00004358364265</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-0.00003941151028</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-0.00003492646798</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-0.0000301050475</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-0.0000249220205</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-0.00001935026646</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-0.00001336063088</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-0.000006921772623</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-0.01866771541</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-0.01734817064</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-0.01592966</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-0.01440476107</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-0.01276549472</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-0.01100328339</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-0.009108906208</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-0.00707245074</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-0.004883261113</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-0.002529882263</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-0.04063782997</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-0.03462701868</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-0.03179566572</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-0.02875196129</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-0.02547997902</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-0.02196259809</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-0.01818141359</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-0.01411664025</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-0.009747008909</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-0.005049655218</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-0.0002798349168</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-0.0002600545261</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-0.0002387906062</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-0.0002159318923</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-0.0001913587749</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-0.0001649426736</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-0.0001365453648</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-0.0001060182577</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-0.0000732016177</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-0.00003792372965</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-0.0004995258825</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-0.0004642164322</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-0.0004262587732</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-0.0003854542897</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-0.00034158947</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-0.0002944347887</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-0.0002437435064</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-0.000189250378</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-0.0001306702648</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-0.00006769664323</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-0.005980790037</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-0.005558032347</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-0.005103567829</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-0.004615018473</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-0.004089827915</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-0.003525248066</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-0.002918324727</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-0.002265882139</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-0.001564506356</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-0.0008105273891</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-0.0005517371956</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-0.0005127371402</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-0.0004708120807</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-0.0004257426417</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-0.0003772929948</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-0.0003252096244</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-0.0002692200012</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-0.0002090311562</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-0.0001443281479</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-0.00007477241398</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-0.02436553032</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-0.02264323021</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-0.02079175759</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-0.01880142453</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-0.01666181649</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-0.01436173785</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-0.0118891533</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-0.009231124919</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-0.006373744406</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-0.003302060355</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-0.02723200908</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-0.02530708926</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-0.02323780046</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-0.02101331499</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-0.01862199312</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-0.01605132211</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-0.01328785076</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-0.01031711907</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-0.007123582506</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-0.003690530696</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-0.007796587034</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-0.007245478049</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-0.006653035889</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-0.006016160568</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-0.005331519598</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-0.004595530555</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-0.003804342334</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-0.002953814996</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-0.002039498108</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-0.001056607454</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-0.03604434458</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-0.03349651665</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-0.03075760164</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-0.02781326799</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-0.02464810932</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-0.02124556375</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-0.01758782726</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-0.01365576054</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-0.009428788811</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-0.004884794203</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-0.01172231979</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-0.01089371674</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-0.01000296847</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-0.009045414072</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-0.008016043097</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-0.0069094693</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-0.005719902468</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-0.004441118123</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-0.003066424953</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-0.001588629795</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-0.001916668466</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-0.001781186978</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-0.001635544378</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-0.001478978583</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-0.001310670354</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-0.001129739008</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-0.0009352378102</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-0.0007261490229</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-0.0005013785767</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-0.000259750347</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-0.01512631377</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-0.01405709625</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-0.01290768742</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-0.01167207293</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-0.01034378735</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-0.008915880346</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-0.007380880323</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-0.005730755297</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-0.003956870895</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-0.002049945162</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-0.06918210002</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-0.06429189911</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-0.05903493315</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-0.05338369473</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-0.04730861343</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-0.04077790104</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-0.03375738521</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-0.0262103307</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-0.0180972471</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-0.009375682234</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-0.0688443346</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-0.06397800896</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-0.0587467089</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-0.05312306133</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-0.0470776402</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-0.04057881248</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-0.03359257268</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-0.0260823649</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-0.01800889153</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-0.00932990766</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-0.01625105582</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-0.01510233487</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-0.01386745985</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-0.0125399692</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-0.01111291675</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-0.009578835363</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-0.007929697876</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-0.006156875078</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-0.004251090569</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-0.002202372223</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-0.02149988432</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-0.01998014506</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-0.01834642535</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-0.01659017667</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-0.01470220933</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-0.01267264444</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-0.01049086219</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-0.008145446265</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-0.005624124148</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-0.002913702872</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-0.07862009506</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-0.07306276072</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-0.06708862632</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-0.06066643183</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-0.05376257275</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-0.04634092424</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-0.0383626521</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-0.02978600954</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-0.0205661188</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-0.01065473624</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v>
      </c>
      <c r="D599" s="160">
        <f t="shared" si="29"/>
        <v>0.01442332181</v>
      </c>
      <c r="E599" s="160">
        <f t="shared" si="29"/>
        <v>0.05753421597</v>
      </c>
      <c r="F599" s="160">
        <f t="shared" si="29"/>
        <v>0.1123345789</v>
      </c>
      <c r="G599" s="160">
        <f t="shared" si="29"/>
        <v>0.140429784</v>
      </c>
      <c r="H599" s="160">
        <f t="shared" si="29"/>
        <v>0.1353072952</v>
      </c>
      <c r="I599" s="160">
        <f t="shared" si="29"/>
        <v>0.121786797</v>
      </c>
      <c r="J599" s="160">
        <f t="shared" si="29"/>
        <v>0.1260322136</v>
      </c>
      <c r="K599" s="160">
        <f t="shared" si="29"/>
        <v>0.07599523548</v>
      </c>
      <c r="L599" s="160">
        <f t="shared" si="29"/>
        <v>0.1908951501</v>
      </c>
      <c r="M599" s="160">
        <f t="shared" si="29"/>
        <v>0.1814587907</v>
      </c>
      <c r="N599" s="160">
        <f t="shared" si="29"/>
        <v>0.1735137153</v>
      </c>
      <c r="O599" s="160">
        <f t="shared" si="29"/>
        <v>0.1664558666</v>
      </c>
      <c r="P599" s="160">
        <f t="shared" si="29"/>
        <v>0.1610152969</v>
      </c>
      <c r="Q599" s="160">
        <f t="shared" si="29"/>
        <v>0.1586426702</v>
      </c>
      <c r="R599" s="160">
        <f t="shared" si="29"/>
        <v>0.1585809628</v>
      </c>
      <c r="S599" s="160">
        <f t="shared" si="29"/>
        <v>0.1706803601</v>
      </c>
      <c r="T599" s="160">
        <f t="shared" si="29"/>
        <v>0.1628789488</v>
      </c>
      <c r="U599" s="160">
        <f t="shared" si="29"/>
        <v>0.1231923336</v>
      </c>
      <c r="V599" s="160">
        <f t="shared" si="29"/>
        <v>0.09642892663</v>
      </c>
      <c r="W599" s="160">
        <f t="shared" si="29"/>
        <v>0.08803939575</v>
      </c>
      <c r="X599" s="160">
        <f t="shared" si="29"/>
        <v>0.1085539214</v>
      </c>
      <c r="Y599" s="160">
        <f t="shared" si="29"/>
        <v>0.1191180827</v>
      </c>
      <c r="Z599" s="160">
        <f t="shared" si="29"/>
        <v>0.08531695595</v>
      </c>
      <c r="AA599" s="160">
        <f t="shared" si="29"/>
        <v>0.061307905</v>
      </c>
      <c r="AB599" s="160">
        <f t="shared" si="29"/>
        <v>0.05751599762</v>
      </c>
      <c r="AC599" s="160">
        <f t="shared" si="29"/>
        <v>0.0541371441</v>
      </c>
      <c r="AD599" s="160">
        <f t="shared" si="29"/>
        <v>0.05229875325</v>
      </c>
      <c r="AE599" s="160">
        <f t="shared" si="29"/>
        <v>0.05209127723</v>
      </c>
      <c r="AF599" s="160">
        <f t="shared" si="29"/>
        <v>0.05209683962</v>
      </c>
      <c r="AG599" s="160">
        <f t="shared" si="29"/>
        <v>0.05209127723</v>
      </c>
      <c r="AH599" s="160">
        <f t="shared" si="29"/>
        <v>0.04706009376</v>
      </c>
      <c r="AI599" s="160">
        <f t="shared" si="29"/>
        <v>0.07454517567</v>
      </c>
      <c r="AJ599" s="160">
        <f t="shared" si="29"/>
        <v>0.1140796353</v>
      </c>
      <c r="AK599" s="160">
        <f t="shared" si="29"/>
        <v>0.1162944628</v>
      </c>
      <c r="AL599" s="160">
        <f t="shared" si="29"/>
        <v>0.1075117799</v>
      </c>
      <c r="AM599" s="160">
        <f t="shared" si="29"/>
        <v>0.08565292211</v>
      </c>
      <c r="AN599" s="160">
        <f t="shared" si="29"/>
        <v>0.07940818906</v>
      </c>
      <c r="AO599" s="160">
        <f t="shared" si="29"/>
        <v>0.1548860587</v>
      </c>
      <c r="AP599" s="160">
        <f t="shared" si="29"/>
        <v>0.2773726961</v>
      </c>
      <c r="AQ599" s="160">
        <f t="shared" si="29"/>
        <v>0.3378146391</v>
      </c>
      <c r="AR599" s="160">
        <f t="shared" si="29"/>
        <v>0.325877537</v>
      </c>
      <c r="AS599" s="160">
        <f t="shared" si="29"/>
        <v>0.2994270535</v>
      </c>
      <c r="AT599" s="160">
        <f t="shared" si="29"/>
        <v>0.297480791</v>
      </c>
      <c r="AU599" s="160">
        <f t="shared" si="29"/>
        <v>0.3784654407</v>
      </c>
      <c r="AV599" s="160">
        <f t="shared" si="29"/>
        <v>0.4380172515</v>
      </c>
      <c r="AW599" s="160">
        <f t="shared" si="29"/>
        <v>0.4144753437</v>
      </c>
      <c r="AX599" s="160">
        <f t="shared" si="29"/>
        <v>0.3740831632</v>
      </c>
      <c r="AY599" s="160">
        <f t="shared" si="29"/>
        <v>0.3330274662</v>
      </c>
      <c r="AZ599" s="160">
        <f t="shared" si="29"/>
        <v>0.3142860831</v>
      </c>
      <c r="BA599" s="160">
        <f t="shared" si="29"/>
        <v>0.3091434644</v>
      </c>
      <c r="BB599" s="160">
        <f t="shared" si="29"/>
        <v>0.3091832977</v>
      </c>
      <c r="BC599" s="160">
        <f t="shared" si="29"/>
        <v>0.3008048523</v>
      </c>
      <c r="BD599" s="160">
        <f t="shared" si="29"/>
        <v>0.2530828746</v>
      </c>
      <c r="BE599" s="160">
        <f t="shared" si="29"/>
        <v>0.1748902718</v>
      </c>
      <c r="BF599" s="160">
        <f t="shared" si="29"/>
        <v>0.1263333455</v>
      </c>
      <c r="BG599" s="160">
        <f t="shared" si="29"/>
        <v>0.1171573725</v>
      </c>
      <c r="BH599" s="160">
        <f t="shared" si="29"/>
        <v>0.117043851</v>
      </c>
      <c r="BI599" s="160">
        <f t="shared" si="29"/>
        <v>0.1046514208</v>
      </c>
      <c r="BJ599" s="160">
        <f t="shared" si="29"/>
        <v>0.04599477733</v>
      </c>
      <c r="BK599" s="160">
        <f t="shared" si="29"/>
        <v>0</v>
      </c>
      <c r="BL599" s="160">
        <f t="shared" si="29"/>
        <v>0</v>
      </c>
      <c r="BM599" s="160">
        <f t="shared" si="29"/>
        <v>0</v>
      </c>
      <c r="BN599" s="160">
        <f t="shared" si="29"/>
        <v>0</v>
      </c>
      <c r="BO599" s="160">
        <f t="shared" si="29"/>
        <v>0</v>
      </c>
      <c r="BP599" s="160">
        <f t="shared" si="29"/>
        <v>0</v>
      </c>
      <c r="BQ599" s="160"/>
      <c r="BR599" s="160"/>
    </row>
    <row r="600" ht="15.75" hidden="1" customHeight="1" outlineLevel="1">
      <c r="A600" s="209"/>
      <c r="B600" s="38"/>
      <c r="C600" s="177">
        <f>IF($C$438&gt;0,'Assumptions (NG)'!V$13*Model!$C$438*('Assumptions (NG)'!$B$2*'Assumptions (NG)'!$B$17+'Assumptions (NG)'!$B$3*'Assumptions (NG)'!$B$18)/10^9,0)</f>
        <v>0</v>
      </c>
      <c r="D600" s="177">
        <f>IF($C$438&gt;0,'Assumptions (NG)'!W$13*Model!$C$438*('Assumptions (NG)'!$B$2*'Assumptions (NG)'!$B$17+'Assumptions (NG)'!$B$3*'Assumptions (NG)'!$B$18)/10^9,0)</f>
        <v>0</v>
      </c>
      <c r="E600" s="177">
        <f>IF($C$438&gt;0,'Assumptions (NG)'!X$13*Model!$C$438*('Assumptions (NG)'!$B$2*'Assumptions (NG)'!$B$17+'Assumptions (NG)'!$B$3*'Assumptions (NG)'!$B$18)/10^9,0)</f>
        <v>0</v>
      </c>
      <c r="F600" s="177">
        <f>IF($C$438&gt;0,'Assumptions (NG)'!Y$13*Model!$C$438*('Assumptions (NG)'!$B$2*'Assumptions (NG)'!$B$17+'Assumptions (NG)'!$B$3*'Assumptions (NG)'!$B$18)/10^9,0)</f>
        <v>0</v>
      </c>
      <c r="G600" s="177">
        <f>IF($C$438&gt;0,'Assumptions (NG)'!Z$13*Model!$C$438*('Assumptions (NG)'!$B$2*'Assumptions (NG)'!$B$17+'Assumptions (NG)'!$B$3*'Assumptions (NG)'!$B$18)/10^9,0)</f>
        <v>0</v>
      </c>
      <c r="H600" s="177">
        <f>IF($C$438&gt;0,'Assumptions (NG)'!AA$13*Model!$C$438*('Assumptions (NG)'!$B$2*'Assumptions (NG)'!$B$17+'Assumptions (NG)'!$B$3*'Assumptions (NG)'!$B$18)/10^9,0)</f>
        <v>0</v>
      </c>
      <c r="I600" s="177">
        <f>IF($C$438&gt;0,'Assumptions (NG)'!AB$13*Model!$C$438*('Assumptions (NG)'!$B$2*'Assumptions (NG)'!$B$17+'Assumptions (NG)'!$B$3*'Assumptions (NG)'!$B$18)/10^9,0)</f>
        <v>0</v>
      </c>
      <c r="J600" s="177">
        <f>IF($C$438&gt;0,'Assumptions (NG)'!AC$13*Model!$C$438*('Assumptions (NG)'!$B$2*'Assumptions (NG)'!$B$17+'Assumptions (NG)'!$B$3*'Assumptions (NG)'!$B$18)/10^9,0)</f>
        <v>0</v>
      </c>
      <c r="K600" s="226" t="s">
        <v>395</v>
      </c>
      <c r="L600" s="177">
        <f>IF($C$438&gt;0,'Assumptions (NG)'!AE$13*Model!$C$438*('Assumptions (NG)'!$B$2*'Assumptions (NG)'!$B$17+'Assumptions (NG)'!$B$3*'Assumptions (NG)'!$B$18)/10^9,0)</f>
        <v>0</v>
      </c>
      <c r="M600" s="177">
        <f>IF($C$438&gt;0,'Assumptions (NG)'!AF$13*Model!$C$438*('Assumptions (NG)'!$B$2*'Assumptions (NG)'!$B$17+'Assumptions (NG)'!$B$3*'Assumptions (NG)'!$B$18)/10^9,0)</f>
        <v>0</v>
      </c>
      <c r="N600" s="177">
        <f>IF($C$438&gt;0,'Assumptions (NG)'!AG$13*Model!$C$438*('Assumptions (NG)'!$B$2*'Assumptions (NG)'!$B$17+'Assumptions (NG)'!$B$3*'Assumptions (NG)'!$B$18)/10^9,0)</f>
        <v>0</v>
      </c>
      <c r="O600" s="177">
        <f>IF($C$438&gt;0,'Assumptions (NG)'!AH$13*Model!$C$438*('Assumptions (NG)'!$B$2*'Assumptions (NG)'!$B$17+'Assumptions (NG)'!$B$3*'Assumptions (NG)'!$B$18)/10^9,0)</f>
        <v>0</v>
      </c>
      <c r="P600" s="177">
        <f>IF($C$438&gt;0,'Assumptions (NG)'!AI$13*Model!$C$438*('Assumptions (NG)'!$B$2*'Assumptions (NG)'!$B$17+'Assumptions (NG)'!$B$3*'Assumptions (NG)'!$B$18)/10^9,0)</f>
        <v>0</v>
      </c>
      <c r="Q600" s="177">
        <f>IF($C$438&gt;0,'Assumptions (NG)'!AJ$13*Model!$C$438*('Assumptions (NG)'!$B$2*'Assumptions (NG)'!$B$17+'Assumptions (NG)'!$B$3*'Assumptions (NG)'!$B$18)/10^9,0)</f>
        <v>0</v>
      </c>
      <c r="R600" s="177">
        <f>IF($C$438&gt;0,'Assumptions (NG)'!AK$13*Model!$C$438*('Assumptions (NG)'!$B$2*'Assumptions (NG)'!$B$17+'Assumptions (NG)'!$B$3*'Assumptions (NG)'!$B$18)/10^9,0)</f>
        <v>0</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0.01442332181</v>
      </c>
      <c r="E601" s="177">
        <f>IF($D$438&gt;0,'Assumptions (NG)'!W$13*Model!$D$438*('Assumptions (NG)'!$B$2*'Assumptions (NG)'!$C$17+'Assumptions (NG)'!$B$3*'Assumptions (NG)'!$C$18)/10^9,0)</f>
        <v>0.02740431144</v>
      </c>
      <c r="F601" s="177">
        <f>IF($D$438&gt;0,'Assumptions (NG)'!X$13*Model!$D$438*('Assumptions (NG)'!$B$2*'Assumptions (NG)'!$C$17+'Assumptions (NG)'!$B$3*'Assumptions (NG)'!$C$18)/10^9,0)</f>
        <v>0.0246638803</v>
      </c>
      <c r="G601" s="177">
        <f>IF($D$438&gt;0,'Assumptions (NG)'!Y$13*Model!$D$438*('Assumptions (NG)'!$B$2*'Assumptions (NG)'!$C$17+'Assumptions (NG)'!$B$3*'Assumptions (NG)'!$C$18)/10^9,0)</f>
        <v>0.02221191559</v>
      </c>
      <c r="H601" s="177">
        <f>IF($D$438&gt;0,'Assumptions (NG)'!Z$13*Model!$D$438*('Assumptions (NG)'!$B$2*'Assumptions (NG)'!$C$17+'Assumptions (NG)'!$B$3*'Assumptions (NG)'!$C$18)/10^9,0)</f>
        <v>0.01999072403</v>
      </c>
      <c r="I601" s="177">
        <f>IF($D$438&gt;0,'Assumptions (NG)'!AA$13*Model!$D$438*('Assumptions (NG)'!$B$2*'Assumptions (NG)'!$C$17+'Assumptions (NG)'!$B$3*'Assumptions (NG)'!$C$18)/10^9,0)</f>
        <v>0.01797145898</v>
      </c>
      <c r="J601" s="177">
        <f>IF($D$438&gt;0,'Assumptions (NG)'!AB$13*Model!$D$438*('Assumptions (NG)'!$B$2*'Assumptions (NG)'!$C$17+'Assumptions (NG)'!$B$3*'Assumptions (NG)'!$C$18)/10^9,0)</f>
        <v>0.01701951974</v>
      </c>
      <c r="K601" s="226" t="s">
        <v>396</v>
      </c>
      <c r="L601" s="177">
        <f>IF($D$438&gt;0,'Assumptions (NG)'!AD$13*Model!$D$438*('Assumptions (NG)'!$B$2*'Assumptions (NG)'!$C$17+'Assumptions (NG)'!$B$3*'Assumptions (NG)'!$C$18)/10^9,0)</f>
        <v>0.01704836638</v>
      </c>
      <c r="M601" s="177">
        <f>IF($D$438&gt;0,'Assumptions (NG)'!AE$13*Model!$D$438*('Assumptions (NG)'!$B$2*'Assumptions (NG)'!$C$17+'Assumptions (NG)'!$B$3*'Assumptions (NG)'!$C$18)/10^9,0)</f>
        <v>0.01701951974</v>
      </c>
      <c r="N601" s="177">
        <f>IF($D$438&gt;0,'Assumptions (NG)'!AF$13*Model!$D$438*('Assumptions (NG)'!$B$2*'Assumptions (NG)'!$C$17+'Assumptions (NG)'!$B$3*'Assumptions (NG)'!$C$18)/10^9,0)</f>
        <v>0.01704836638</v>
      </c>
      <c r="O601" s="177">
        <f>IF($D$438&gt;0,'Assumptions (NG)'!AG$13*Model!$D$438*('Assumptions (NG)'!$B$2*'Assumptions (NG)'!$C$17+'Assumptions (NG)'!$B$3*'Assumptions (NG)'!$C$18)/10^9,0)</f>
        <v>0.01701951974</v>
      </c>
      <c r="P601" s="177">
        <f>IF($D$438&gt;0,'Assumptions (NG)'!AH$13*Model!$D$438*('Assumptions (NG)'!$B$2*'Assumptions (NG)'!$C$17+'Assumptions (NG)'!$B$3*'Assumptions (NG)'!$C$18)/10^9,0)</f>
        <v>0.01704836638</v>
      </c>
      <c r="Q601" s="177">
        <f>IF($D$438&gt;0,'Assumptions (NG)'!AI$13*Model!$D$438*('Assumptions (NG)'!$B$2*'Assumptions (NG)'!$C$17+'Assumptions (NG)'!$B$3*'Assumptions (NG)'!$C$18)/10^9,0)</f>
        <v>0.01701951974</v>
      </c>
      <c r="R601" s="177">
        <f>IF($D$438&gt;0,'Assumptions (NG)'!AJ$13*Model!$D$438*('Assumptions (NG)'!$B$2*'Assumptions (NG)'!$C$17+'Assumptions (NG)'!$B$3*'Assumptions (NG)'!$C$18)/10^9,0)</f>
        <v>0.01704836638</v>
      </c>
      <c r="S601" s="177">
        <f>IF($D$438&gt;0,'Assumptions (NG)'!AK$13*Model!$D$438*('Assumptions (NG)'!$B$2*'Assumptions (NG)'!$C$17+'Assumptions (NG)'!$B$3*'Assumptions (NG)'!$C$18)/10^9,0)</f>
        <v>0.008509759869</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0.03012990452</v>
      </c>
      <c r="F602" s="160">
        <f>IF($E$438&gt;0,'Assumptions (NG)'!W$13*Model!$E$438*(AVERAGE('Assumptions (NG)'!$B$2:$C$2)*'Assumptions (NG)'!$D$17+AVERAGE('Assumptions (NG)'!$B$3:$C$3)*'Assumptions (NG)'!$D$18)/10^9,0)</f>
        <v>0.05724681859</v>
      </c>
      <c r="G602" s="160">
        <f>IF($E$438&gt;0,'Assumptions (NG)'!X$13*Model!$E$438*(AVERAGE('Assumptions (NG)'!$B$2:$C$2)*'Assumptions (NG)'!$D$17+AVERAGE('Assumptions (NG)'!$B$3:$C$3)*'Assumptions (NG)'!$D$18)/10^9,0)</f>
        <v>0.05152213674</v>
      </c>
      <c r="H602" s="160">
        <f>IF($E$438&gt;0,'Assumptions (NG)'!Y$13*Model!$E$438*(AVERAGE('Assumptions (NG)'!$B$2:$C$2)*'Assumptions (NG)'!$D$17+AVERAGE('Assumptions (NG)'!$B$3:$C$3)*'Assumptions (NG)'!$D$18)/10^9,0)</f>
        <v>0.04640005297</v>
      </c>
      <c r="I602" s="160">
        <f>IF($E$438&gt;0,'Assumptions (NG)'!Z$13*Model!$E$438*(AVERAGE('Assumptions (NG)'!$B$2:$C$2)*'Assumptions (NG)'!$D$17+AVERAGE('Assumptions (NG)'!$B$3:$C$3)*'Assumptions (NG)'!$D$18)/10^9,0)</f>
        <v>0.04176004767</v>
      </c>
      <c r="J602" s="160">
        <f>IF($E$438&gt;0,'Assumptions (NG)'!AA$13*Model!$E$438*(AVERAGE('Assumptions (NG)'!$B$2:$C$2)*'Assumptions (NG)'!$D$17+AVERAGE('Assumptions (NG)'!$B$3:$C$3)*'Assumptions (NG)'!$D$18)/10^9,0)</f>
        <v>0.03754186104</v>
      </c>
      <c r="K602" s="226" t="s">
        <v>397</v>
      </c>
      <c r="L602" s="160">
        <f>IF($E$438&gt;0,'Assumptions (NG)'!AC$13*Model!$E$438*(AVERAGE('Assumptions (NG)'!$B$2:$C$2)*'Assumptions (NG)'!$D$17+AVERAGE('Assumptions (NG)'!$B$3:$C$3)*'Assumptions (NG)'!$D$18)/10^9,0)</f>
        <v>0.03555328734</v>
      </c>
      <c r="M602" s="160">
        <f>IF($E$438&gt;0,'Assumptions (NG)'!AD$13*Model!$E$438*(AVERAGE('Assumptions (NG)'!$B$2:$C$2)*'Assumptions (NG)'!$D$17+AVERAGE('Assumptions (NG)'!$B$3:$C$3)*'Assumptions (NG)'!$D$18)/10^9,0)</f>
        <v>0.03561354715</v>
      </c>
      <c r="N602" s="160">
        <f>IF($E$438&gt;0,'Assumptions (NG)'!AE$13*Model!$E$438*(AVERAGE('Assumptions (NG)'!$B$2:$C$2)*'Assumptions (NG)'!$D$17+AVERAGE('Assumptions (NG)'!$B$3:$C$3)*'Assumptions (NG)'!$D$18)/10^9,0)</f>
        <v>0.03555328734</v>
      </c>
      <c r="O602" s="160">
        <f>IF($E$438&gt;0,'Assumptions (NG)'!AF$13*Model!$E$438*(AVERAGE('Assumptions (NG)'!$B$2:$C$2)*'Assumptions (NG)'!$D$17+AVERAGE('Assumptions (NG)'!$B$3:$C$3)*'Assumptions (NG)'!$D$18)/10^9,0)</f>
        <v>0.03561354715</v>
      </c>
      <c r="P602" s="160">
        <f>IF($E$438&gt;0,'Assumptions (NG)'!AG$13*Model!$E$438*(AVERAGE('Assumptions (NG)'!$B$2:$C$2)*'Assumptions (NG)'!$D$17+AVERAGE('Assumptions (NG)'!$B$3:$C$3)*'Assumptions (NG)'!$D$18)/10^9,0)</f>
        <v>0.03555328734</v>
      </c>
      <c r="Q602" s="160">
        <f>IF($E$438&gt;0,'Assumptions (NG)'!AH$13*Model!$E$438*(AVERAGE('Assumptions (NG)'!$B$2:$C$2)*'Assumptions (NG)'!$D$17+AVERAGE('Assumptions (NG)'!$B$3:$C$3)*'Assumptions (NG)'!$D$18)/10^9,0)</f>
        <v>0.03561354715</v>
      </c>
      <c r="R602" s="160">
        <f>IF($E$438&gt;0,'Assumptions (NG)'!AI$13*Model!$E$438*(AVERAGE('Assumptions (NG)'!$B$2:$C$2)*'Assumptions (NG)'!$D$17+AVERAGE('Assumptions (NG)'!$B$3:$C$3)*'Assumptions (NG)'!$D$18)/10^9,0)</f>
        <v>0.03555328734</v>
      </c>
      <c r="S602" s="160">
        <f>IF($E$438&gt;0,'Assumptions (NG)'!AJ$13*Model!$E$438*(AVERAGE('Assumptions (NG)'!$B$2:$C$2)*'Assumptions (NG)'!$D$17+AVERAGE('Assumptions (NG)'!$B$3:$C$3)*'Assumptions (NG)'!$D$18)/10^9,0)</f>
        <v>0.03561354715</v>
      </c>
      <c r="T602" s="160">
        <f>IF($E$438&gt;0,'Assumptions (NG)'!AK$13*Model!$E$438*(AVERAGE('Assumptions (NG)'!$B$2:$C$2)*'Assumptions (NG)'!$D$17+AVERAGE('Assumptions (NG)'!$B$3:$C$3)*'Assumptions (NG)'!$D$18)/10^9,0)</f>
        <v>0.01777664367</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0.03042387998</v>
      </c>
      <c r="G603" s="160">
        <f>IF($F$438&gt;0,'Assumptions (NG)'!W$13*Model!$F$438*('Assumptions (NG)'!$E$17*AVERAGE('Assumptions (NG)'!$B$2:$D$2)+'Assumptions (NG)'!$E$18*AVERAGE('Assumptions (NG)'!$B$3:$D$3))/10^9,0)</f>
        <v>0.05780537196</v>
      </c>
      <c r="H603" s="160">
        <f>IF($F$438&gt;0,'Assumptions (NG)'!X$13*Model!$F$438*('Assumptions (NG)'!$E$17*AVERAGE('Assumptions (NG)'!$B$2:$D$2)+'Assumptions (NG)'!$E$18*AVERAGE('Assumptions (NG)'!$B$3:$D$3))/10^9,0)</f>
        <v>0.05202483477</v>
      </c>
      <c r="I603" s="160">
        <f>IF($F$438&gt;0,'Assumptions (NG)'!Y$13*Model!$F$438*('Assumptions (NG)'!$E$17*AVERAGE('Assumptions (NG)'!$B$2:$D$2)+'Assumptions (NG)'!$E$18*AVERAGE('Assumptions (NG)'!$B$3:$D$3))/10^9,0)</f>
        <v>0.04685277517</v>
      </c>
      <c r="J603" s="160">
        <f>IF($F$438&gt;0,'Assumptions (NG)'!Z$13*Model!$F$438*('Assumptions (NG)'!$E$17*AVERAGE('Assumptions (NG)'!$B$2:$D$2)+'Assumptions (NG)'!$E$18*AVERAGE('Assumptions (NG)'!$B$3:$D$3))/10^9,0)</f>
        <v>0.04216749765</v>
      </c>
      <c r="K603" s="226" t="s">
        <v>398</v>
      </c>
      <c r="L603" s="160">
        <f>IF($F$438&gt;0,'Assumptions (NG)'!AB$13*Model!$F$438*('Assumptions (NG)'!$E$17*AVERAGE('Assumptions (NG)'!$B$2:$D$2)+'Assumptions (NG)'!$E$18*AVERAGE('Assumptions (NG)'!$B$3:$D$3))/10^9,0)</f>
        <v>0.03590017838</v>
      </c>
      <c r="M603" s="160">
        <f>IF($F$438&gt;0,'Assumptions (NG)'!AC$13*Model!$F$438*('Assumptions (NG)'!$E$17*AVERAGE('Assumptions (NG)'!$B$2:$D$2)+'Assumptions (NG)'!$E$18*AVERAGE('Assumptions (NG)'!$B$3:$D$3))/10^9,0)</f>
        <v>0.03590017838</v>
      </c>
      <c r="N603" s="160">
        <f>IF($F$438&gt;0,'Assumptions (NG)'!AD$13*Model!$F$438*('Assumptions (NG)'!$E$17*AVERAGE('Assumptions (NG)'!$B$2:$D$2)+'Assumptions (NG)'!$E$18*AVERAGE('Assumptions (NG)'!$B$3:$D$3))/10^9,0)</f>
        <v>0.03596102614</v>
      </c>
      <c r="O603" s="160">
        <f>IF($F$438&gt;0,'Assumptions (NG)'!AE$13*Model!$F$438*('Assumptions (NG)'!$E$17*AVERAGE('Assumptions (NG)'!$B$2:$D$2)+'Assumptions (NG)'!$E$18*AVERAGE('Assumptions (NG)'!$B$3:$D$3))/10^9,0)</f>
        <v>0.03590017838</v>
      </c>
      <c r="P603" s="160">
        <f>IF($F$438&gt;0,'Assumptions (NG)'!AF$13*Model!$F$438*('Assumptions (NG)'!$E$17*AVERAGE('Assumptions (NG)'!$B$2:$D$2)+'Assumptions (NG)'!$E$18*AVERAGE('Assumptions (NG)'!$B$3:$D$3))/10^9,0)</f>
        <v>0.03596102614</v>
      </c>
      <c r="Q603" s="160">
        <f>IF($F$438&gt;0,'Assumptions (NG)'!AG$13*Model!$F$438*('Assumptions (NG)'!$E$17*AVERAGE('Assumptions (NG)'!$B$2:$D$2)+'Assumptions (NG)'!$E$18*AVERAGE('Assumptions (NG)'!$B$3:$D$3))/10^9,0)</f>
        <v>0.03590017838</v>
      </c>
      <c r="R603" s="160">
        <f>IF($F$438&gt;0,'Assumptions (NG)'!AH$13*Model!$F$438*('Assumptions (NG)'!$E$17*AVERAGE('Assumptions (NG)'!$B$2:$D$2)+'Assumptions (NG)'!$E$18*AVERAGE('Assumptions (NG)'!$B$3:$D$3))/10^9,0)</f>
        <v>0.03596102614</v>
      </c>
      <c r="S603" s="160">
        <f>IF($F$438&gt;0,'Assumptions (NG)'!AI$13*Model!$F$438*('Assumptions (NG)'!$E$17*AVERAGE('Assumptions (NG)'!$B$2:$D$2)+'Assumptions (NG)'!$E$18*AVERAGE('Assumptions (NG)'!$B$3:$D$3))/10^9,0)</f>
        <v>0.03590017838</v>
      </c>
      <c r="T603" s="160">
        <f>IF($F$438&gt;0,'Assumptions (NG)'!AJ$13*Model!$F$438*('Assumptions (NG)'!$E$17*AVERAGE('Assumptions (NG)'!$B$2:$D$2)+'Assumptions (NG)'!$E$18*AVERAGE('Assumptions (NG)'!$B$3:$D$3))/10^9,0)</f>
        <v>0.03596102614</v>
      </c>
      <c r="U603" s="160">
        <f>IF($F$438&gt;0,'Assumptions (NG)'!AK$13*Model!$F$438*('Assumptions (NG)'!$E$17*AVERAGE('Assumptions (NG)'!$B$2:$D$2)+'Assumptions (NG)'!$E$18*AVERAGE('Assumptions (NG)'!$B$3:$D$3))/10^9,0)</f>
        <v>0.01795008919</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0.008890359728</v>
      </c>
      <c r="H604" s="160">
        <f>IF($G$438&gt;0,'Assumptions (NG)'!W$13*Model!$G$438*('Assumptions (NG)'!$F$17*AVERAGE('Assumptions (NG)'!$C$2:$E$2)+'Assumptions (NG)'!$F$18*AVERAGE('Assumptions (NG)'!$C$3:$E$3))/10^9,0)</f>
        <v>0.01689168348</v>
      </c>
      <c r="I604" s="160">
        <f>IF($G$438&gt;0,'Assumptions (NG)'!X$13*Model!$G$438*('Assumptions (NG)'!$F$17*AVERAGE('Assumptions (NG)'!$C$2:$E$2)+'Assumptions (NG)'!$F$18*AVERAGE('Assumptions (NG)'!$C$3:$E$3))/10^9,0)</f>
        <v>0.01520251514</v>
      </c>
      <c r="J604" s="160">
        <f>IF($G$438&gt;0,'Assumptions (NG)'!Y$13*Model!$G$438*('Assumptions (NG)'!$F$17*AVERAGE('Assumptions (NG)'!$C$2:$E$2)+'Assumptions (NG)'!$F$18*AVERAGE('Assumptions (NG)'!$C$3:$E$3))/10^9,0)</f>
        <v>0.01369115398</v>
      </c>
      <c r="K604" s="160">
        <f>IF($G$438&gt;0,'Assumptions (NG)'!Z$13*Model!$G$438*('Assumptions (NG)'!$F$17*AVERAGE('Assumptions (NG)'!$C$2:$E$2)+'Assumptions (NG)'!$F$18*AVERAGE('Assumptions (NG)'!$C$3:$E$3))/10^9,0)</f>
        <v>0.01232203858</v>
      </c>
      <c r="L604" s="160">
        <f>IF($G$438&gt;0,'Assumptions (NG)'!AA$13*Model!$G$438*('Assumptions (NG)'!$F$17*AVERAGE('Assumptions (NG)'!$C$2:$E$2)+'Assumptions (NG)'!$F$18*AVERAGE('Assumptions (NG)'!$C$3:$E$3))/10^9,0)</f>
        <v>0.01107738822</v>
      </c>
      <c r="M604" s="160">
        <f>IF($G$438&gt;0,'Assumptions (NG)'!AB$13*Model!$G$438*('Assumptions (NG)'!$F$17*AVERAGE('Assumptions (NG)'!$C$2:$E$2)+'Assumptions (NG)'!$F$18*AVERAGE('Assumptions (NG)'!$C$3:$E$3))/10^9,0)</f>
        <v>0.01049062448</v>
      </c>
      <c r="N604" s="160">
        <f>IF($G$438&gt;0,'Assumptions (NG)'!AC$13*Model!$G$438*('Assumptions (NG)'!$F$17*AVERAGE('Assumptions (NG)'!$C$2:$E$2)+'Assumptions (NG)'!$F$18*AVERAGE('Assumptions (NG)'!$C$3:$E$3))/10^9,0)</f>
        <v>0.01049062448</v>
      </c>
      <c r="O604" s="160">
        <f>IF($G$438&gt;0,'Assumptions (NG)'!AD$13*Model!$G$438*('Assumptions (NG)'!$F$17*AVERAGE('Assumptions (NG)'!$C$2:$E$2)+'Assumptions (NG)'!$F$18*AVERAGE('Assumptions (NG)'!$C$3:$E$3))/10^9,0)</f>
        <v>0.0105084052</v>
      </c>
      <c r="P604" s="160">
        <f>IF($G$438&gt;0,'Assumptions (NG)'!AE$13*Model!$G$438*('Assumptions (NG)'!$F$17*AVERAGE('Assumptions (NG)'!$C$2:$E$2)+'Assumptions (NG)'!$F$18*AVERAGE('Assumptions (NG)'!$C$3:$E$3))/10^9,0)</f>
        <v>0.01049062448</v>
      </c>
      <c r="Q604" s="160">
        <f>IF($G$438&gt;0,'Assumptions (NG)'!AF$13*Model!$G$438*('Assumptions (NG)'!$F$17*AVERAGE('Assumptions (NG)'!$C$2:$E$2)+'Assumptions (NG)'!$F$18*AVERAGE('Assumptions (NG)'!$C$3:$E$3))/10^9,0)</f>
        <v>0.0105084052</v>
      </c>
      <c r="R604" s="160">
        <f>IF($G$438&gt;0,'Assumptions (NG)'!AG$13*Model!$G$438*('Assumptions (NG)'!$F$17*AVERAGE('Assumptions (NG)'!$C$2:$E$2)+'Assumptions (NG)'!$F$18*AVERAGE('Assumptions (NG)'!$C$3:$E$3))/10^9,0)</f>
        <v>0.01049062448</v>
      </c>
      <c r="S604" s="160">
        <f>IF($G$438&gt;0,'Assumptions (NG)'!AH$13*Model!$G$438*('Assumptions (NG)'!$F$17*AVERAGE('Assumptions (NG)'!$C$2:$E$2)+'Assumptions (NG)'!$F$18*AVERAGE('Assumptions (NG)'!$C$3:$E$3))/10^9,0)</f>
        <v>0.0105084052</v>
      </c>
      <c r="T604" s="160">
        <f>IF($G$438&gt;0,'Assumptions (NG)'!AI$13*Model!$G$438*('Assumptions (NG)'!$F$17*AVERAGE('Assumptions (NG)'!$C$2:$E$2)+'Assumptions (NG)'!$F$18*AVERAGE('Assumptions (NG)'!$C$3:$E$3))/10^9,0)</f>
        <v>0.01049062448</v>
      </c>
      <c r="U604" s="160">
        <f>IF($G$438&gt;0,'Assumptions (NG)'!AJ$13*Model!$G$438*('Assumptions (NG)'!$F$17*AVERAGE('Assumptions (NG)'!$C$2:$E$2)+'Assumptions (NG)'!$F$18*AVERAGE('Assumptions (NG)'!$C$3:$E$3))/10^9,0)</f>
        <v>0.0105084052</v>
      </c>
      <c r="V604" s="160">
        <f>IF($G$438&gt;0,'Assumptions (NG)'!AK$13*Model!$G$438*('Assumptions (NG)'!$F$17*AVERAGE('Assumptions (NG)'!$C$2:$E$2)+'Assumptions (NG)'!$F$18*AVERAGE('Assumptions (NG)'!$C$3:$E$3))/10^9,0)</f>
        <v>0.00524531224</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v>
      </c>
      <c r="I605" s="160">
        <f>IF($H$438&gt;0,'Assumptions (NG)'!W$13*Model!$H$438*('Assumptions (NG)'!$G$17*AVERAGE('Assumptions (NG)'!$D$2:$F$2)+'Assumptions (NG)'!$G$18*AVERAGE('Assumptions (NG)'!$D$3:$F$3))/10^9,0)</f>
        <v>0</v>
      </c>
      <c r="J605" s="160">
        <f>IF($H$438&gt;0,'Assumptions (NG)'!X$13*Model!$H$438*('Assumptions (NG)'!$G$17*AVERAGE('Assumptions (NG)'!$D$2:$F$2)+'Assumptions (NG)'!$G$18*AVERAGE('Assumptions (NG)'!$D$3:$F$3))/10^9,0)</f>
        <v>0</v>
      </c>
      <c r="K605" s="160">
        <f>IF($H$438&gt;0,'Assumptions (NG)'!Y$13*Model!$H$438*('Assumptions (NG)'!$G$17*AVERAGE('Assumptions (NG)'!$D$2:$F$2)+'Assumptions (NG)'!$G$18*AVERAGE('Assumptions (NG)'!$D$3:$F$3))/10^9,0)</f>
        <v>0</v>
      </c>
      <c r="L605" s="160">
        <f>IF($H$438&gt;0,'Assumptions (NG)'!Z$13*Model!$H$438*('Assumptions (NG)'!$G$17*AVERAGE('Assumptions (NG)'!$D$2:$F$2)+'Assumptions (NG)'!$G$18*AVERAGE('Assumptions (NG)'!$D$3:$F$3))/10^9,0)</f>
        <v>0</v>
      </c>
      <c r="M605" s="160">
        <f>IF($H$438&gt;0,'Assumptions (NG)'!AA$13*Model!$H$438*('Assumptions (NG)'!$G$17*AVERAGE('Assumptions (NG)'!$D$2:$F$2)+'Assumptions (NG)'!$G$18*AVERAGE('Assumptions (NG)'!$D$3:$F$3))/10^9,0)</f>
        <v>0</v>
      </c>
      <c r="N605" s="160">
        <f>IF($H$438&gt;0,'Assumptions (NG)'!AB$13*Model!$H$438*('Assumptions (NG)'!$G$17*AVERAGE('Assumptions (NG)'!$D$2:$F$2)+'Assumptions (NG)'!$G$18*AVERAGE('Assumptions (NG)'!$D$3:$F$3))/10^9,0)</f>
        <v>0</v>
      </c>
      <c r="O605" s="160">
        <f>IF($H$438&gt;0,'Assumptions (NG)'!AC$13*Model!$H$438*('Assumptions (NG)'!$G$17*AVERAGE('Assumptions (NG)'!$D$2:$F$2)+'Assumptions (NG)'!$G$18*AVERAGE('Assumptions (NG)'!$D$3:$F$3))/10^9,0)</f>
        <v>0</v>
      </c>
      <c r="P605" s="160">
        <f>IF($H$438&gt;0,'Assumptions (NG)'!AD$13*Model!$H$438*('Assumptions (NG)'!$G$17*AVERAGE('Assumptions (NG)'!$D$2:$F$2)+'Assumptions (NG)'!$G$18*AVERAGE('Assumptions (NG)'!$D$3:$F$3))/10^9,0)</f>
        <v>0</v>
      </c>
      <c r="Q605" s="160">
        <f>IF($H$438&gt;0,'Assumptions (NG)'!AE$13*Model!$H$438*('Assumptions (NG)'!$G$17*AVERAGE('Assumptions (NG)'!$D$2:$F$2)+'Assumptions (NG)'!$G$18*AVERAGE('Assumptions (NG)'!$D$3:$F$3))/10^9,0)</f>
        <v>0</v>
      </c>
      <c r="R605" s="160">
        <f>IF($H$438&gt;0,'Assumptions (NG)'!AF$13*Model!$H$438*('Assumptions (NG)'!$G$17*AVERAGE('Assumptions (NG)'!$D$2:$F$2)+'Assumptions (NG)'!$G$18*AVERAGE('Assumptions (NG)'!$D$3:$F$3))/10^9,0)</f>
        <v>0</v>
      </c>
      <c r="S605" s="160">
        <f>IF($H$438&gt;0,'Assumptions (NG)'!AG$13*Model!$H$438*('Assumptions (NG)'!$G$17*AVERAGE('Assumptions (NG)'!$D$2:$F$2)+'Assumptions (NG)'!$G$18*AVERAGE('Assumptions (NG)'!$D$3:$F$3))/10^9,0)</f>
        <v>0</v>
      </c>
      <c r="T605" s="160">
        <f>IF($H$438&gt;0,'Assumptions (NG)'!AH$13*Model!$H$438*('Assumptions (NG)'!$G$17*AVERAGE('Assumptions (NG)'!$D$2:$F$2)+'Assumptions (NG)'!$G$18*AVERAGE('Assumptions (NG)'!$D$3:$F$3))/10^9,0)</f>
        <v>0</v>
      </c>
      <c r="U605" s="160">
        <f>IF($H$438&gt;0,'Assumptions (NG)'!AI$13*Model!$H$438*('Assumptions (NG)'!$G$17*AVERAGE('Assumptions (NG)'!$D$2:$F$2)+'Assumptions (NG)'!$G$18*AVERAGE('Assumptions (NG)'!$D$3:$F$3))/10^9,0)</f>
        <v>0</v>
      </c>
      <c r="V605" s="160">
        <f>IF($H$438&gt;0,'Assumptions (NG)'!AJ$13*Model!$H$438*('Assumptions (NG)'!$G$17*AVERAGE('Assumptions (NG)'!$D$2:$F$2)+'Assumptions (NG)'!$G$18*AVERAGE('Assumptions (NG)'!$D$3:$F$3))/10^9,0)</f>
        <v>0</v>
      </c>
      <c r="W605" s="160">
        <f>IF($H$438&gt;0,'Assumptions (NG)'!AK$13*Model!$H$438*('Assumptions (NG)'!$G$17*AVERAGE('Assumptions (NG)'!$D$2:$F$2)+'Assumptions (NG)'!$G$18*AVERAGE('Assumptions (NG)'!$D$3:$F$3))/10^9,0)</f>
        <v>0</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v>
      </c>
      <c r="J606" s="160">
        <f>IF($I$438&gt;0,'Assumptions (NG)'!W$13*Model!$I$438*('Assumptions (NG)'!$H$17*AVERAGE('Assumptions (NG)'!$E$2:$G$2)+'Assumptions (NG)'!$H$18*AVERAGE('Assumptions (NG)'!$E$3:$G$3))/10^9,0)</f>
        <v>0</v>
      </c>
      <c r="K606" s="160">
        <f>IF($I$438&gt;0,'Assumptions (NG)'!X$13*Model!$I$438*('Assumptions (NG)'!$H$17*AVERAGE('Assumptions (NG)'!$E$2:$G$2)+'Assumptions (NG)'!$H$18*AVERAGE('Assumptions (NG)'!$E$3:$G$3))/10^9,0)</f>
        <v>0</v>
      </c>
      <c r="L606" s="160">
        <f>IF($I$438&gt;0,'Assumptions (NG)'!Y$13*Model!$I$438*('Assumptions (NG)'!$H$17*AVERAGE('Assumptions (NG)'!$E$2:$G$2)+'Assumptions (NG)'!$H$18*AVERAGE('Assumptions (NG)'!$E$3:$G$3))/10^9,0)</f>
        <v>0</v>
      </c>
      <c r="M606" s="160">
        <f>IF($I$438&gt;0,'Assumptions (NG)'!Z$13*Model!$I$438*('Assumptions (NG)'!$H$17*AVERAGE('Assumptions (NG)'!$E$2:$G$2)+'Assumptions (NG)'!$H$18*AVERAGE('Assumptions (NG)'!$E$3:$G$3))/10^9,0)</f>
        <v>0</v>
      </c>
      <c r="N606" s="160">
        <f>IF($I$438&gt;0,'Assumptions (NG)'!AA$13*Model!$I$438*('Assumptions (NG)'!$H$17*AVERAGE('Assumptions (NG)'!$E$2:$G$2)+'Assumptions (NG)'!$H$18*AVERAGE('Assumptions (NG)'!$E$3:$G$3))/10^9,0)</f>
        <v>0</v>
      </c>
      <c r="O606" s="160">
        <f>IF($I$438&gt;0,'Assumptions (NG)'!AB$13*Model!$I$438*('Assumptions (NG)'!$H$17*AVERAGE('Assumptions (NG)'!$E$2:$G$2)+'Assumptions (NG)'!$H$18*AVERAGE('Assumptions (NG)'!$E$3:$G$3))/10^9,0)</f>
        <v>0</v>
      </c>
      <c r="P606" s="160">
        <f>IF($I$438&gt;0,'Assumptions (NG)'!AC$13*Model!$I$438*('Assumptions (NG)'!$H$17*AVERAGE('Assumptions (NG)'!$E$2:$G$2)+'Assumptions (NG)'!$H$18*AVERAGE('Assumptions (NG)'!$E$3:$G$3))/10^9,0)</f>
        <v>0</v>
      </c>
      <c r="Q606" s="160">
        <f>IF($I$438&gt;0,'Assumptions (NG)'!AD$13*Model!$I$438*('Assumptions (NG)'!$H$17*AVERAGE('Assumptions (NG)'!$E$2:$G$2)+'Assumptions (NG)'!$H$18*AVERAGE('Assumptions (NG)'!$E$3:$G$3))/10^9,0)</f>
        <v>0</v>
      </c>
      <c r="R606" s="160">
        <f>IF($I$438&gt;0,'Assumptions (NG)'!AE$13*Model!$I$438*('Assumptions (NG)'!$H$17*AVERAGE('Assumptions (NG)'!$E$2:$G$2)+'Assumptions (NG)'!$H$18*AVERAGE('Assumptions (NG)'!$E$3:$G$3))/10^9,0)</f>
        <v>0</v>
      </c>
      <c r="S606" s="160">
        <f>IF($I$438&gt;0,'Assumptions (NG)'!AF$13*Model!$I$438*('Assumptions (NG)'!$H$17*AVERAGE('Assumptions (NG)'!$E$2:$G$2)+'Assumptions (NG)'!$H$18*AVERAGE('Assumptions (NG)'!$E$3:$G$3))/10^9,0)</f>
        <v>0</v>
      </c>
      <c r="T606" s="160">
        <f>IF($I$438&gt;0,'Assumptions (NG)'!AG$13*Model!$I$438*('Assumptions (NG)'!$H$17*AVERAGE('Assumptions (NG)'!$E$2:$G$2)+'Assumptions (NG)'!$H$18*AVERAGE('Assumptions (NG)'!$E$3:$G$3))/10^9,0)</f>
        <v>0</v>
      </c>
      <c r="U606" s="160">
        <f>IF($I$438&gt;0,'Assumptions (NG)'!AH$13*Model!$I$438*('Assumptions (NG)'!$H$17*AVERAGE('Assumptions (NG)'!$E$2:$G$2)+'Assumptions (NG)'!$H$18*AVERAGE('Assumptions (NG)'!$E$3:$G$3))/10^9,0)</f>
        <v>0</v>
      </c>
      <c r="V606" s="160">
        <f>IF($I$438&gt;0,'Assumptions (NG)'!AI$13*Model!$I$438*('Assumptions (NG)'!$H$17*AVERAGE('Assumptions (NG)'!$E$2:$G$2)+'Assumptions (NG)'!$H$18*AVERAGE('Assumptions (NG)'!$E$3:$G$3))/10^9,0)</f>
        <v>0</v>
      </c>
      <c r="W606" s="160">
        <f>IF($I$438&gt;0,'Assumptions (NG)'!AJ$13*Model!$I$438*('Assumptions (NG)'!$H$17*AVERAGE('Assumptions (NG)'!$E$2:$G$2)+'Assumptions (NG)'!$H$18*AVERAGE('Assumptions (NG)'!$E$3:$G$3))/10^9,0)</f>
        <v>0</v>
      </c>
      <c r="X606" s="160">
        <f>IF($I$438&gt;0,'Assumptions (NG)'!AK$13*Model!$I$438*('Assumptions (NG)'!$H$17*AVERAGE('Assumptions (NG)'!$E$2:$G$2)+'Assumptions (NG)'!$H$18*AVERAGE('Assumptions (NG)'!$E$3:$G$3))/10^9,0)</f>
        <v>0</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0.0156121812</v>
      </c>
      <c r="K607" s="160">
        <f>IF($J$438&gt;0,'Assumptions (NG)'!W$13*Model!$J$438*('Assumptions (NG)'!$I$17*AVERAGE('Assumptions (NG)'!$F$2:$H$2)+'Assumptions (NG)'!$I$18*AVERAGE('Assumptions (NG)'!$F$3:$H$3))/10^9,0)</f>
        <v>0.02966314428</v>
      </c>
      <c r="L607" s="160">
        <f>IF($J$438&gt;0,'Assumptions (NG)'!X$13*Model!$J$438*('Assumptions (NG)'!$I$17*AVERAGE('Assumptions (NG)'!$F$2:$H$2)+'Assumptions (NG)'!$I$18*AVERAGE('Assumptions (NG)'!$F$3:$H$3))/10^9,0)</f>
        <v>0.02669682985</v>
      </c>
      <c r="M607" s="160">
        <f>IF($J$438&gt;0,'Assumptions (NG)'!Y$13*Model!$J$438*('Assumptions (NG)'!$I$17*AVERAGE('Assumptions (NG)'!$F$2:$H$2)+'Assumptions (NG)'!$I$18*AVERAGE('Assumptions (NG)'!$F$3:$H$3))/10^9,0)</f>
        <v>0.02404275904</v>
      </c>
      <c r="N607" s="160">
        <f>IF($J$438&gt;0,'Assumptions (NG)'!Z$13*Model!$J$438*('Assumptions (NG)'!$I$17*AVERAGE('Assumptions (NG)'!$F$2:$H$2)+'Assumptions (NG)'!$I$18*AVERAGE('Assumptions (NG)'!$F$3:$H$3))/10^9,0)</f>
        <v>0.02163848314</v>
      </c>
      <c r="O607" s="160">
        <f>IF($J$438&gt;0,'Assumptions (NG)'!AA$13*Model!$J$438*('Assumptions (NG)'!$I$17*AVERAGE('Assumptions (NG)'!$F$2:$H$2)+'Assumptions (NG)'!$I$18*AVERAGE('Assumptions (NG)'!$F$3:$H$3))/10^9,0)</f>
        <v>0.01945277777</v>
      </c>
      <c r="P607" s="160">
        <f>IF($J$438&gt;0,'Assumptions (NG)'!AB$13*Model!$J$438*('Assumptions (NG)'!$I$17*AVERAGE('Assumptions (NG)'!$F$2:$H$2)+'Assumptions (NG)'!$I$18*AVERAGE('Assumptions (NG)'!$F$3:$H$3))/10^9,0)</f>
        <v>0.01842237381</v>
      </c>
      <c r="Q607" s="160">
        <f>IF($J$438&gt;0,'Assumptions (NG)'!AC$13*Model!$J$438*('Assumptions (NG)'!$I$17*AVERAGE('Assumptions (NG)'!$F$2:$H$2)+'Assumptions (NG)'!$I$18*AVERAGE('Assumptions (NG)'!$F$3:$H$3))/10^9,0)</f>
        <v>0.01842237381</v>
      </c>
      <c r="R607" s="160">
        <f>IF($J$438&gt;0,'Assumptions (NG)'!AD$13*Model!$J$438*('Assumptions (NG)'!$I$17*AVERAGE('Assumptions (NG)'!$F$2:$H$2)+'Assumptions (NG)'!$I$18*AVERAGE('Assumptions (NG)'!$F$3:$H$3))/10^9,0)</f>
        <v>0.01845359818</v>
      </c>
      <c r="S607" s="160">
        <f>IF($J$438&gt;0,'Assumptions (NG)'!AE$13*Model!$J$438*('Assumptions (NG)'!$I$17*AVERAGE('Assumptions (NG)'!$F$2:$H$2)+'Assumptions (NG)'!$I$18*AVERAGE('Assumptions (NG)'!$F$3:$H$3))/10^9,0)</f>
        <v>0.01842237381</v>
      </c>
      <c r="T607" s="160">
        <f>IF($J$438&gt;0,'Assumptions (NG)'!AF$13*Model!$J$438*('Assumptions (NG)'!$I$17*AVERAGE('Assumptions (NG)'!$F$2:$H$2)+'Assumptions (NG)'!$I$18*AVERAGE('Assumptions (NG)'!$F$3:$H$3))/10^9,0)</f>
        <v>0.01845359818</v>
      </c>
      <c r="U607" s="160">
        <f>IF($J$438&gt;0,'Assumptions (NG)'!AG$13*Model!$J$438*('Assumptions (NG)'!$I$17*AVERAGE('Assumptions (NG)'!$F$2:$H$2)+'Assumptions (NG)'!$I$18*AVERAGE('Assumptions (NG)'!$F$3:$H$3))/10^9,0)</f>
        <v>0.01842237381</v>
      </c>
      <c r="V607" s="160">
        <f>IF($J$438&gt;0,'Assumptions (NG)'!AH$13*Model!$J$438*('Assumptions (NG)'!$I$17*AVERAGE('Assumptions (NG)'!$F$2:$H$2)+'Assumptions (NG)'!$I$18*AVERAGE('Assumptions (NG)'!$F$3:$H$3))/10^9,0)</f>
        <v>0.01845359818</v>
      </c>
      <c r="W607" s="160">
        <f>IF($J$438&gt;0,'Assumptions (NG)'!AI$13*Model!$J$438*('Assumptions (NG)'!$I$17*AVERAGE('Assumptions (NG)'!$F$2:$H$2)+'Assumptions (NG)'!$I$18*AVERAGE('Assumptions (NG)'!$F$3:$H$3))/10^9,0)</f>
        <v>0.01842237381</v>
      </c>
      <c r="X607" s="160">
        <f>IF($J$438&gt;0,'Assumptions (NG)'!AJ$13*Model!$J$438*('Assumptions (NG)'!$I$17*AVERAGE('Assumptions (NG)'!$F$2:$H$2)+'Assumptions (NG)'!$I$18*AVERAGE('Assumptions (NG)'!$F$3:$H$3))/10^9,0)</f>
        <v>0.01845359818</v>
      </c>
      <c r="Y607" s="160">
        <f>IF($J$438&gt;0,'Assumptions (NG)'!AK$13*Model!$J$438*('Assumptions (NG)'!$I$17*AVERAGE('Assumptions (NG)'!$F$2:$H$2)+'Assumptions (NG)'!$I$18*AVERAGE('Assumptions (NG)'!$F$3:$H$3))/10^9,0)</f>
        <v>0.009211186906</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0.03401005262</v>
      </c>
      <c r="L608" s="160">
        <f>IF($K$438&gt;0,'Assumptions (NG)'!W$13*Model!$K$438*('Assumptions (NG)'!$J$17*AVERAGE('Assumptions (NG)'!$G$2:$I$2)+'Assumptions (NG)'!$J$18*AVERAGE('Assumptions (NG)'!$G$3:$I$3))/10^9,0)</f>
        <v>0.06461909997</v>
      </c>
      <c r="M608" s="160">
        <f>IF($K$438&gt;0,'Assumptions (NG)'!X$13*Model!$K$438*('Assumptions (NG)'!$J$17*AVERAGE('Assumptions (NG)'!$G$2:$I$2)+'Assumptions (NG)'!$J$18*AVERAGE('Assumptions (NG)'!$G$3:$I$3))/10^9,0)</f>
        <v>0.05815718998</v>
      </c>
      <c r="N608" s="160">
        <f>IF($K$438&gt;0,'Assumptions (NG)'!Y$13*Model!$K$438*('Assumptions (NG)'!$J$17*AVERAGE('Assumptions (NG)'!$G$2:$I$2)+'Assumptions (NG)'!$J$18*AVERAGE('Assumptions (NG)'!$G$3:$I$3))/10^9,0)</f>
        <v>0.05237548103</v>
      </c>
      <c r="O608" s="160">
        <f>IF($K$438&gt;0,'Assumptions (NG)'!Z$13*Model!$K$438*('Assumptions (NG)'!$J$17*AVERAGE('Assumptions (NG)'!$G$2:$I$2)+'Assumptions (NG)'!$J$18*AVERAGE('Assumptions (NG)'!$G$3:$I$3))/10^9,0)</f>
        <v>0.04713793293</v>
      </c>
      <c r="P608" s="160">
        <f>IF($K$438&gt;0,'Assumptions (NG)'!AA$13*Model!$K$438*('Assumptions (NG)'!$J$17*AVERAGE('Assumptions (NG)'!$G$2:$I$2)+'Assumptions (NG)'!$J$18*AVERAGE('Assumptions (NG)'!$G$3:$I$3))/10^9,0)</f>
        <v>0.04237652556</v>
      </c>
      <c r="Q608" s="160">
        <f>IF($K$438&gt;0,'Assumptions (NG)'!AB$13*Model!$K$438*('Assumptions (NG)'!$J$17*AVERAGE('Assumptions (NG)'!$G$2:$I$2)+'Assumptions (NG)'!$J$18*AVERAGE('Assumptions (NG)'!$G$3:$I$3))/10^9,0)</f>
        <v>0.04013186209</v>
      </c>
      <c r="R608" s="160">
        <f>IF($K$438&gt;0,'Assumptions (NG)'!AC$13*Model!$K$438*('Assumptions (NG)'!$J$17*AVERAGE('Assumptions (NG)'!$G$2:$I$2)+'Assumptions (NG)'!$J$18*AVERAGE('Assumptions (NG)'!$G$3:$I$3))/10^9,0)</f>
        <v>0.04013186209</v>
      </c>
      <c r="S608" s="160">
        <f>IF($K$438&gt;0,'Assumptions (NG)'!AD$13*Model!$K$438*('Assumptions (NG)'!$J$17*AVERAGE('Assumptions (NG)'!$G$2:$I$2)+'Assumptions (NG)'!$J$18*AVERAGE('Assumptions (NG)'!$G$3:$I$3))/10^9,0)</f>
        <v>0.04019988219</v>
      </c>
      <c r="T608" s="160">
        <f>IF($K$438&gt;0,'Assumptions (NG)'!AE$13*Model!$K$438*('Assumptions (NG)'!$J$17*AVERAGE('Assumptions (NG)'!$G$2:$I$2)+'Assumptions (NG)'!$J$18*AVERAGE('Assumptions (NG)'!$G$3:$I$3))/10^9,0)</f>
        <v>0.04013186209</v>
      </c>
      <c r="U608" s="160">
        <f>IF($K$438&gt;0,'Assumptions (NG)'!AF$13*Model!$K$438*('Assumptions (NG)'!$J$17*AVERAGE('Assumptions (NG)'!$G$2:$I$2)+'Assumptions (NG)'!$J$18*AVERAGE('Assumptions (NG)'!$G$3:$I$3))/10^9,0)</f>
        <v>0.04019988219</v>
      </c>
      <c r="V608" s="160">
        <f>IF($K$438&gt;0,'Assumptions (NG)'!AG$13*Model!$K$438*('Assumptions (NG)'!$J$17*AVERAGE('Assumptions (NG)'!$G$2:$I$2)+'Assumptions (NG)'!$J$18*AVERAGE('Assumptions (NG)'!$G$3:$I$3))/10^9,0)</f>
        <v>0.04013186209</v>
      </c>
      <c r="W608" s="160">
        <f>IF($K$438&gt;0,'Assumptions (NG)'!AH$13*Model!$K$438*('Assumptions (NG)'!$J$17*AVERAGE('Assumptions (NG)'!$G$2:$I$2)+'Assumptions (NG)'!$J$18*AVERAGE('Assumptions (NG)'!$G$3:$I$3))/10^9,0)</f>
        <v>0.04019988219</v>
      </c>
      <c r="X608" s="160">
        <f>IF($K$438&gt;0,'Assumptions (NG)'!AI$13*Model!$K$438*('Assumptions (NG)'!$J$17*AVERAGE('Assumptions (NG)'!$G$2:$I$2)+'Assumptions (NG)'!$J$18*AVERAGE('Assumptions (NG)'!$G$3:$I$3))/10^9,0)</f>
        <v>0.04013186209</v>
      </c>
      <c r="Y608" s="160">
        <f>IF($K$438&gt;0,'Assumptions (NG)'!AJ$13*Model!$K$438*('Assumptions (NG)'!$J$17*AVERAGE('Assumptions (NG)'!$G$2:$I$2)+'Assumptions (NG)'!$J$18*AVERAGE('Assumptions (NG)'!$G$3:$I$3))/10^9,0)</f>
        <v>0.04019988219</v>
      </c>
      <c r="Z608" s="160">
        <f>IF($K$438&gt;0,'Assumptions (NG)'!AK$13*Model!$K$438*('Assumptions (NG)'!$J$17*AVERAGE('Assumptions (NG)'!$G$2:$I$2)+'Assumptions (NG)'!$J$18*AVERAGE('Assumptions (NG)'!$G$3:$I$3))/10^9,0)</f>
        <v>0.02006593104</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0.0002349719818</v>
      </c>
      <c r="N610" s="160">
        <f>IF($M$438&gt;0,'Assumptions (NG)'!W$13*Model!$M$438*('Assumptions (NG)'!$L$17*AVERAGE('Assumptions (NG)'!$I$2:$K$2)+'Assumptions (NG)'!$L$18*AVERAGE('Assumptions (NG)'!$I$3:$K$3))/10^9,0)</f>
        <v>0.0004464467655</v>
      </c>
      <c r="O610" s="160">
        <f>IF($M$438&gt;0,'Assumptions (NG)'!X$13*Model!$M$438*('Assumptions (NG)'!$L$17*AVERAGE('Assumptions (NG)'!$I$2:$K$2)+'Assumptions (NG)'!$L$18*AVERAGE('Assumptions (NG)'!$I$3:$K$3))/10^9,0)</f>
        <v>0.000401802089</v>
      </c>
      <c r="P610" s="160">
        <f>IF($M$438&gt;0,'Assumptions (NG)'!Y$13*Model!$M$438*('Assumptions (NG)'!$L$17*AVERAGE('Assumptions (NG)'!$I$2:$K$2)+'Assumptions (NG)'!$L$18*AVERAGE('Assumptions (NG)'!$I$3:$K$3))/10^9,0)</f>
        <v>0.000361856852</v>
      </c>
      <c r="Q610" s="160">
        <f>IF($M$438&gt;0,'Assumptions (NG)'!Z$13*Model!$M$438*('Assumptions (NG)'!$L$17*AVERAGE('Assumptions (NG)'!$I$2:$K$2)+'Assumptions (NG)'!$L$18*AVERAGE('Assumptions (NG)'!$I$3:$K$3))/10^9,0)</f>
        <v>0.0003256711668</v>
      </c>
      <c r="R610" s="160">
        <f>IF($M$438&gt;0,'Assumptions (NG)'!AA$13*Model!$M$438*('Assumptions (NG)'!$L$17*AVERAGE('Assumptions (NG)'!$I$2:$K$2)+'Assumptions (NG)'!$L$18*AVERAGE('Assumptions (NG)'!$I$3:$K$3))/10^9,0)</f>
        <v>0.0002927750894</v>
      </c>
      <c r="S610" s="160">
        <f>IF($M$438&gt;0,'Assumptions (NG)'!AB$13*Model!$M$438*('Assumptions (NG)'!$L$17*AVERAGE('Assumptions (NG)'!$I$2:$K$2)+'Assumptions (NG)'!$L$18*AVERAGE('Assumptions (NG)'!$I$3:$K$3))/10^9,0)</f>
        <v>0.0002772669386</v>
      </c>
      <c r="T610" s="160">
        <f>IF($M$438&gt;0,'Assumptions (NG)'!AC$13*Model!$M$438*('Assumptions (NG)'!$L$17*AVERAGE('Assumptions (NG)'!$I$2:$K$2)+'Assumptions (NG)'!$L$18*AVERAGE('Assumptions (NG)'!$I$3:$K$3))/10^9,0)</f>
        <v>0.0002772669386</v>
      </c>
      <c r="U610" s="160">
        <f>IF($M$438&gt;0,'Assumptions (NG)'!AD$13*Model!$M$438*('Assumptions (NG)'!$L$17*AVERAGE('Assumptions (NG)'!$I$2:$K$2)+'Assumptions (NG)'!$L$18*AVERAGE('Assumptions (NG)'!$I$3:$K$3))/10^9,0)</f>
        <v>0.0002777368825</v>
      </c>
      <c r="V610" s="160">
        <f>IF($M$438&gt;0,'Assumptions (NG)'!AE$13*Model!$M$438*('Assumptions (NG)'!$L$17*AVERAGE('Assumptions (NG)'!$I$2:$K$2)+'Assumptions (NG)'!$L$18*AVERAGE('Assumptions (NG)'!$I$3:$K$3))/10^9,0)</f>
        <v>0.0002772669386</v>
      </c>
      <c r="W610" s="160">
        <f>IF($M$438&gt;0,'Assumptions (NG)'!AF$13*Model!$M$438*('Assumptions (NG)'!$L$17*AVERAGE('Assumptions (NG)'!$I$2:$K$2)+'Assumptions (NG)'!$L$18*AVERAGE('Assumptions (NG)'!$I$3:$K$3))/10^9,0)</f>
        <v>0.0002777368825</v>
      </c>
      <c r="X610" s="160">
        <f>IF($M$438&gt;0,'Assumptions (NG)'!AG$13*Model!$M$438*('Assumptions (NG)'!$L$17*AVERAGE('Assumptions (NG)'!$I$2:$K$2)+'Assumptions (NG)'!$L$18*AVERAGE('Assumptions (NG)'!$I$3:$K$3))/10^9,0)</f>
        <v>0.0002772669386</v>
      </c>
      <c r="Y610" s="160">
        <f>IF($M$438&gt;0,'Assumptions (NG)'!AH$13*Model!$M$438*('Assumptions (NG)'!$L$17*AVERAGE('Assumptions (NG)'!$I$2:$K$2)+'Assumptions (NG)'!$L$18*AVERAGE('Assumptions (NG)'!$I$3:$K$3))/10^9,0)</f>
        <v>0.0002777368825</v>
      </c>
      <c r="Z610" s="160">
        <f>IF($M$438&gt;0,'Assumptions (NG)'!AI$13*Model!$M$438*('Assumptions (NG)'!$L$17*AVERAGE('Assumptions (NG)'!$I$2:$K$2)+'Assumptions (NG)'!$L$18*AVERAGE('Assumptions (NG)'!$I$3:$K$3))/10^9,0)</f>
        <v>0.0002772669386</v>
      </c>
      <c r="AA610" s="160">
        <f>IF($M$438&gt;0,'Assumptions (NG)'!AJ$13*Model!$M$438*('Assumptions (NG)'!$L$17*AVERAGE('Assumptions (NG)'!$I$2:$K$2)+'Assumptions (NG)'!$L$18*AVERAGE('Assumptions (NG)'!$I$3:$K$3))/10^9,0)</f>
        <v>0.0002777368825</v>
      </c>
      <c r="AB610" s="160">
        <f>IF($M$438&gt;0,'Assumptions (NG)'!AK$13*Model!$M$438*('Assumptions (NG)'!$L$17*AVERAGE('Assumptions (NG)'!$I$2:$K$2)+'Assumptions (NG)'!$L$18*AVERAGE('Assumptions (NG)'!$I$3:$K$3))/10^9,0)</f>
        <v>0.0001386334693</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v>
      </c>
      <c r="O611" s="177">
        <f>IF($N$438&gt;0,'Assumptions (NG)'!W$13*Model!$N$438*('Assumptions (NG)'!$M$17*AVERAGE('Assumptions (NG)'!$J$2:$L$2)+'Assumptions (NG)'!$M$18*AVERAGE('Assumptions (NG)'!$J$3:$L$3))/10^9,0)</f>
        <v>0</v>
      </c>
      <c r="P611" s="177">
        <f>IF($N$438&gt;0,'Assumptions (NG)'!X$13*Model!$N$438*('Assumptions (NG)'!$M$17*AVERAGE('Assumptions (NG)'!$J$2:$L$2)+'Assumptions (NG)'!$M$18*AVERAGE('Assumptions (NG)'!$J$3:$L$3))/10^9,0)</f>
        <v>0</v>
      </c>
      <c r="Q611" s="177">
        <f>IF($N$438&gt;0,'Assumptions (NG)'!Y$13*Model!$N$438*('Assumptions (NG)'!$M$17*AVERAGE('Assumptions (NG)'!$J$2:$L$2)+'Assumptions (NG)'!$M$18*AVERAGE('Assumptions (NG)'!$J$3:$L$3))/10^9,0)</f>
        <v>0</v>
      </c>
      <c r="R611" s="177">
        <f>IF($N$438&gt;0,'Assumptions (NG)'!Z$13*Model!$N$438*('Assumptions (NG)'!$M$17*AVERAGE('Assumptions (NG)'!$J$2:$L$2)+'Assumptions (NG)'!$M$18*AVERAGE('Assumptions (NG)'!$J$3:$L$3))/10^9,0)</f>
        <v>0</v>
      </c>
      <c r="S611" s="177">
        <f>IF($N$438&gt;0,'Assumptions (NG)'!AA$13*Model!$N$438*('Assumptions (NG)'!$M$17*AVERAGE('Assumptions (NG)'!$J$2:$L$2)+'Assumptions (NG)'!$M$18*AVERAGE('Assumptions (NG)'!$J$3:$L$3))/10^9,0)</f>
        <v>0</v>
      </c>
      <c r="T611" s="177">
        <f>IF($N$438&gt;0,'Assumptions (NG)'!AB$13*Model!$N$438*('Assumptions (NG)'!$M$17*AVERAGE('Assumptions (NG)'!$J$2:$L$2)+'Assumptions (NG)'!$M$18*AVERAGE('Assumptions (NG)'!$J$3:$L$3))/10^9,0)</f>
        <v>0</v>
      </c>
      <c r="U611" s="177">
        <f>IF($N$438&gt;0,'Assumptions (NG)'!AC$13*Model!$N$438*('Assumptions (NG)'!$M$17*AVERAGE('Assumptions (NG)'!$J$2:$L$2)+'Assumptions (NG)'!$M$18*AVERAGE('Assumptions (NG)'!$J$3:$L$3))/10^9,0)</f>
        <v>0</v>
      </c>
      <c r="V611" s="177">
        <f>IF($N$438&gt;0,'Assumptions (NG)'!AD$13*Model!$N$438*('Assumptions (NG)'!$M$17*AVERAGE('Assumptions (NG)'!$J$2:$L$2)+'Assumptions (NG)'!$M$18*AVERAGE('Assumptions (NG)'!$J$3:$L$3))/10^9,0)</f>
        <v>0</v>
      </c>
      <c r="W611" s="177">
        <f>IF($N$438&gt;0,'Assumptions (NG)'!AE$13*Model!$N$438*('Assumptions (NG)'!$M$17*AVERAGE('Assumptions (NG)'!$J$2:$L$2)+'Assumptions (NG)'!$M$18*AVERAGE('Assumptions (NG)'!$J$3:$L$3))/10^9,0)</f>
        <v>0</v>
      </c>
      <c r="X611" s="177">
        <f>IF($N$438&gt;0,'Assumptions (NG)'!AF$13*Model!$N$438*('Assumptions (NG)'!$M$17*AVERAGE('Assumptions (NG)'!$J$2:$L$2)+'Assumptions (NG)'!$M$18*AVERAGE('Assumptions (NG)'!$J$3:$L$3))/10^9,0)</f>
        <v>0</v>
      </c>
      <c r="Y611" s="177">
        <f>IF($N$438&gt;0,'Assumptions (NG)'!AG$13*Model!$N$438*('Assumptions (NG)'!$M$17*AVERAGE('Assumptions (NG)'!$J$2:$L$2)+'Assumptions (NG)'!$M$18*AVERAGE('Assumptions (NG)'!$J$3:$L$3))/10^9,0)</f>
        <v>0</v>
      </c>
      <c r="Z611" s="177">
        <f>IF($N$438&gt;0,'Assumptions (NG)'!AH$13*Model!$N$438*('Assumptions (NG)'!$M$17*AVERAGE('Assumptions (NG)'!$J$2:$L$2)+'Assumptions (NG)'!$M$18*AVERAGE('Assumptions (NG)'!$J$3:$L$3))/10^9,0)</f>
        <v>0</v>
      </c>
      <c r="AA611" s="177">
        <f>IF($N$438&gt;0,'Assumptions (NG)'!AI$13*Model!$N$438*('Assumptions (NG)'!$M$17*AVERAGE('Assumptions (NG)'!$J$2:$L$2)+'Assumptions (NG)'!$M$18*AVERAGE('Assumptions (NG)'!$J$3:$L$3))/10^9,0)</f>
        <v>0</v>
      </c>
      <c r="AB611" s="177">
        <f>IF($N$438&gt;0,'Assumptions (NG)'!AJ$13*Model!$N$438*('Assumptions (NG)'!$M$17*AVERAGE('Assumptions (NG)'!$J$2:$L$2)+'Assumptions (NG)'!$M$18*AVERAGE('Assumptions (NG)'!$J$3:$L$3))/10^9,0)</f>
        <v>0</v>
      </c>
      <c r="AC611" s="177">
        <f>IF($N$438&gt;0,'Assumptions (NG)'!AK$13*Model!$N$438*('Assumptions (NG)'!$M$17*AVERAGE('Assumptions (NG)'!$J$2:$L$2)+'Assumptions (NG)'!$M$18*AVERAGE('Assumptions (NG)'!$J$3:$L$3))/10^9,0)</f>
        <v>0</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0.000421703316</v>
      </c>
      <c r="P612" s="160">
        <f>IF($O$438&gt;0,'Assumptions (NG)'!W$13*Model!$O$438*('Assumptions (NG)'!$N$17*AVERAGE('Assumptions (NG)'!$K$2:$M$2)+'Assumptions (NG)'!$N$18*AVERAGE('Assumptions (NG)'!$K$3:$M$3))/10^9,0)</f>
        <v>0.0008012363004</v>
      </c>
      <c r="Q612" s="160">
        <f>IF($O$438&gt;0,'Assumptions (NG)'!X$13*Model!$O$438*('Assumptions (NG)'!$N$17*AVERAGE('Assumptions (NG)'!$K$2:$M$2)+'Assumptions (NG)'!$N$18*AVERAGE('Assumptions (NG)'!$K$3:$M$3))/10^9,0)</f>
        <v>0.0007211126704</v>
      </c>
      <c r="R612" s="160">
        <f>IF($O$438&gt;0,'Assumptions (NG)'!Y$13*Model!$O$438*('Assumptions (NG)'!$N$17*AVERAGE('Assumptions (NG)'!$K$2:$M$2)+'Assumptions (NG)'!$N$18*AVERAGE('Assumptions (NG)'!$K$3:$M$3))/10^9,0)</f>
        <v>0.0006494231067</v>
      </c>
      <c r="S612" s="160">
        <f>IF($O$438&gt;0,'Assumptions (NG)'!Z$13*Model!$O$438*('Assumptions (NG)'!$N$17*AVERAGE('Assumptions (NG)'!$K$2:$M$2)+'Assumptions (NG)'!$N$18*AVERAGE('Assumptions (NG)'!$K$3:$M$3))/10^9,0)</f>
        <v>0.000584480796</v>
      </c>
      <c r="T612" s="160">
        <f>IF($O$438&gt;0,'Assumptions (NG)'!AA$13*Model!$O$438*('Assumptions (NG)'!$N$17*AVERAGE('Assumptions (NG)'!$K$2:$M$2)+'Assumptions (NG)'!$N$18*AVERAGE('Assumptions (NG)'!$K$3:$M$3))/10^9,0)</f>
        <v>0.0005254423317</v>
      </c>
      <c r="U612" s="160">
        <f>IF($O$438&gt;0,'Assumptions (NG)'!AB$13*Model!$O$438*('Assumptions (NG)'!$N$17*AVERAGE('Assumptions (NG)'!$K$2:$M$2)+'Assumptions (NG)'!$N$18*AVERAGE('Assumptions (NG)'!$K$3:$M$3))/10^9,0)</f>
        <v>0.0004976099129</v>
      </c>
      <c r="V612" s="160">
        <f>IF($O$438&gt;0,'Assumptions (NG)'!AC$13*Model!$O$438*('Assumptions (NG)'!$N$17*AVERAGE('Assumptions (NG)'!$K$2:$M$2)+'Assumptions (NG)'!$N$18*AVERAGE('Assumptions (NG)'!$K$3:$M$3))/10^9,0)</f>
        <v>0.0004976099129</v>
      </c>
      <c r="W612" s="160">
        <f>IF($O$438&gt;0,'Assumptions (NG)'!AD$13*Model!$O$438*('Assumptions (NG)'!$N$17*AVERAGE('Assumptions (NG)'!$K$2:$M$2)+'Assumptions (NG)'!$N$18*AVERAGE('Assumptions (NG)'!$K$3:$M$3))/10^9,0)</f>
        <v>0.0004984533195</v>
      </c>
      <c r="X612" s="160">
        <f>IF($O$438&gt;0,'Assumptions (NG)'!AE$13*Model!$O$438*('Assumptions (NG)'!$N$17*AVERAGE('Assumptions (NG)'!$K$2:$M$2)+'Assumptions (NG)'!$N$18*AVERAGE('Assumptions (NG)'!$K$3:$M$3))/10^9,0)</f>
        <v>0.0004976099129</v>
      </c>
      <c r="Y612" s="160">
        <f>IF($O$438&gt;0,'Assumptions (NG)'!AF$13*Model!$O$438*('Assumptions (NG)'!$N$17*AVERAGE('Assumptions (NG)'!$K$2:$M$2)+'Assumptions (NG)'!$N$18*AVERAGE('Assumptions (NG)'!$K$3:$M$3))/10^9,0)</f>
        <v>0.0004984533195</v>
      </c>
      <c r="Z612" s="160">
        <f>IF($O$438&gt;0,'Assumptions (NG)'!AG$13*Model!$O$438*('Assumptions (NG)'!$N$17*AVERAGE('Assumptions (NG)'!$K$2:$M$2)+'Assumptions (NG)'!$N$18*AVERAGE('Assumptions (NG)'!$K$3:$M$3))/10^9,0)</f>
        <v>0.0004976099129</v>
      </c>
      <c r="AA612" s="160">
        <f>IF($O$438&gt;0,'Assumptions (NG)'!AH$13*Model!$O$438*('Assumptions (NG)'!$N$17*AVERAGE('Assumptions (NG)'!$K$2:$M$2)+'Assumptions (NG)'!$N$18*AVERAGE('Assumptions (NG)'!$K$3:$M$3))/10^9,0)</f>
        <v>0.0004984533195</v>
      </c>
      <c r="AB612" s="160">
        <f>IF($O$438&gt;0,'Assumptions (NG)'!AI$13*Model!$O$438*('Assumptions (NG)'!$N$17*AVERAGE('Assumptions (NG)'!$K$2:$M$2)+'Assumptions (NG)'!$N$18*AVERAGE('Assumptions (NG)'!$K$3:$M$3))/10^9,0)</f>
        <v>0.0004976099129</v>
      </c>
      <c r="AC612" s="160">
        <f>IF($O$438&gt;0,'Assumptions (NG)'!AJ$13*Model!$O$438*('Assumptions (NG)'!$N$17*AVERAGE('Assumptions (NG)'!$K$2:$M$2)+'Assumptions (NG)'!$N$18*AVERAGE('Assumptions (NG)'!$K$3:$M$3))/10^9,0)</f>
        <v>0.0004984533195</v>
      </c>
      <c r="AD612" s="160">
        <f>IF($O$438&gt;0,'Assumptions (NG)'!AK$13*Model!$O$438*('Assumptions (NG)'!$N$17*AVERAGE('Assumptions (NG)'!$K$2:$M$2)+'Assumptions (NG)'!$N$18*AVERAGE('Assumptions (NG)'!$K$3:$M$3))/10^9,0)</f>
        <v>0.0002488049564</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0.02066446576</v>
      </c>
      <c r="T616" s="177">
        <f>IF($S$438&gt;0,'Assumptions (NG)'!W$13*Model!$S$438*('Assumptions (NG)'!$R$17*AVERAGE('Assumptions (NG)'!$O$2:$Q$2)+'Assumptions (NG)'!$R$18*AVERAGE('Assumptions (NG)'!$O$3:$Q$3))/10^9,0)</f>
        <v>0.03926248495</v>
      </c>
      <c r="U616" s="177">
        <f>IF($S$438&gt;0,'Assumptions (NG)'!X$13*Model!$S$438*('Assumptions (NG)'!$R$17*AVERAGE('Assumptions (NG)'!$O$2:$Q$2)+'Assumptions (NG)'!$R$18*AVERAGE('Assumptions (NG)'!$O$3:$Q$3))/10^9,0)</f>
        <v>0.03533623645</v>
      </c>
      <c r="V616" s="177">
        <f>IF($S$438&gt;0,'Assumptions (NG)'!Y$13*Model!$S$438*('Assumptions (NG)'!$R$17*AVERAGE('Assumptions (NG)'!$O$2:$Q$2)+'Assumptions (NG)'!$R$18*AVERAGE('Assumptions (NG)'!$O$3:$Q$3))/10^9,0)</f>
        <v>0.03182327727</v>
      </c>
      <c r="W616" s="177">
        <f>IF($S$438&gt;0,'Assumptions (NG)'!Z$13*Model!$S$438*('Assumptions (NG)'!$R$17*AVERAGE('Assumptions (NG)'!$O$2:$Q$2)+'Assumptions (NG)'!$R$18*AVERAGE('Assumptions (NG)'!$O$3:$Q$3))/10^9,0)</f>
        <v>0.02864094954</v>
      </c>
      <c r="X616" s="177">
        <f>IF($S$438&gt;0,'Assumptions (NG)'!AA$13*Model!$S$438*('Assumptions (NG)'!$R$17*AVERAGE('Assumptions (NG)'!$O$2:$Q$2)+'Assumptions (NG)'!$R$18*AVERAGE('Assumptions (NG)'!$O$3:$Q$3))/10^9,0)</f>
        <v>0.02574792434</v>
      </c>
      <c r="Y616" s="177">
        <f>IF($S$438&gt;0,'Assumptions (NG)'!AB$13*Model!$S$438*('Assumptions (NG)'!$R$17*AVERAGE('Assumptions (NG)'!$O$2:$Q$2)+'Assumptions (NG)'!$R$18*AVERAGE('Assumptions (NG)'!$O$3:$Q$3))/10^9,0)</f>
        <v>0.0243840696</v>
      </c>
      <c r="Z616" s="177">
        <f>IF($S$438&gt;0,'Assumptions (NG)'!AC$13*Model!$S$438*('Assumptions (NG)'!$R$17*AVERAGE('Assumptions (NG)'!$O$2:$Q$2)+'Assumptions (NG)'!$R$18*AVERAGE('Assumptions (NG)'!$O$3:$Q$3))/10^9,0)</f>
        <v>0.0243840696</v>
      </c>
      <c r="AA616" s="177">
        <f>IF($S$438&gt;0,'Assumptions (NG)'!AD$13*Model!$S$438*('Assumptions (NG)'!$R$17*AVERAGE('Assumptions (NG)'!$O$2:$Q$2)+'Assumptions (NG)'!$R$18*AVERAGE('Assumptions (NG)'!$O$3:$Q$3))/10^9,0)</f>
        <v>0.02442539853</v>
      </c>
      <c r="AB616" s="177">
        <f>IF($S$438&gt;0,'Assumptions (NG)'!AE$13*Model!$S$438*('Assumptions (NG)'!$R$17*AVERAGE('Assumptions (NG)'!$O$2:$Q$2)+'Assumptions (NG)'!$R$18*AVERAGE('Assumptions (NG)'!$O$3:$Q$3))/10^9,0)</f>
        <v>0.0243840696</v>
      </c>
      <c r="AC616" s="177">
        <f>IF($S$438&gt;0,'Assumptions (NG)'!AF$13*Model!$S$438*('Assumptions (NG)'!$R$17*AVERAGE('Assumptions (NG)'!$O$2:$Q$2)+'Assumptions (NG)'!$R$18*AVERAGE('Assumptions (NG)'!$O$3:$Q$3))/10^9,0)</f>
        <v>0.02442539853</v>
      </c>
      <c r="AD616" s="177">
        <f>IF($S$438&gt;0,'Assumptions (NG)'!AG$13*Model!$S$438*('Assumptions (NG)'!$R$17*AVERAGE('Assumptions (NG)'!$O$2:$Q$2)+'Assumptions (NG)'!$R$18*AVERAGE('Assumptions (NG)'!$O$3:$Q$3))/10^9,0)</f>
        <v>0.0243840696</v>
      </c>
      <c r="AE616" s="177">
        <f>IF($S$438&gt;0,'Assumptions (NG)'!AH$13*Model!$S$438*('Assumptions (NG)'!$R$17*AVERAGE('Assumptions (NG)'!$O$2:$Q$2)+'Assumptions (NG)'!$R$18*AVERAGE('Assumptions (NG)'!$O$3:$Q$3))/10^9,0)</f>
        <v>0.02442539853</v>
      </c>
      <c r="AF616" s="177">
        <f>IF($S$438&gt;0,'Assumptions (NG)'!AI$13*Model!$S$438*('Assumptions (NG)'!$R$17*AVERAGE('Assumptions (NG)'!$O$2:$Q$2)+'Assumptions (NG)'!$R$18*AVERAGE('Assumptions (NG)'!$O$3:$Q$3))/10^9,0)</f>
        <v>0.0243840696</v>
      </c>
      <c r="AG616" s="177">
        <f>IF($S$438&gt;0,'Assumptions (NG)'!AJ$13*Model!$S$438*('Assumptions (NG)'!$R$17*AVERAGE('Assumptions (NG)'!$O$2:$Q$2)+'Assumptions (NG)'!$R$18*AVERAGE('Assumptions (NG)'!$O$3:$Q$3))/10^9,0)</f>
        <v>0.02442539853</v>
      </c>
      <c r="AH616" s="177">
        <f>IF($S$438&gt;0,'Assumptions (NG)'!AK$13*Model!$S$438*('Assumptions (NG)'!$R$17*AVERAGE('Assumptions (NG)'!$O$2:$Q$2)+'Assumptions (NG)'!$R$18*AVERAGE('Assumptions (NG)'!$O$3:$Q$3))/10^9,0)</f>
        <v>0.0121920348</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0.02344565992</v>
      </c>
      <c r="Y621" s="176">
        <f>IF($X$438&gt;0,'Assumptions (NG)'!W13*Model!$X$438*('Assumptions (NG)'!$W$17*AVERAGE('Assumptions (NG)'!$T$2:$V$2)+'Assumptions (NG)'!$W$18*AVERAGE('Assumptions (NG)'!$T$3:$V$3))/10^9,0)</f>
        <v>0.04454675384</v>
      </c>
      <c r="Z621" s="176">
        <f>IF($X$438&gt;0,'Assumptions (NG)'!X13*Model!$X$438*('Assumptions (NG)'!$W$17*AVERAGE('Assumptions (NG)'!$T$2:$V$2)+'Assumptions (NG)'!$W$18*AVERAGE('Assumptions (NG)'!$T$3:$V$3))/10^9,0)</f>
        <v>0.04009207845</v>
      </c>
      <c r="AA621" s="176">
        <f>IF($X$438&gt;0,'Assumptions (NG)'!Y13*Model!$X$438*('Assumptions (NG)'!$W$17*AVERAGE('Assumptions (NG)'!$T$2:$V$2)+'Assumptions (NG)'!$W$18*AVERAGE('Assumptions (NG)'!$T$3:$V$3))/10^9,0)</f>
        <v>0.03610631627</v>
      </c>
      <c r="AB621" s="176">
        <f>IF($X$438&gt;0,'Assumptions (NG)'!Z13*Model!$X$438*('Assumptions (NG)'!$W$17*AVERAGE('Assumptions (NG)'!$T$2:$V$2)+'Assumptions (NG)'!$W$18*AVERAGE('Assumptions (NG)'!$T$3:$V$3))/10^9,0)</f>
        <v>0.03249568464</v>
      </c>
      <c r="AC621" s="176">
        <f>IF($X$438&gt;0,'Assumptions (NG)'!AA13*Model!$X$438*('Assumptions (NG)'!$W$17*AVERAGE('Assumptions (NG)'!$T$2:$V$2)+'Assumptions (NG)'!$W$18*AVERAGE('Assumptions (NG)'!$T$3:$V$3))/10^9,0)</f>
        <v>0.02921329225</v>
      </c>
      <c r="AD621" s="176">
        <f>IF($X$438&gt;0,'Assumptions (NG)'!AB13*Model!$X$438*('Assumptions (NG)'!$W$17*AVERAGE('Assumptions (NG)'!$T$2:$V$2)+'Assumptions (NG)'!$W$18*AVERAGE('Assumptions (NG)'!$T$3:$V$3))/10^9,0)</f>
        <v>0.0276658787</v>
      </c>
      <c r="AE621" s="176">
        <f>IF($X$438&gt;0,'Assumptions (NG)'!AC13*Model!$X$438*('Assumptions (NG)'!$W$17*AVERAGE('Assumptions (NG)'!$T$2:$V$2)+'Assumptions (NG)'!$W$18*AVERAGE('Assumptions (NG)'!$T$3:$V$3))/10^9,0)</f>
        <v>0.0276658787</v>
      </c>
      <c r="AF621" s="176">
        <f>IF($X$438&gt;0,'Assumptions (NG)'!AD13*Model!$X$438*('Assumptions (NG)'!$W$17*AVERAGE('Assumptions (NG)'!$T$2:$V$2)+'Assumptions (NG)'!$W$18*AVERAGE('Assumptions (NG)'!$T$3:$V$3))/10^9,0)</f>
        <v>0.02771277002</v>
      </c>
      <c r="AG621" s="176">
        <f>IF($X$438&gt;0,'Assumptions (NG)'!AE13*Model!$X$438*('Assumptions (NG)'!$W$17*AVERAGE('Assumptions (NG)'!$T$2:$V$2)+'Assumptions (NG)'!$W$18*AVERAGE('Assumptions (NG)'!$T$3:$V$3))/10^9,0)</f>
        <v>0.0276658787</v>
      </c>
      <c r="AH621" s="176">
        <f>IF($X$438&gt;0,'Assumptions (NG)'!AF13*Model!$X$438*('Assumptions (NG)'!$W$17*AVERAGE('Assumptions (NG)'!$T$2:$V$2)+'Assumptions (NG)'!$W$18*AVERAGE('Assumptions (NG)'!$T$3:$V$3))/10^9,0)</f>
        <v>0.02771277002</v>
      </c>
      <c r="AI621" s="176">
        <f>IF($X$438&gt;0,'Assumptions (NG)'!AG13*Model!$X$438*('Assumptions (NG)'!$W$17*AVERAGE('Assumptions (NG)'!$T$2:$V$2)+'Assumptions (NG)'!$W$18*AVERAGE('Assumptions (NG)'!$T$3:$V$3))/10^9,0)</f>
        <v>0.0276658787</v>
      </c>
      <c r="AJ621" s="176">
        <f>IF($X$438&gt;0,'Assumptions (NG)'!AH13*Model!$X$438*('Assumptions (NG)'!$W$17*AVERAGE('Assumptions (NG)'!$T$2:$V$2)+'Assumptions (NG)'!$W$18*AVERAGE('Assumptions (NG)'!$T$3:$V$3))/10^9,0)</f>
        <v>0.02771277002</v>
      </c>
      <c r="AK621" s="176">
        <f>IF($X$438&gt;0,'Assumptions (NG)'!AI13*Model!$X$438*('Assumptions (NG)'!$W$17*AVERAGE('Assumptions (NG)'!$T$2:$V$2)+'Assumptions (NG)'!$W$18*AVERAGE('Assumptions (NG)'!$T$3:$V$3))/10^9,0)</f>
        <v>0.0276658787</v>
      </c>
      <c r="AL621" s="176">
        <f>IF($X$438&gt;0,'Assumptions (NG)'!AJ13*Model!$X$438*('Assumptions (NG)'!$W$17*AVERAGE('Assumptions (NG)'!$T$2:$V$2)+'Assumptions (NG)'!$W$18*AVERAGE('Assumptions (NG)'!$T$3:$V$3))/10^9,0)</f>
        <v>0.02771277002</v>
      </c>
      <c r="AM621" s="176">
        <f>IF($X$438&gt;0,'Assumptions (NG)'!AK13*Model!$X$438*('Assumptions (NG)'!$W$17*AVERAGE('Assumptions (NG)'!$T$2:$V$2)+'Assumptions (NG)'!$W$18*AVERAGE('Assumptions (NG)'!$T$3:$V$3))/10^9,0)</f>
        <v>0.01383293935</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0.007155288942</v>
      </c>
      <c r="AI631" s="160">
        <f>IF($AH$438&gt;0,'Assumptions (NG)'!W13*Model!$AH$438*('Assumptions (NG)'!$AG$17*AVERAGE('Assumptions (NG)'!$AD$2:$AF$2)+'Assumptions (NG)'!$AG$18*AVERAGE('Assumptions (NG)'!$AD$3:$AF$3))/10^9,0)</f>
        <v>0.01359504899</v>
      </c>
      <c r="AJ631" s="160">
        <f>IF($AH$438&gt;0,'Assumptions (NG)'!X13*Model!$AH$438*('Assumptions (NG)'!$AG$17*AVERAGE('Assumptions (NG)'!$AD$2:$AF$2)+'Assumptions (NG)'!$AG$18*AVERAGE('Assumptions (NG)'!$AD$3:$AF$3))/10^9,0)</f>
        <v>0.01223554409</v>
      </c>
      <c r="AK631" s="160">
        <f>IF($AH$438&gt;0,'Assumptions (NG)'!Y13*Model!$AH$438*('Assumptions (NG)'!$AG$17*AVERAGE('Assumptions (NG)'!$AD$2:$AF$2)+'Assumptions (NG)'!$AG$18*AVERAGE('Assumptions (NG)'!$AD$3:$AF$3))/10^9,0)</f>
        <v>0.01101914497</v>
      </c>
      <c r="AL631" s="160">
        <f>IF($AH$438&gt;0,'Assumptions (NG)'!Z13*Model!$AH$438*('Assumptions (NG)'!$AG$17*AVERAGE('Assumptions (NG)'!$AD$2:$AF$2)+'Assumptions (NG)'!$AG$18*AVERAGE('Assumptions (NG)'!$AD$3:$AF$3))/10^9,0)</f>
        <v>0.009917230474</v>
      </c>
      <c r="AM631" s="160">
        <f>IF($AH$438&gt;0,'Assumptions (NG)'!AA13*Model!$AH$438*('Assumptions (NG)'!$AG$17*AVERAGE('Assumptions (NG)'!$AD$2:$AF$2)+'Assumptions (NG)'!$AG$18*AVERAGE('Assumptions (NG)'!$AD$3:$AF$3))/10^9,0)</f>
        <v>0.008915490022</v>
      </c>
      <c r="AN631" s="160">
        <f>IF($AH$438&gt;0,'Assumptions (NG)'!AB13*Model!$AH$438*('Assumptions (NG)'!$AG$17*AVERAGE('Assumptions (NG)'!$AD$2:$AF$2)+'Assumptions (NG)'!$AG$18*AVERAGE('Assumptions (NG)'!$AD$3:$AF$3))/10^9,0)</f>
        <v>0.008443240952</v>
      </c>
      <c r="AO631" s="160">
        <f>IF($AH$438&gt;0,'Assumptions (NG)'!AC13*Model!$AH$438*('Assumptions (NG)'!$AG$17*AVERAGE('Assumptions (NG)'!$AD$2:$AF$2)+'Assumptions (NG)'!$AG$18*AVERAGE('Assumptions (NG)'!$AD$3:$AF$3))/10^9,0)</f>
        <v>0.008443240952</v>
      </c>
      <c r="AP631" s="160">
        <f>IF($AH$438&gt;0,'Assumptions (NG)'!AD13*Model!$AH$438*('Assumptions (NG)'!$AG$17*AVERAGE('Assumptions (NG)'!$AD$2:$AF$2)+'Assumptions (NG)'!$AG$18*AVERAGE('Assumptions (NG)'!$AD$3:$AF$3))/10^9,0)</f>
        <v>0.00845755153</v>
      </c>
      <c r="AQ631" s="160">
        <f>IF($AH$438&gt;0,'Assumptions (NG)'!AE13*Model!$AH$438*('Assumptions (NG)'!$AG$17*AVERAGE('Assumptions (NG)'!$AD$2:$AF$2)+'Assumptions (NG)'!$AG$18*AVERAGE('Assumptions (NG)'!$AD$3:$AF$3))/10^9,0)</f>
        <v>0.008443240952</v>
      </c>
      <c r="AR631" s="160">
        <f>IF($AH$438&gt;0,'Assumptions (NG)'!AF13*Model!$AH$438*('Assumptions (NG)'!$AG$17*AVERAGE('Assumptions (NG)'!$AD$2:$AF$2)+'Assumptions (NG)'!$AG$18*AVERAGE('Assumptions (NG)'!$AD$3:$AF$3))/10^9,0)</f>
        <v>0.00845755153</v>
      </c>
      <c r="AS631" s="160">
        <f>IF($AH$438&gt;0,'Assumptions (NG)'!AG13*Model!$AH$438*('Assumptions (NG)'!$AG$17*AVERAGE('Assumptions (NG)'!$AD$2:$AF$2)+'Assumptions (NG)'!$AG$18*AVERAGE('Assumptions (NG)'!$AD$3:$AF$3))/10^9,0)</f>
        <v>0.008443240952</v>
      </c>
      <c r="AT631" s="160">
        <f>IF($AH$438&gt;0,'Assumptions (NG)'!AH13*Model!$AH$438*('Assumptions (NG)'!$AG$17*AVERAGE('Assumptions (NG)'!$AD$2:$AF$2)+'Assumptions (NG)'!$AG$18*AVERAGE('Assumptions (NG)'!$AD$3:$AF$3))/10^9,0)</f>
        <v>0.00845755153</v>
      </c>
      <c r="AU631" s="160">
        <f>IF($AH$438&gt;0,'Assumptions (NG)'!AI13*Model!$AH$438*('Assumptions (NG)'!$AG$17*AVERAGE('Assumptions (NG)'!$AD$2:$AF$2)+'Assumptions (NG)'!$AG$18*AVERAGE('Assumptions (NG)'!$AD$3:$AF$3))/10^9,0)</f>
        <v>0.008443240952</v>
      </c>
      <c r="AV631" s="160">
        <f>IF($AH$438&gt;0,'Assumptions (NG)'!AJ13*Model!$AH$438*('Assumptions (NG)'!$AG$17*AVERAGE('Assumptions (NG)'!$AD$2:$AF$2)+'Assumptions (NG)'!$AG$18*AVERAGE('Assumptions (NG)'!$AD$3:$AF$3))/10^9,0)</f>
        <v>0.00845755153</v>
      </c>
      <c r="AW631" s="160">
        <f>IF($AH$438&gt;0,'Assumptions (NG)'!AK13*Model!$AH$438*('Assumptions (NG)'!$AG$17*AVERAGE('Assumptions (NG)'!$AD$2:$AF$2)+'Assumptions (NG)'!$AG$18*AVERAGE('Assumptions (NG)'!$AD$3:$AF$3))/10^9,0)</f>
        <v>0.004221620476</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0.03328424798</v>
      </c>
      <c r="AJ632" s="160">
        <f>IF($AI$438&gt;0,'Assumptions (NG)'!W13*Model!$AI$438*('Assumptions (NG)'!$AH$17*AVERAGE('Assumptions (NG)'!$AE$2:$AG$2)+'Assumptions (NG)'!$AH$18*AVERAGE('Assumptions (NG)'!$AE$3:$AG$3))/10^9,0)</f>
        <v>0.06324007115</v>
      </c>
      <c r="AK632" s="160">
        <f>IF($AI$438&gt;0,'Assumptions (NG)'!X13*Model!$AI$438*('Assumptions (NG)'!$AH$17*AVERAGE('Assumptions (NG)'!$AE$2:$AG$2)+'Assumptions (NG)'!$AH$18*AVERAGE('Assumptions (NG)'!$AE$3:$AG$3))/10^9,0)</f>
        <v>0.05691606404</v>
      </c>
      <c r="AL632" s="160">
        <f>IF($AI$438&gt;0,'Assumptions (NG)'!Y13*Model!$AI$438*('Assumptions (NG)'!$AH$17*AVERAGE('Assumptions (NG)'!$AE$2:$AG$2)+'Assumptions (NG)'!$AH$18*AVERAGE('Assumptions (NG)'!$AE$3:$AG$3))/10^9,0)</f>
        <v>0.05125774188</v>
      </c>
      <c r="AM632" s="160">
        <f>IF($AI$438&gt;0,'Assumptions (NG)'!Z13*Model!$AI$438*('Assumptions (NG)'!$AH$17*AVERAGE('Assumptions (NG)'!$AE$2:$AG$2)+'Assumptions (NG)'!$AH$18*AVERAGE('Assumptions (NG)'!$AE$3:$AG$3))/10^9,0)</f>
        <v>0.04613196769</v>
      </c>
      <c r="AN632" s="160">
        <f>IF($AI$438&gt;0,'Assumptions (NG)'!AA13*Model!$AI$438*('Assumptions (NG)'!$AH$17*AVERAGE('Assumptions (NG)'!$AE$2:$AG$2)+'Assumptions (NG)'!$AH$18*AVERAGE('Assumptions (NG)'!$AE$3:$AG$3))/10^9,0)</f>
        <v>0.04147217298</v>
      </c>
      <c r="AO632" s="160">
        <f>IF($AI$438&gt;0,'Assumptions (NG)'!AB13*Model!$AI$438*('Assumptions (NG)'!$AH$17*AVERAGE('Assumptions (NG)'!$AE$2:$AG$2)+'Assumptions (NG)'!$AH$18*AVERAGE('Assumptions (NG)'!$AE$3:$AG$3))/10^9,0)</f>
        <v>0.03927541261</v>
      </c>
      <c r="AP632" s="160">
        <f>IF($AI$438&gt;0,'Assumptions (NG)'!AC13*Model!$AI$438*('Assumptions (NG)'!$AH$17*AVERAGE('Assumptions (NG)'!$AE$2:$AG$2)+'Assumptions (NG)'!$AH$18*AVERAGE('Assumptions (NG)'!$AE$3:$AG$3))/10^9,0)</f>
        <v>0.03927541261</v>
      </c>
      <c r="AQ632" s="160">
        <f>IF($AI$438&gt;0,'Assumptions (NG)'!AD13*Model!$AI$438*('Assumptions (NG)'!$AH$17*AVERAGE('Assumptions (NG)'!$AE$2:$AG$2)+'Assumptions (NG)'!$AH$18*AVERAGE('Assumptions (NG)'!$AE$3:$AG$3))/10^9,0)</f>
        <v>0.03934198111</v>
      </c>
      <c r="AR632" s="160">
        <f>IF($AI$438&gt;0,'Assumptions (NG)'!AE13*Model!$AI$438*('Assumptions (NG)'!$AH$17*AVERAGE('Assumptions (NG)'!$AE$2:$AG$2)+'Assumptions (NG)'!$AH$18*AVERAGE('Assumptions (NG)'!$AE$3:$AG$3))/10^9,0)</f>
        <v>0.03927541261</v>
      </c>
      <c r="AS632" s="160">
        <f>IF($AI$438&gt;0,'Assumptions (NG)'!AF13*Model!$AI$438*('Assumptions (NG)'!$AH$17*AVERAGE('Assumptions (NG)'!$AE$2:$AG$2)+'Assumptions (NG)'!$AH$18*AVERAGE('Assumptions (NG)'!$AE$3:$AG$3))/10^9,0)</f>
        <v>0.03934198111</v>
      </c>
      <c r="AT632" s="160">
        <f>IF($AI$438&gt;0,'Assumptions (NG)'!AG13*Model!$AI$438*('Assumptions (NG)'!$AH$17*AVERAGE('Assumptions (NG)'!$AE$2:$AG$2)+'Assumptions (NG)'!$AH$18*AVERAGE('Assumptions (NG)'!$AE$3:$AG$3))/10^9,0)</f>
        <v>0.03927541261</v>
      </c>
      <c r="AU632" s="160">
        <f>IF($AI$438&gt;0,'Assumptions (NG)'!AH13*Model!$AI$438*('Assumptions (NG)'!$AH$17*AVERAGE('Assumptions (NG)'!$AE$2:$AG$2)+'Assumptions (NG)'!$AH$18*AVERAGE('Assumptions (NG)'!$AE$3:$AG$3))/10^9,0)</f>
        <v>0.03934198111</v>
      </c>
      <c r="AV632" s="160">
        <f>IF($AI$438&gt;0,'Assumptions (NG)'!AI13*Model!$AI$438*('Assumptions (NG)'!$AH$17*AVERAGE('Assumptions (NG)'!$AE$2:$AG$2)+'Assumptions (NG)'!$AH$18*AVERAGE('Assumptions (NG)'!$AE$3:$AG$3))/10^9,0)</f>
        <v>0.03927541261</v>
      </c>
      <c r="AW632" s="160">
        <f>IF($AI$438&gt;0,'Assumptions (NG)'!AJ13*Model!$AI$438*('Assumptions (NG)'!$AH$17*AVERAGE('Assumptions (NG)'!$AE$2:$AG$2)+'Assumptions (NG)'!$AH$18*AVERAGE('Assumptions (NG)'!$AE$3:$AG$3))/10^9,0)</f>
        <v>0.03934198111</v>
      </c>
      <c r="AX632" s="160">
        <f>IF($AI$438&gt;0,'Assumptions (NG)'!AK13*Model!$AI$438*('Assumptions (NG)'!$AH$17*AVERAGE('Assumptions (NG)'!$AE$2:$AG$2)+'Assumptions (NG)'!$AH$18*AVERAGE('Assumptions (NG)'!$AE$3:$AG$3))/10^9,0)</f>
        <v>0.01963770631</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0.01089125003</v>
      </c>
      <c r="AK633" s="177">
        <f>IF($AJ$438&gt;0,'Assumptions (NG)'!W13*Model!$AJ$438*('Assumptions (NG)'!$AI$17*AVERAGE('Assumptions (NG)'!$AF$2:$AH$2)+'Assumptions (NG)'!$AI$18*AVERAGE('Assumptions (NG)'!$AF$3:$AH$3))/10^9,0)</f>
        <v>0.02069337506</v>
      </c>
      <c r="AL633" s="177">
        <f>IF($AJ$438&gt;0,'Assumptions (NG)'!X13*Model!$AJ$438*('Assumptions (NG)'!$AI$17*AVERAGE('Assumptions (NG)'!$AF$2:$AH$2)+'Assumptions (NG)'!$AI$18*AVERAGE('Assumptions (NG)'!$AF$3:$AH$3))/10^9,0)</f>
        <v>0.01862403755</v>
      </c>
      <c r="AM633" s="177">
        <f>IF($AJ$438&gt;0,'Assumptions (NG)'!Y13*Model!$AJ$438*('Assumptions (NG)'!$AI$17*AVERAGE('Assumptions (NG)'!$AF$2:$AH$2)+'Assumptions (NG)'!$AI$18*AVERAGE('Assumptions (NG)'!$AF$3:$AH$3))/10^9,0)</f>
        <v>0.01677252505</v>
      </c>
      <c r="AN633" s="177">
        <f>IF($AJ$438&gt;0,'Assumptions (NG)'!Z13*Model!$AJ$438*('Assumptions (NG)'!$AI$17*AVERAGE('Assumptions (NG)'!$AF$2:$AH$2)+'Assumptions (NG)'!$AI$18*AVERAGE('Assumptions (NG)'!$AF$3:$AH$3))/10^9,0)</f>
        <v>0.01509527254</v>
      </c>
      <c r="AO633" s="177">
        <f>IF($AJ$438&gt;0,'Assumptions (NG)'!AA13*Model!$AJ$438*('Assumptions (NG)'!$AI$17*AVERAGE('Assumptions (NG)'!$AF$2:$AH$2)+'Assumptions (NG)'!$AI$18*AVERAGE('Assumptions (NG)'!$AF$3:$AH$3))/10^9,0)</f>
        <v>0.01357049754</v>
      </c>
      <c r="AP633" s="177">
        <f>IF($AJ$438&gt;0,'Assumptions (NG)'!AB13*Model!$AJ$438*('Assumptions (NG)'!$AI$17*AVERAGE('Assumptions (NG)'!$AF$2:$AH$2)+'Assumptions (NG)'!$AI$18*AVERAGE('Assumptions (NG)'!$AF$3:$AH$3))/10^9,0)</f>
        <v>0.01285167504</v>
      </c>
      <c r="AQ633" s="177">
        <f>IF($AJ$438&gt;0,'Assumptions (NG)'!AC13*Model!$AJ$438*('Assumptions (NG)'!$AI$17*AVERAGE('Assumptions (NG)'!$AF$2:$AH$2)+'Assumptions (NG)'!$AI$18*AVERAGE('Assumptions (NG)'!$AF$3:$AH$3))/10^9,0)</f>
        <v>0.01285167504</v>
      </c>
      <c r="AR633" s="177">
        <f>IF($AJ$438&gt;0,'Assumptions (NG)'!AD13*Model!$AJ$438*('Assumptions (NG)'!$AI$17*AVERAGE('Assumptions (NG)'!$AF$2:$AH$2)+'Assumptions (NG)'!$AI$18*AVERAGE('Assumptions (NG)'!$AF$3:$AH$3))/10^9,0)</f>
        <v>0.01287345754</v>
      </c>
      <c r="AS633" s="177">
        <f>IF($AJ$438&gt;0,'Assumptions (NG)'!AE13*Model!$AJ$438*('Assumptions (NG)'!$AI$17*AVERAGE('Assumptions (NG)'!$AF$2:$AH$2)+'Assumptions (NG)'!$AI$18*AVERAGE('Assumptions (NG)'!$AF$3:$AH$3))/10^9,0)</f>
        <v>0.01285167504</v>
      </c>
      <c r="AT633" s="177">
        <f>IF($AJ$438&gt;0,'Assumptions (NG)'!AF13*Model!$AJ$438*('Assumptions (NG)'!$AI$17*AVERAGE('Assumptions (NG)'!$AF$2:$AH$2)+'Assumptions (NG)'!$AI$18*AVERAGE('Assumptions (NG)'!$AF$3:$AH$3))/10^9,0)</f>
        <v>0.01287345754</v>
      </c>
      <c r="AU633" s="177">
        <f>IF($AJ$438&gt;0,'Assumptions (NG)'!AG13*Model!$AJ$438*('Assumptions (NG)'!$AI$17*AVERAGE('Assumptions (NG)'!$AF$2:$AH$2)+'Assumptions (NG)'!$AI$18*AVERAGE('Assumptions (NG)'!$AF$3:$AH$3))/10^9,0)</f>
        <v>0.01285167504</v>
      </c>
      <c r="AV633" s="177">
        <f>IF($AJ$438&gt;0,'Assumptions (NG)'!AH13*Model!$AJ$438*('Assumptions (NG)'!$AI$17*AVERAGE('Assumptions (NG)'!$AF$2:$AH$2)+'Assumptions (NG)'!$AI$18*AVERAGE('Assumptions (NG)'!$AF$3:$AH$3))/10^9,0)</f>
        <v>0.01287345754</v>
      </c>
      <c r="AW633" s="177">
        <f>IF($AJ$438&gt;0,'Assumptions (NG)'!AI13*Model!$AJ$438*('Assumptions (NG)'!$AI$17*AVERAGE('Assumptions (NG)'!$AF$2:$AH$2)+'Assumptions (NG)'!$AI$18*AVERAGE('Assumptions (NG)'!$AF$3:$AH$3))/10^9,0)</f>
        <v>0.01285167504</v>
      </c>
      <c r="AX633" s="177">
        <f>IF($AJ$438&gt;0,'Assumptions (NG)'!AJ13*Model!$AJ$438*('Assumptions (NG)'!$AI$17*AVERAGE('Assumptions (NG)'!$AF$2:$AH$2)+'Assumptions (NG)'!$AI$18*AVERAGE('Assumptions (NG)'!$AF$3:$AH$3))/10^9,0)</f>
        <v>0.01287345754</v>
      </c>
      <c r="AY633" s="177">
        <f>IF($AJ$438&gt;0,'Assumptions (NG)'!AK13*Model!$AJ$438*('Assumptions (NG)'!$AI$17*AVERAGE('Assumptions (NG)'!$AF$2:$AH$2)+'Assumptions (NG)'!$AI$18*AVERAGE('Assumptions (NG)'!$AF$3:$AH$3))/10^9,0)</f>
        <v>0.006425837518</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v>
      </c>
      <c r="AN636" s="160">
        <f>IF($AM$438&gt;0,'Assumptions (NG)'!W13*Model!$AM$438*('Assumptions (NG)'!$AL$17*AVERAGE('Assumptions (NG)'!$AI$2:$AK$2)+'Assumptions (NG)'!$AL$18*AVERAGE('Assumptions (NG)'!$AI$3:$AK$3))/10^9,0)</f>
        <v>0</v>
      </c>
      <c r="AO636" s="160">
        <f>IF($AM$438&gt;0,'Assumptions (NG)'!X13*Model!$AM$438*('Assumptions (NG)'!$AL$17*AVERAGE('Assumptions (NG)'!$AI$2:$AK$2)+'Assumptions (NG)'!$AL$18*AVERAGE('Assumptions (NG)'!$AI$3:$AK$3))/10^9,0)</f>
        <v>0</v>
      </c>
      <c r="AP636" s="160">
        <f>IF($AM$438&gt;0,'Assumptions (NG)'!Y13*Model!$AM$438*('Assumptions (NG)'!$AL$17*AVERAGE('Assumptions (NG)'!$AI$2:$AK$2)+'Assumptions (NG)'!$AL$18*AVERAGE('Assumptions (NG)'!$AI$3:$AK$3))/10^9,0)</f>
        <v>0</v>
      </c>
      <c r="AQ636" s="160">
        <f>IF($AM$438&gt;0,'Assumptions (NG)'!Z13*Model!$AM$438*('Assumptions (NG)'!$AL$17*AVERAGE('Assumptions (NG)'!$AI$2:$AK$2)+'Assumptions (NG)'!$AL$18*AVERAGE('Assumptions (NG)'!$AI$3:$AK$3))/10^9,0)</f>
        <v>0</v>
      </c>
      <c r="AR636" s="160">
        <f>IF($AM$438&gt;0,'Assumptions (NG)'!AA13*Model!$AM$438*('Assumptions (NG)'!$AL$17*AVERAGE('Assumptions (NG)'!$AI$2:$AK$2)+'Assumptions (NG)'!$AL$18*AVERAGE('Assumptions (NG)'!$AI$3:$AK$3))/10^9,0)</f>
        <v>0</v>
      </c>
      <c r="AS636" s="160">
        <f>IF($AM$438&gt;0,'Assumptions (NG)'!AB13*Model!$AM$438*('Assumptions (NG)'!$AL$17*AVERAGE('Assumptions (NG)'!$AI$2:$AK$2)+'Assumptions (NG)'!$AL$18*AVERAGE('Assumptions (NG)'!$AI$3:$AK$3))/10^9,0)</f>
        <v>0</v>
      </c>
      <c r="AT636" s="160">
        <f>IF($AM$438&gt;0,'Assumptions (NG)'!AC13*Model!$AM$438*('Assumptions (NG)'!$AL$17*AVERAGE('Assumptions (NG)'!$AI$2:$AK$2)+'Assumptions (NG)'!$AL$18*AVERAGE('Assumptions (NG)'!$AI$3:$AK$3))/10^9,0)</f>
        <v>0</v>
      </c>
      <c r="AU636" s="160">
        <f>IF($AM$438&gt;0,'Assumptions (NG)'!AD13*Model!$AM$438*('Assumptions (NG)'!$AL$17*AVERAGE('Assumptions (NG)'!$AI$2:$AK$2)+'Assumptions (NG)'!$AL$18*AVERAGE('Assumptions (NG)'!$AI$3:$AK$3))/10^9,0)</f>
        <v>0</v>
      </c>
      <c r="AV636" s="160">
        <f>IF($AM$438&gt;0,'Assumptions (NG)'!AE13*Model!$AM$438*('Assumptions (NG)'!$AL$17*AVERAGE('Assumptions (NG)'!$AI$2:$AK$2)+'Assumptions (NG)'!$AL$18*AVERAGE('Assumptions (NG)'!$AI$3:$AK$3))/10^9,0)</f>
        <v>0</v>
      </c>
      <c r="AW636" s="160">
        <f>IF($AM$438&gt;0,'Assumptions (NG)'!AF13*Model!$AM$438*('Assumptions (NG)'!$AL$17*AVERAGE('Assumptions (NG)'!$AI$2:$AK$2)+'Assumptions (NG)'!$AL$18*AVERAGE('Assumptions (NG)'!$AI$3:$AK$3))/10^9,0)</f>
        <v>0</v>
      </c>
      <c r="AX636" s="160">
        <f>IF($AM$438&gt;0,'Assumptions (NG)'!AG13*Model!$AM$438*('Assumptions (NG)'!$AL$17*AVERAGE('Assumptions (NG)'!$AI$2:$AK$2)+'Assumptions (NG)'!$AL$18*AVERAGE('Assumptions (NG)'!$AI$3:$AK$3))/10^9,0)</f>
        <v>0</v>
      </c>
      <c r="AY636" s="160">
        <f>IF($AM$438&gt;0,'Assumptions (NG)'!AH13*Model!$AM$438*('Assumptions (NG)'!$AL$17*AVERAGE('Assumptions (NG)'!$AI$2:$AK$2)+'Assumptions (NG)'!$AL$18*AVERAGE('Assumptions (NG)'!$AI$3:$AK$3))/10^9,0)</f>
        <v>0</v>
      </c>
      <c r="AZ636" s="160">
        <f>IF($AM$438&gt;0,'Assumptions (NG)'!AI13*Model!$AM$438*('Assumptions (NG)'!$AL$17*AVERAGE('Assumptions (NG)'!$AI$2:$AK$2)+'Assumptions (NG)'!$AL$18*AVERAGE('Assumptions (NG)'!$AI$3:$AK$3))/10^9,0)</f>
        <v>0</v>
      </c>
      <c r="BA636" s="160">
        <f>IF($AM$438&gt;0,'Assumptions (NG)'!AJ13*Model!$AM$438*('Assumptions (NG)'!$AL$17*AVERAGE('Assumptions (NG)'!$AI$2:$AK$2)+'Assumptions (NG)'!$AL$18*AVERAGE('Assumptions (NG)'!$AI$3:$AK$3))/10^9,0)</f>
        <v>0</v>
      </c>
      <c r="BB636" s="160">
        <f>IF($AM$438&gt;0,'Assumptions (NG)'!AK13*Model!$AM$438*('Assumptions (NG)'!$AL$17*AVERAGE('Assumptions (NG)'!$AI$2:$AK$2)+'Assumptions (NG)'!$AL$18*AVERAGE('Assumptions (NG)'!$AI$3:$AK$3))/10^9,0)</f>
        <v>0</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0.01439750259</v>
      </c>
      <c r="AO637" s="160">
        <f>IF($AN$438&gt;0,'Assumptions (NG)'!W13*Model!$AN$438*('Assumptions (NG)'!$AM$17*AVERAGE('Assumptions (NG)'!$AJ$2:$AL$2)+'Assumptions (NG)'!$AM$18*AVERAGE('Assumptions (NG)'!$AJ$3:$AL$3))/10^9,0)</f>
        <v>0.02735525492</v>
      </c>
      <c r="AP637" s="160">
        <f>IF($AN$438&gt;0,'Assumptions (NG)'!X13*Model!$AN$438*('Assumptions (NG)'!$AM$17*AVERAGE('Assumptions (NG)'!$AJ$2:$AL$2)+'Assumptions (NG)'!$AM$18*AVERAGE('Assumptions (NG)'!$AJ$3:$AL$3))/10^9,0)</f>
        <v>0.02461972943</v>
      </c>
      <c r="AQ637" s="160">
        <f>IF($AN$438&gt;0,'Assumptions (NG)'!Y13*Model!$AN$438*('Assumptions (NG)'!$AM$17*AVERAGE('Assumptions (NG)'!$AJ$2:$AL$2)+'Assumptions (NG)'!$AM$18*AVERAGE('Assumptions (NG)'!$AJ$3:$AL$3))/10^9,0)</f>
        <v>0.02217215399</v>
      </c>
      <c r="AR637" s="160">
        <f>IF($AN$438&gt;0,'Assumptions (NG)'!Z13*Model!$AN$438*('Assumptions (NG)'!$AM$17*AVERAGE('Assumptions (NG)'!$AJ$2:$AL$2)+'Assumptions (NG)'!$AM$18*AVERAGE('Assumptions (NG)'!$AJ$3:$AL$3))/10^9,0)</f>
        <v>0.01995493859</v>
      </c>
      <c r="AS637" s="160">
        <f>IF($AN$438&gt;0,'Assumptions (NG)'!AA13*Model!$AN$438*('Assumptions (NG)'!$AM$17*AVERAGE('Assumptions (NG)'!$AJ$2:$AL$2)+'Assumptions (NG)'!$AM$18*AVERAGE('Assumptions (NG)'!$AJ$3:$AL$3))/10^9,0)</f>
        <v>0.01793928823</v>
      </c>
      <c r="AT637" s="160">
        <f>IF($AN$438&gt;0,'Assumptions (NG)'!AB13*Model!$AN$438*('Assumptions (NG)'!$AM$17*AVERAGE('Assumptions (NG)'!$AJ$2:$AL$2)+'Assumptions (NG)'!$AM$18*AVERAGE('Assumptions (NG)'!$AJ$3:$AL$3))/10^9,0)</f>
        <v>0.01698905305</v>
      </c>
      <c r="AU637" s="160">
        <f>IF($AN$438&gt;0,'Assumptions (NG)'!AC13*Model!$AN$438*('Assumptions (NG)'!$AM$17*AVERAGE('Assumptions (NG)'!$AJ$2:$AL$2)+'Assumptions (NG)'!$AM$18*AVERAGE('Assumptions (NG)'!$AJ$3:$AL$3))/10^9,0)</f>
        <v>0.01698905305</v>
      </c>
      <c r="AV637" s="160">
        <f>IF($AN$438&gt;0,'Assumptions (NG)'!AD13*Model!$AN$438*('Assumptions (NG)'!$AM$17*AVERAGE('Assumptions (NG)'!$AJ$2:$AL$2)+'Assumptions (NG)'!$AM$18*AVERAGE('Assumptions (NG)'!$AJ$3:$AL$3))/10^9,0)</f>
        <v>0.01701784806</v>
      </c>
      <c r="AW637" s="160">
        <f>IF($AN$438&gt;0,'Assumptions (NG)'!AE13*Model!$AN$438*('Assumptions (NG)'!$AM$17*AVERAGE('Assumptions (NG)'!$AJ$2:$AL$2)+'Assumptions (NG)'!$AM$18*AVERAGE('Assumptions (NG)'!$AJ$3:$AL$3))/10^9,0)</f>
        <v>0.01698905305</v>
      </c>
      <c r="AX637" s="160">
        <f>IF($AN$438&gt;0,'Assumptions (NG)'!AF13*Model!$AN$438*('Assumptions (NG)'!$AM$17*AVERAGE('Assumptions (NG)'!$AJ$2:$AL$2)+'Assumptions (NG)'!$AM$18*AVERAGE('Assumptions (NG)'!$AJ$3:$AL$3))/10^9,0)</f>
        <v>0.01701784806</v>
      </c>
      <c r="AY637" s="160">
        <f>IF($AN$438&gt;0,'Assumptions (NG)'!AG13*Model!$AN$438*('Assumptions (NG)'!$AM$17*AVERAGE('Assumptions (NG)'!$AJ$2:$AL$2)+'Assumptions (NG)'!$AM$18*AVERAGE('Assumptions (NG)'!$AJ$3:$AL$3))/10^9,0)</f>
        <v>0.01698905305</v>
      </c>
      <c r="AZ637" s="160">
        <f>IF($AN$438&gt;0,'Assumptions (NG)'!AH13*Model!$AN$438*('Assumptions (NG)'!$AM$17*AVERAGE('Assumptions (NG)'!$AJ$2:$AL$2)+'Assumptions (NG)'!$AM$18*AVERAGE('Assumptions (NG)'!$AJ$3:$AL$3))/10^9,0)</f>
        <v>0.01701784806</v>
      </c>
      <c r="BA637" s="160">
        <f>IF($AN$438&gt;0,'Assumptions (NG)'!AI13*Model!$AN$438*('Assumptions (NG)'!$AM$17*AVERAGE('Assumptions (NG)'!$AJ$2:$AL$2)+'Assumptions (NG)'!$AM$18*AVERAGE('Assumptions (NG)'!$AJ$3:$AL$3))/10^9,0)</f>
        <v>0.01698905305</v>
      </c>
      <c r="BB637" s="160">
        <f>IF($AN$438&gt;0,'Assumptions (NG)'!AJ13*Model!$AN$438*('Assumptions (NG)'!$AM$17*AVERAGE('Assumptions (NG)'!$AJ$2:$AL$2)+'Assumptions (NG)'!$AM$18*AVERAGE('Assumptions (NG)'!$AJ$3:$AL$3))/10^9,0)</f>
        <v>0.01701784806</v>
      </c>
      <c r="BC637" s="160">
        <f>IF($AN$438&gt;0,'Assumptions (NG)'!AK13*Model!$AN$438*('Assumptions (NG)'!$AM$17*AVERAGE('Assumptions (NG)'!$AJ$2:$AL$2)+'Assumptions (NG)'!$AM$18*AVERAGE('Assumptions (NG)'!$AJ$3:$AL$3))/10^9,0)</f>
        <v>0.008494526527</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0.06624165264</v>
      </c>
      <c r="AP638" s="160">
        <f>IF($AO$438&gt;0,'Assumptions (NG)'!W13*Model!$AO$438*('Assumptions (NG)'!$AN$17*AVERAGE('Assumptions (NG)'!$AK$2:$AM$2)+'Assumptions (NG)'!$AN$18*AVERAGE('Assumptions (NG)'!$AK$3:$AM$3))/10^9,0)</f>
        <v>0.12585914</v>
      </c>
      <c r="AQ638" s="160">
        <f>IF($AO$438&gt;0,'Assumptions (NG)'!X13*Model!$AO$438*('Assumptions (NG)'!$AN$17*AVERAGE('Assumptions (NG)'!$AK$2:$AM$2)+'Assumptions (NG)'!$AN$18*AVERAGE('Assumptions (NG)'!$AK$3:$AM$3))/10^9,0)</f>
        <v>0.113273226</v>
      </c>
      <c r="AR638" s="160">
        <f>IF($AO$438&gt;0,'Assumptions (NG)'!Y13*Model!$AO$438*('Assumptions (NG)'!$AN$17*AVERAGE('Assumptions (NG)'!$AK$2:$AM$2)+'Assumptions (NG)'!$AN$18*AVERAGE('Assumptions (NG)'!$AK$3:$AM$3))/10^9,0)</f>
        <v>0.1020121451</v>
      </c>
      <c r="AS638" s="160">
        <f>IF($AO$438&gt;0,'Assumptions (NG)'!Z13*Model!$AO$438*('Assumptions (NG)'!$AN$17*AVERAGE('Assumptions (NG)'!$AK$2:$AM$2)+'Assumptions (NG)'!$AN$18*AVERAGE('Assumptions (NG)'!$AK$3:$AM$3))/10^9,0)</f>
        <v>0.09181093055</v>
      </c>
      <c r="AT638" s="160">
        <f>IF($AO$438&gt;0,'Assumptions (NG)'!AA13*Model!$AO$438*('Assumptions (NG)'!$AN$17*AVERAGE('Assumptions (NG)'!$AK$2:$AM$2)+'Assumptions (NG)'!$AN$18*AVERAGE('Assumptions (NG)'!$AK$3:$AM$3))/10^9,0)</f>
        <v>0.08253709918</v>
      </c>
      <c r="AU638" s="160">
        <f>IF($AO$438&gt;0,'Assumptions (NG)'!AB13*Model!$AO$438*('Assumptions (NG)'!$AN$17*AVERAGE('Assumptions (NG)'!$AK$2:$AM$2)+'Assumptions (NG)'!$AN$18*AVERAGE('Assumptions (NG)'!$AK$3:$AM$3))/10^9,0)</f>
        <v>0.07816515011</v>
      </c>
      <c r="AV638" s="160">
        <f>IF($AO$438&gt;0,'Assumptions (NG)'!AC13*Model!$AO$438*('Assumptions (NG)'!$AN$17*AVERAGE('Assumptions (NG)'!$AK$2:$AM$2)+'Assumptions (NG)'!$AN$18*AVERAGE('Assumptions (NG)'!$AK$3:$AM$3))/10^9,0)</f>
        <v>0.07816515011</v>
      </c>
      <c r="AW638" s="160">
        <f>IF($AO$438&gt;0,'Assumptions (NG)'!AD13*Model!$AO$438*('Assumptions (NG)'!$AN$17*AVERAGE('Assumptions (NG)'!$AK$2:$AM$2)+'Assumptions (NG)'!$AN$18*AVERAGE('Assumptions (NG)'!$AK$3:$AM$3))/10^9,0)</f>
        <v>0.07829763341</v>
      </c>
      <c r="AX638" s="160">
        <f>IF($AO$438&gt;0,'Assumptions (NG)'!AE13*Model!$AO$438*('Assumptions (NG)'!$AN$17*AVERAGE('Assumptions (NG)'!$AK$2:$AM$2)+'Assumptions (NG)'!$AN$18*AVERAGE('Assumptions (NG)'!$AK$3:$AM$3))/10^9,0)</f>
        <v>0.07816515011</v>
      </c>
      <c r="AY638" s="160">
        <f>IF($AO$438&gt;0,'Assumptions (NG)'!AF13*Model!$AO$438*('Assumptions (NG)'!$AN$17*AVERAGE('Assumptions (NG)'!$AK$2:$AM$2)+'Assumptions (NG)'!$AN$18*AVERAGE('Assumptions (NG)'!$AK$3:$AM$3))/10^9,0)</f>
        <v>0.07829763341</v>
      </c>
      <c r="AZ638" s="160">
        <f>IF($AO$438&gt;0,'Assumptions (NG)'!AG13*Model!$AO$438*('Assumptions (NG)'!$AN$17*AVERAGE('Assumptions (NG)'!$AK$2:$AM$2)+'Assumptions (NG)'!$AN$18*AVERAGE('Assumptions (NG)'!$AK$3:$AM$3))/10^9,0)</f>
        <v>0.07816515011</v>
      </c>
      <c r="BA638" s="160">
        <f>IF($AO$438&gt;0,'Assumptions (NG)'!AH13*Model!$AO$438*('Assumptions (NG)'!$AN$17*AVERAGE('Assumptions (NG)'!$AK$2:$AM$2)+'Assumptions (NG)'!$AN$18*AVERAGE('Assumptions (NG)'!$AK$3:$AM$3))/10^9,0)</f>
        <v>0.07829763341</v>
      </c>
      <c r="BB638" s="160">
        <f>IF($AO$438&gt;0,'Assumptions (NG)'!AI13*Model!$AO$438*('Assumptions (NG)'!$AN$17*AVERAGE('Assumptions (NG)'!$AK$2:$AM$2)+'Assumptions (NG)'!$AN$18*AVERAGE('Assumptions (NG)'!$AK$3:$AM$3))/10^9,0)</f>
        <v>0.07816515011</v>
      </c>
      <c r="BC638" s="160">
        <f>IF($AO$438&gt;0,'Assumptions (NG)'!AJ13*Model!$AO$438*('Assumptions (NG)'!$AN$17*AVERAGE('Assumptions (NG)'!$AK$2:$AM$2)+'Assumptions (NG)'!$AN$18*AVERAGE('Assumptions (NG)'!$AK$3:$AM$3))/10^9,0)</f>
        <v>0.07829763341</v>
      </c>
      <c r="BD638" s="160">
        <f>IF($AO$438&gt;0,'Assumptions (NG)'!AK13*Model!$AO$438*('Assumptions (NG)'!$AN$17*AVERAGE('Assumptions (NG)'!$AK$2:$AM$2)+'Assumptions (NG)'!$AN$18*AVERAGE('Assumptions (NG)'!$AK$3:$AM$3))/10^9,0)</f>
        <v>0.03908257505</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0.06630918749</v>
      </c>
      <c r="AQ639" s="160">
        <f>IF($AP$438&gt;0,'Assumptions (NG)'!W13*Model!$AP$438*('Assumptions (NG)'!$AO$17*AVERAGE('Assumptions (NG)'!$AL$2:$AN$2)+'Assumptions (NG)'!$AO$18*AVERAGE('Assumptions (NG)'!$AL$3:$AN$3))/10^9,0)</f>
        <v>0.1259874562</v>
      </c>
      <c r="AR639" s="160">
        <f>IF($AP$438&gt;0,'Assumptions (NG)'!X13*Model!$AP$438*('Assumptions (NG)'!$AO$17*AVERAGE('Assumptions (NG)'!$AL$2:$AN$2)+'Assumptions (NG)'!$AO$18*AVERAGE('Assumptions (NG)'!$AL$3:$AN$3))/10^9,0)</f>
        <v>0.1133887106</v>
      </c>
      <c r="AS639" s="160">
        <f>IF($AP$438&gt;0,'Assumptions (NG)'!Y13*Model!$AP$438*('Assumptions (NG)'!$AO$17*AVERAGE('Assumptions (NG)'!$AL$2:$AN$2)+'Assumptions (NG)'!$AO$18*AVERAGE('Assumptions (NG)'!$AL$3:$AN$3))/10^9,0)</f>
        <v>0.1021161487</v>
      </c>
      <c r="AT639" s="160">
        <f>IF($AP$438&gt;0,'Assumptions (NG)'!Z13*Model!$AP$438*('Assumptions (NG)'!$AO$17*AVERAGE('Assumptions (NG)'!$AL$2:$AN$2)+'Assumptions (NG)'!$AO$18*AVERAGE('Assumptions (NG)'!$AL$3:$AN$3))/10^9,0)</f>
        <v>0.09190453386</v>
      </c>
      <c r="AU639" s="160">
        <f>IF($AP$438&gt;0,'Assumptions (NG)'!AA13*Model!$AP$438*('Assumptions (NG)'!$AO$17*AVERAGE('Assumptions (NG)'!$AL$2:$AN$2)+'Assumptions (NG)'!$AO$18*AVERAGE('Assumptions (NG)'!$AL$3:$AN$3))/10^9,0)</f>
        <v>0.08262124761</v>
      </c>
      <c r="AV639" s="160">
        <f>IF($AP$438&gt;0,'Assumptions (NG)'!AB13*Model!$AP$438*('Assumptions (NG)'!$AO$17*AVERAGE('Assumptions (NG)'!$AL$2:$AN$2)+'Assumptions (NG)'!$AO$18*AVERAGE('Assumptions (NG)'!$AL$3:$AN$3))/10^9,0)</f>
        <v>0.07824484124</v>
      </c>
      <c r="AW639" s="160">
        <f>IF($AP$438&gt;0,'Assumptions (NG)'!AC13*Model!$AP$438*('Assumptions (NG)'!$AO$17*AVERAGE('Assumptions (NG)'!$AL$2:$AN$2)+'Assumptions (NG)'!$AO$18*AVERAGE('Assumptions (NG)'!$AL$3:$AN$3))/10^9,0)</f>
        <v>0.07824484124</v>
      </c>
      <c r="AX639" s="160">
        <f>IF($AP$438&gt;0,'Assumptions (NG)'!AD13*Model!$AP$438*('Assumptions (NG)'!$AO$17*AVERAGE('Assumptions (NG)'!$AL$2:$AN$2)+'Assumptions (NG)'!$AO$18*AVERAGE('Assumptions (NG)'!$AL$3:$AN$3))/10^9,0)</f>
        <v>0.07837745962</v>
      </c>
      <c r="AY639" s="160">
        <f>IF($AP$438&gt;0,'Assumptions (NG)'!AE13*Model!$AP$438*('Assumptions (NG)'!$AO$17*AVERAGE('Assumptions (NG)'!$AL$2:$AN$2)+'Assumptions (NG)'!$AO$18*AVERAGE('Assumptions (NG)'!$AL$3:$AN$3))/10^9,0)</f>
        <v>0.07824484124</v>
      </c>
      <c r="AZ639" s="160">
        <f>IF($AP$438&gt;0,'Assumptions (NG)'!AF13*Model!$AP$438*('Assumptions (NG)'!$AO$17*AVERAGE('Assumptions (NG)'!$AL$2:$AN$2)+'Assumptions (NG)'!$AO$18*AVERAGE('Assumptions (NG)'!$AL$3:$AN$3))/10^9,0)</f>
        <v>0.07837745962</v>
      </c>
      <c r="BA639" s="160">
        <f>IF($AP$438&gt;0,'Assumptions (NG)'!AG13*Model!$AP$438*('Assumptions (NG)'!$AO$17*AVERAGE('Assumptions (NG)'!$AL$2:$AN$2)+'Assumptions (NG)'!$AO$18*AVERAGE('Assumptions (NG)'!$AL$3:$AN$3))/10^9,0)</f>
        <v>0.07824484124</v>
      </c>
      <c r="BB639" s="160">
        <f>IF($AP$438&gt;0,'Assumptions (NG)'!AH13*Model!$AP$438*('Assumptions (NG)'!$AO$17*AVERAGE('Assumptions (NG)'!$AL$2:$AN$2)+'Assumptions (NG)'!$AO$18*AVERAGE('Assumptions (NG)'!$AL$3:$AN$3))/10^9,0)</f>
        <v>0.07837745962</v>
      </c>
      <c r="BC639" s="160">
        <f>IF($AP$438&gt;0,'Assumptions (NG)'!AI13*Model!$AP$438*('Assumptions (NG)'!$AO$17*AVERAGE('Assumptions (NG)'!$AL$2:$AN$2)+'Assumptions (NG)'!$AO$18*AVERAGE('Assumptions (NG)'!$AL$3:$AN$3))/10^9,0)</f>
        <v>0.07824484124</v>
      </c>
      <c r="BD639" s="160">
        <f>IF($AP$438&gt;0,'Assumptions (NG)'!AJ13*Model!$AP$438*('Assumptions (NG)'!$AO$17*AVERAGE('Assumptions (NG)'!$AL$2:$AN$2)+'Assumptions (NG)'!$AO$18*AVERAGE('Assumptions (NG)'!$AL$3:$AN$3))/10^9,0)</f>
        <v>0.07837745962</v>
      </c>
      <c r="BE639" s="160">
        <f>IF($AP$438&gt;0,'Assumptions (NG)'!AK13*Model!$AP$438*('Assumptions (NG)'!$AO$17*AVERAGE('Assumptions (NG)'!$AL$2:$AN$2)+'Assumptions (NG)'!$AO$18*AVERAGE('Assumptions (NG)'!$AL$3:$AN$3))/10^9,0)</f>
        <v>0.03912242062</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0.01574490581</v>
      </c>
      <c r="AR640" s="160">
        <f>IF($AQ$438&gt;0,'Assumptions (NG)'!W13*Model!$AQ$438*('Assumptions (NG)'!$AP$17*AVERAGE('Assumptions (NG)'!$AM$2:$AO$2)+'Assumptions (NG)'!$AP$18*AVERAGE('Assumptions (NG)'!$AM$3:$AO$3))/10^9,0)</f>
        <v>0.02991532104</v>
      </c>
      <c r="AS640" s="160">
        <f>IF($AQ$438&gt;0,'Assumptions (NG)'!X13*Model!$AQ$438*('Assumptions (NG)'!$AP$17*AVERAGE('Assumptions (NG)'!$AM$2:$AO$2)+'Assumptions (NG)'!$AP$18*AVERAGE('Assumptions (NG)'!$AM$3:$AO$3))/10^9,0)</f>
        <v>0.02692378894</v>
      </c>
      <c r="AT640" s="160">
        <f>IF($AQ$438&gt;0,'Assumptions (NG)'!Y13*Model!$AQ$438*('Assumptions (NG)'!$AP$17*AVERAGE('Assumptions (NG)'!$AM$2:$AO$2)+'Assumptions (NG)'!$AP$18*AVERAGE('Assumptions (NG)'!$AM$3:$AO$3))/10^9,0)</f>
        <v>0.02424715495</v>
      </c>
      <c r="AU640" s="160">
        <f>IF($AQ$438&gt;0,'Assumptions (NG)'!Z13*Model!$AQ$438*('Assumptions (NG)'!$AP$17*AVERAGE('Assumptions (NG)'!$AM$2:$AO$2)+'Assumptions (NG)'!$AP$18*AVERAGE('Assumptions (NG)'!$AM$3:$AO$3))/10^9,0)</f>
        <v>0.02182243945</v>
      </c>
      <c r="AV640" s="160">
        <f>IF($AQ$438&gt;0,'Assumptions (NG)'!AA13*Model!$AQ$438*('Assumptions (NG)'!$AP$17*AVERAGE('Assumptions (NG)'!$AM$2:$AO$2)+'Assumptions (NG)'!$AP$18*AVERAGE('Assumptions (NG)'!$AM$3:$AO$3))/10^9,0)</f>
        <v>0.01961815264</v>
      </c>
      <c r="AW640" s="160">
        <f>IF($AQ$438&gt;0,'Assumptions (NG)'!AB13*Model!$AQ$438*('Assumptions (NG)'!$AP$17*AVERAGE('Assumptions (NG)'!$AM$2:$AO$2)+'Assumptions (NG)'!$AP$18*AVERAGE('Assumptions (NG)'!$AM$3:$AO$3))/10^9,0)</f>
        <v>0.01857898886</v>
      </c>
      <c r="AX640" s="160">
        <f>IF($AQ$438&gt;0,'Assumptions (NG)'!AC13*Model!$AQ$438*('Assumptions (NG)'!$AP$17*AVERAGE('Assumptions (NG)'!$AM$2:$AO$2)+'Assumptions (NG)'!$AP$18*AVERAGE('Assumptions (NG)'!$AM$3:$AO$3))/10^9,0)</f>
        <v>0.01857898886</v>
      </c>
      <c r="AY640" s="160">
        <f>IF($AQ$438&gt;0,'Assumptions (NG)'!AD13*Model!$AQ$438*('Assumptions (NG)'!$AP$17*AVERAGE('Assumptions (NG)'!$AM$2:$AO$2)+'Assumptions (NG)'!$AP$18*AVERAGE('Assumptions (NG)'!$AM$3:$AO$3))/10^9,0)</f>
        <v>0.01861047867</v>
      </c>
      <c r="AZ640" s="160">
        <f>IF($AQ$438&gt;0,'Assumptions (NG)'!AE13*Model!$AQ$438*('Assumptions (NG)'!$AP$17*AVERAGE('Assumptions (NG)'!$AM$2:$AO$2)+'Assumptions (NG)'!$AP$18*AVERAGE('Assumptions (NG)'!$AM$3:$AO$3))/10^9,0)</f>
        <v>0.01857898886</v>
      </c>
      <c r="BA640" s="160">
        <f>IF($AQ$438&gt;0,'Assumptions (NG)'!AF13*Model!$AQ$438*('Assumptions (NG)'!$AP$17*AVERAGE('Assumptions (NG)'!$AM$2:$AO$2)+'Assumptions (NG)'!$AP$18*AVERAGE('Assumptions (NG)'!$AM$3:$AO$3))/10^9,0)</f>
        <v>0.01861047867</v>
      </c>
      <c r="BB640" s="160">
        <f>IF($AQ$438&gt;0,'Assumptions (NG)'!AG13*Model!$AQ$438*('Assumptions (NG)'!$AP$17*AVERAGE('Assumptions (NG)'!$AM$2:$AO$2)+'Assumptions (NG)'!$AP$18*AVERAGE('Assumptions (NG)'!$AM$3:$AO$3))/10^9,0)</f>
        <v>0.01857898886</v>
      </c>
      <c r="BC640" s="160">
        <f>IF($AQ$438&gt;0,'Assumptions (NG)'!AH13*Model!$AQ$438*('Assumptions (NG)'!$AP$17*AVERAGE('Assumptions (NG)'!$AM$2:$AO$2)+'Assumptions (NG)'!$AP$18*AVERAGE('Assumptions (NG)'!$AM$3:$AO$3))/10^9,0)</f>
        <v>0.01861047867</v>
      </c>
      <c r="BD640" s="160">
        <f>IF($AQ$438&gt;0,'Assumptions (NG)'!AI13*Model!$AQ$438*('Assumptions (NG)'!$AP$17*AVERAGE('Assumptions (NG)'!$AM$2:$AO$2)+'Assumptions (NG)'!$AP$18*AVERAGE('Assumptions (NG)'!$AM$3:$AO$3))/10^9,0)</f>
        <v>0.01857898886</v>
      </c>
      <c r="BE640" s="160">
        <f>IF($AQ$438&gt;0,'Assumptions (NG)'!AJ13*Model!$AQ$438*('Assumptions (NG)'!$AP$17*AVERAGE('Assumptions (NG)'!$AM$2:$AO$2)+'Assumptions (NG)'!$AP$18*AVERAGE('Assumptions (NG)'!$AM$3:$AO$3))/10^9,0)</f>
        <v>0.01861047867</v>
      </c>
      <c r="BF640" s="160">
        <f>IF($AQ$438&gt;0,'Assumptions (NG)'!AK13*Model!$AQ$438*('Assumptions (NG)'!$AP$17*AVERAGE('Assumptions (NG)'!$AM$2:$AO$2)+'Assumptions (NG)'!$AP$18*AVERAGE('Assumptions (NG)'!$AM$3:$AO$3))/10^9,0)</f>
        <v>0.009289494429</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v>
      </c>
      <c r="AS641" s="160">
        <f>IF($AR$438&gt;0,'Assumptions (NG)'!W13*Model!$AR$438*('Assumptions (NG)'!$AQ$17*AVERAGE('Assumptions (NG)'!$AN$2:$AP$2)+'Assumptions (NG)'!$AQ$18*AVERAGE('Assumptions (NG)'!$AN$3:$AP$3))/10^9,0)</f>
        <v>0</v>
      </c>
      <c r="AT641" s="160">
        <f>IF($AR$438&gt;0,'Assumptions (NG)'!X13*Model!$AR$438*('Assumptions (NG)'!$AQ$17*AVERAGE('Assumptions (NG)'!$AN$2:$AP$2)+'Assumptions (NG)'!$AQ$18*AVERAGE('Assumptions (NG)'!$AN$3:$AP$3))/10^9,0)</f>
        <v>0</v>
      </c>
      <c r="AU641" s="160">
        <f>IF($AR$438&gt;0,'Assumptions (NG)'!Y13*Model!$AR$438*('Assumptions (NG)'!$AQ$17*AVERAGE('Assumptions (NG)'!$AN$2:$AP$2)+'Assumptions (NG)'!$AQ$18*AVERAGE('Assumptions (NG)'!$AN$3:$AP$3))/10^9,0)</f>
        <v>0</v>
      </c>
      <c r="AV641" s="160">
        <f>IF($AR$438&gt;0,'Assumptions (NG)'!Z13*Model!$AR$438*('Assumptions (NG)'!$AQ$17*AVERAGE('Assumptions (NG)'!$AN$2:$AP$2)+'Assumptions (NG)'!$AQ$18*AVERAGE('Assumptions (NG)'!$AN$3:$AP$3))/10^9,0)</f>
        <v>0</v>
      </c>
      <c r="AW641" s="160">
        <f>IF($AR$438&gt;0,'Assumptions (NG)'!AA13*Model!$AR$438*('Assumptions (NG)'!$AQ$17*AVERAGE('Assumptions (NG)'!$AN$2:$AP$2)+'Assumptions (NG)'!$AQ$18*AVERAGE('Assumptions (NG)'!$AN$3:$AP$3))/10^9,0)</f>
        <v>0</v>
      </c>
      <c r="AX641" s="160">
        <f>IF($AR$438&gt;0,'Assumptions (NG)'!AB13*Model!$AR$438*('Assumptions (NG)'!$AQ$17*AVERAGE('Assumptions (NG)'!$AN$2:$AP$2)+'Assumptions (NG)'!$AQ$18*AVERAGE('Assumptions (NG)'!$AN$3:$AP$3))/10^9,0)</f>
        <v>0</v>
      </c>
      <c r="AY641" s="160">
        <f>IF($AR$438&gt;0,'Assumptions (NG)'!AC13*Model!$AR$438*('Assumptions (NG)'!$AQ$17*AVERAGE('Assumptions (NG)'!$AN$2:$AP$2)+'Assumptions (NG)'!$AQ$18*AVERAGE('Assumptions (NG)'!$AN$3:$AP$3))/10^9,0)</f>
        <v>0</v>
      </c>
      <c r="AZ641" s="160">
        <f>IF($AR$438&gt;0,'Assumptions (NG)'!AD13*Model!$AR$438*('Assumptions (NG)'!$AQ$17*AVERAGE('Assumptions (NG)'!$AN$2:$AP$2)+'Assumptions (NG)'!$AQ$18*AVERAGE('Assumptions (NG)'!$AN$3:$AP$3))/10^9,0)</f>
        <v>0</v>
      </c>
      <c r="BA641" s="160">
        <f>IF($AR$438&gt;0,'Assumptions (NG)'!AE13*Model!$AR$438*('Assumptions (NG)'!$AQ$17*AVERAGE('Assumptions (NG)'!$AN$2:$AP$2)+'Assumptions (NG)'!$AQ$18*AVERAGE('Assumptions (NG)'!$AN$3:$AP$3))/10^9,0)</f>
        <v>0</v>
      </c>
      <c r="BB641" s="160">
        <f>IF($AR$438&gt;0,'Assumptions (NG)'!AF13*Model!$AR$438*('Assumptions (NG)'!$AQ$17*AVERAGE('Assumptions (NG)'!$AN$2:$AP$2)+'Assumptions (NG)'!$AQ$18*AVERAGE('Assumptions (NG)'!$AN$3:$AP$3))/10^9,0)</f>
        <v>0</v>
      </c>
      <c r="BC641" s="160">
        <f>IF($AR$438&gt;0,'Assumptions (NG)'!AG13*Model!$AR$438*('Assumptions (NG)'!$AQ$17*AVERAGE('Assumptions (NG)'!$AN$2:$AP$2)+'Assumptions (NG)'!$AQ$18*AVERAGE('Assumptions (NG)'!$AN$3:$AP$3))/10^9,0)</f>
        <v>0</v>
      </c>
      <c r="BD641" s="160">
        <f>IF($AR$438&gt;0,'Assumptions (NG)'!AH13*Model!$AR$438*('Assumptions (NG)'!$AQ$17*AVERAGE('Assumptions (NG)'!$AN$2:$AP$2)+'Assumptions (NG)'!$AQ$18*AVERAGE('Assumptions (NG)'!$AN$3:$AP$3))/10^9,0)</f>
        <v>0</v>
      </c>
      <c r="BE641" s="160">
        <f>IF($AR$438&gt;0,'Assumptions (NG)'!AI13*Model!$AR$438*('Assumptions (NG)'!$AQ$17*AVERAGE('Assumptions (NG)'!$AN$2:$AP$2)+'Assumptions (NG)'!$AQ$18*AVERAGE('Assumptions (NG)'!$AN$3:$AP$3))/10^9,0)</f>
        <v>0</v>
      </c>
      <c r="BF641" s="160">
        <f>IF($AR$438&gt;0,'Assumptions (NG)'!AJ13*Model!$AR$438*('Assumptions (NG)'!$AQ$17*AVERAGE('Assumptions (NG)'!$AN$2:$AP$2)+'Assumptions (NG)'!$AQ$18*AVERAGE('Assumptions (NG)'!$AN$3:$AP$3))/10^9,0)</f>
        <v>0</v>
      </c>
      <c r="BG641" s="160">
        <f>IF($AR$438&gt;0,'Assumptions (NG)'!AK13*Model!$AR$438*('Assumptions (NG)'!$AQ$17*AVERAGE('Assumptions (NG)'!$AN$2:$AP$2)+'Assumptions (NG)'!$AQ$18*AVERAGE('Assumptions (NG)'!$AN$3:$AP$3))/10^9,0)</f>
        <v>0</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v>
      </c>
      <c r="AT642" s="160">
        <f>IF($AS$438&gt;0,'Assumptions (NG)'!W13*Model!$AS$438*('Assumptions (NG)'!$AR$17*AVERAGE('Assumptions (NG)'!$AO$2:$AQ$2)+'Assumptions (NG)'!$AR$18*AVERAGE('Assumptions (NG)'!$AO$3:$AQ$3))/10^9,0)</f>
        <v>0</v>
      </c>
      <c r="AU642" s="160">
        <f>IF($AS$438&gt;0,'Assumptions (NG)'!X13*Model!$AS$438*('Assumptions (NG)'!$AR$17*AVERAGE('Assumptions (NG)'!$AO$2:$AQ$2)+'Assumptions (NG)'!$AR$18*AVERAGE('Assumptions (NG)'!$AO$3:$AQ$3))/10^9,0)</f>
        <v>0</v>
      </c>
      <c r="AV642" s="160">
        <f>IF($AS$438&gt;0,'Assumptions (NG)'!Y13*Model!$AS$438*('Assumptions (NG)'!$AR$17*AVERAGE('Assumptions (NG)'!$AO$2:$AQ$2)+'Assumptions (NG)'!$AR$18*AVERAGE('Assumptions (NG)'!$AO$3:$AQ$3))/10^9,0)</f>
        <v>0</v>
      </c>
      <c r="AW642" s="160">
        <f>IF($AS$438&gt;0,'Assumptions (NG)'!Z13*Model!$AS$438*('Assumptions (NG)'!$AR$17*AVERAGE('Assumptions (NG)'!$AO$2:$AQ$2)+'Assumptions (NG)'!$AR$18*AVERAGE('Assumptions (NG)'!$AO$3:$AQ$3))/10^9,0)</f>
        <v>0</v>
      </c>
      <c r="AX642" s="160">
        <f>IF($AS$438&gt;0,'Assumptions (NG)'!AA13*Model!$AS$438*('Assumptions (NG)'!$AR$17*AVERAGE('Assumptions (NG)'!$AO$2:$AQ$2)+'Assumptions (NG)'!$AR$18*AVERAGE('Assumptions (NG)'!$AO$3:$AQ$3))/10^9,0)</f>
        <v>0</v>
      </c>
      <c r="AY642" s="160">
        <f>IF($AS$438&gt;0,'Assumptions (NG)'!AB13*Model!$AS$438*('Assumptions (NG)'!$AR$17*AVERAGE('Assumptions (NG)'!$AO$2:$AQ$2)+'Assumptions (NG)'!$AR$18*AVERAGE('Assumptions (NG)'!$AO$3:$AQ$3))/10^9,0)</f>
        <v>0</v>
      </c>
      <c r="AZ642" s="160">
        <f>IF($AS$438&gt;0,'Assumptions (NG)'!AC13*Model!$AS$438*('Assumptions (NG)'!$AR$17*AVERAGE('Assumptions (NG)'!$AO$2:$AQ$2)+'Assumptions (NG)'!$AR$18*AVERAGE('Assumptions (NG)'!$AO$3:$AQ$3))/10^9,0)</f>
        <v>0</v>
      </c>
      <c r="BA642" s="160">
        <f>IF($AS$438&gt;0,'Assumptions (NG)'!AD13*Model!$AS$438*('Assumptions (NG)'!$AR$17*AVERAGE('Assumptions (NG)'!$AO$2:$AQ$2)+'Assumptions (NG)'!$AR$18*AVERAGE('Assumptions (NG)'!$AO$3:$AQ$3))/10^9,0)</f>
        <v>0</v>
      </c>
      <c r="BB642" s="160">
        <f>IF($AS$438&gt;0,'Assumptions (NG)'!AE13*Model!$AS$438*('Assumptions (NG)'!$AR$17*AVERAGE('Assumptions (NG)'!$AO$2:$AQ$2)+'Assumptions (NG)'!$AR$18*AVERAGE('Assumptions (NG)'!$AO$3:$AQ$3))/10^9,0)</f>
        <v>0</v>
      </c>
      <c r="BC642" s="160">
        <f>IF($AS$438&gt;0,'Assumptions (NG)'!AF13*Model!$AS$438*('Assumptions (NG)'!$AR$17*AVERAGE('Assumptions (NG)'!$AO$2:$AQ$2)+'Assumptions (NG)'!$AR$18*AVERAGE('Assumptions (NG)'!$AO$3:$AQ$3))/10^9,0)</f>
        <v>0</v>
      </c>
      <c r="BD642" s="160">
        <f>IF($AS$438&gt;0,'Assumptions (NG)'!AG13*Model!$AS$438*('Assumptions (NG)'!$AR$17*AVERAGE('Assumptions (NG)'!$AO$2:$AQ$2)+'Assumptions (NG)'!$AR$18*AVERAGE('Assumptions (NG)'!$AO$3:$AQ$3))/10^9,0)</f>
        <v>0</v>
      </c>
      <c r="BE642" s="160">
        <f>IF($AS$438&gt;0,'Assumptions (NG)'!AH13*Model!$AS$438*('Assumptions (NG)'!$AR$17*AVERAGE('Assumptions (NG)'!$AO$2:$AQ$2)+'Assumptions (NG)'!$AR$18*AVERAGE('Assumptions (NG)'!$AO$3:$AQ$3))/10^9,0)</f>
        <v>0</v>
      </c>
      <c r="BF642" s="160">
        <f>IF($AS$438&gt;0,'Assumptions (NG)'!AI13*Model!$AS$438*('Assumptions (NG)'!$AR$17*AVERAGE('Assumptions (NG)'!$AO$2:$AQ$2)+'Assumptions (NG)'!$AR$18*AVERAGE('Assumptions (NG)'!$AO$3:$AQ$3))/10^9,0)</f>
        <v>0</v>
      </c>
      <c r="BG642" s="160">
        <f>IF($AS$438&gt;0,'Assumptions (NG)'!AJ13*Model!$AS$438*('Assumptions (NG)'!$AR$17*AVERAGE('Assumptions (NG)'!$AO$2:$AQ$2)+'Assumptions (NG)'!$AR$18*AVERAGE('Assumptions (NG)'!$AO$3:$AQ$3))/10^9,0)</f>
        <v>0</v>
      </c>
      <c r="BH642" s="160">
        <f>IF($AS$438&gt;0,'Assumptions (NG)'!AK13*Model!$AS$438*('Assumptions (NG)'!$AR$17*AVERAGE('Assumptions (NG)'!$AO$2:$AQ$2)+'Assumptions (NG)'!$AR$18*AVERAGE('Assumptions (NG)'!$AO$3:$AQ$3))/10^9,0)</f>
        <v>0</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0.02119652825</v>
      </c>
      <c r="AU643" s="160">
        <f>IF($AT$438&gt;0,'Assumptions (NG)'!W13*Model!$AT$438*('Assumptions (NG)'!$AS$17*AVERAGE('Assumptions (NG)'!$AP$2:$AR$2)+'Assumptions (NG)'!$AS$18*AVERAGE('Assumptions (NG)'!$AP$3:$AR$3))/10^9,0)</f>
        <v>0.04027340367</v>
      </c>
      <c r="AV643" s="160">
        <f>IF($AT$438&gt;0,'Assumptions (NG)'!X13*Model!$AT$438*('Assumptions (NG)'!$AS$17*AVERAGE('Assumptions (NG)'!$AP$2:$AR$2)+'Assumptions (NG)'!$AS$18*AVERAGE('Assumptions (NG)'!$AP$3:$AR$3))/10^9,0)</f>
        <v>0.0362460633</v>
      </c>
      <c r="AW643" s="160">
        <f>IF($AT$438&gt;0,'Assumptions (NG)'!Y13*Model!$AT$438*('Assumptions (NG)'!$AS$17*AVERAGE('Assumptions (NG)'!$AP$2:$AR$2)+'Assumptions (NG)'!$AS$18*AVERAGE('Assumptions (NG)'!$AP$3:$AR$3))/10^9,0)</f>
        <v>0.0326426535</v>
      </c>
      <c r="AX643" s="160">
        <f>IF($AT$438&gt;0,'Assumptions (NG)'!Z13*Model!$AT$438*('Assumptions (NG)'!$AS$17*AVERAGE('Assumptions (NG)'!$AP$2:$AR$2)+'Assumptions (NG)'!$AS$18*AVERAGE('Assumptions (NG)'!$AP$3:$AR$3))/10^9,0)</f>
        <v>0.02937838815</v>
      </c>
      <c r="AY643" s="160">
        <f>IF($AT$438&gt;0,'Assumptions (NG)'!AA13*Model!$AT$438*('Assumptions (NG)'!$AS$17*AVERAGE('Assumptions (NG)'!$AP$2:$AR$2)+'Assumptions (NG)'!$AS$18*AVERAGE('Assumptions (NG)'!$AP$3:$AR$3))/10^9,0)</f>
        <v>0.02641087419</v>
      </c>
      <c r="AZ643" s="160">
        <f>IF($AT$438&gt;0,'Assumptions (NG)'!AB13*Model!$AT$438*('Assumptions (NG)'!$AS$17*AVERAGE('Assumptions (NG)'!$AP$2:$AR$2)+'Assumptions (NG)'!$AS$18*AVERAGE('Assumptions (NG)'!$AP$3:$AR$3))/10^9,0)</f>
        <v>0.02501190333</v>
      </c>
      <c r="BA643" s="160">
        <f>IF($AT$438&gt;0,'Assumptions (NG)'!AC13*Model!$AT$438*('Assumptions (NG)'!$AS$17*AVERAGE('Assumptions (NG)'!$AP$2:$AR$2)+'Assumptions (NG)'!$AS$18*AVERAGE('Assumptions (NG)'!$AP$3:$AR$3))/10^9,0)</f>
        <v>0.02501190333</v>
      </c>
      <c r="BB643" s="160">
        <f>IF($AT$438&gt;0,'Assumptions (NG)'!AD13*Model!$AT$438*('Assumptions (NG)'!$AS$17*AVERAGE('Assumptions (NG)'!$AP$2:$AR$2)+'Assumptions (NG)'!$AS$18*AVERAGE('Assumptions (NG)'!$AP$3:$AR$3))/10^9,0)</f>
        <v>0.02505429639</v>
      </c>
      <c r="BC643" s="160">
        <f>IF($AT$438&gt;0,'Assumptions (NG)'!AE13*Model!$AT$438*('Assumptions (NG)'!$AS$17*AVERAGE('Assumptions (NG)'!$AP$2:$AR$2)+'Assumptions (NG)'!$AS$18*AVERAGE('Assumptions (NG)'!$AP$3:$AR$3))/10^9,0)</f>
        <v>0.02501190333</v>
      </c>
      <c r="BD643" s="160">
        <f>IF($AT$438&gt;0,'Assumptions (NG)'!AF13*Model!$AT$438*('Assumptions (NG)'!$AS$17*AVERAGE('Assumptions (NG)'!$AP$2:$AR$2)+'Assumptions (NG)'!$AS$18*AVERAGE('Assumptions (NG)'!$AP$3:$AR$3))/10^9,0)</f>
        <v>0.02505429639</v>
      </c>
      <c r="BE643" s="160">
        <f>IF($AT$438&gt;0,'Assumptions (NG)'!AG13*Model!$AT$438*('Assumptions (NG)'!$AS$17*AVERAGE('Assumptions (NG)'!$AP$2:$AR$2)+'Assumptions (NG)'!$AS$18*AVERAGE('Assumptions (NG)'!$AP$3:$AR$3))/10^9,0)</f>
        <v>0.02501190333</v>
      </c>
      <c r="BF643" s="160">
        <f>IF($AT$438&gt;0,'Assumptions (NG)'!AH13*Model!$AT$438*('Assumptions (NG)'!$AS$17*AVERAGE('Assumptions (NG)'!$AP$2:$AR$2)+'Assumptions (NG)'!$AS$18*AVERAGE('Assumptions (NG)'!$AP$3:$AR$3))/10^9,0)</f>
        <v>0.02505429639</v>
      </c>
      <c r="BG643" s="160">
        <f>IF($AT$438&gt;0,'Assumptions (NG)'!AI13*Model!$AT$438*('Assumptions (NG)'!$AS$17*AVERAGE('Assumptions (NG)'!$AP$2:$AR$2)+'Assumptions (NG)'!$AS$18*AVERAGE('Assumptions (NG)'!$AP$3:$AR$3))/10^9,0)</f>
        <v>0.02501190333</v>
      </c>
      <c r="BH643" s="160">
        <f>IF($AT$438&gt;0,'Assumptions (NG)'!AJ13*Model!$AT$438*('Assumptions (NG)'!$AS$17*AVERAGE('Assumptions (NG)'!$AP$2:$AR$2)+'Assumptions (NG)'!$AS$18*AVERAGE('Assumptions (NG)'!$AP$3:$AR$3))/10^9,0)</f>
        <v>0.02505429639</v>
      </c>
      <c r="BI643" s="160">
        <f>IF($AT$438&gt;0,'Assumptions (NG)'!AK13*Model!$AT$438*('Assumptions (NG)'!$AS$17*AVERAGE('Assumptions (NG)'!$AP$2:$AR$2)+'Assumptions (NG)'!$AS$18*AVERAGE('Assumptions (NG)'!$AP$3:$AR$3))/10^9,0)</f>
        <v>0.01250595166</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0.07795724971</v>
      </c>
      <c r="AV644" s="160">
        <f>IF($AU$438&gt;0,'Assumptions (NG)'!W13*Model!$AU$438*('Assumptions (NG)'!$AT$17*AVERAGE('Assumptions (NG)'!$AQ$2:$AS$2)+'Assumptions (NG)'!$AT$18*AVERAGE('Assumptions (NG)'!$AQ$3:$AS$3))/10^9,0)</f>
        <v>0.1481187745</v>
      </c>
      <c r="AW644" s="160">
        <f>IF($AU$438&gt;0,'Assumptions (NG)'!X13*Model!$AU$438*('Assumptions (NG)'!$AT$17*AVERAGE('Assumptions (NG)'!$AQ$2:$AS$2)+'Assumptions (NG)'!$AT$18*AVERAGE('Assumptions (NG)'!$AQ$3:$AS$3))/10^9,0)</f>
        <v>0.133306897</v>
      </c>
      <c r="AX644" s="160">
        <f>IF($AU$438&gt;0,'Assumptions (NG)'!Y13*Model!$AU$438*('Assumptions (NG)'!$AT$17*AVERAGE('Assumptions (NG)'!$AQ$2:$AS$2)+'Assumptions (NG)'!$AT$18*AVERAGE('Assumptions (NG)'!$AQ$3:$AS$3))/10^9,0)</f>
        <v>0.1200541646</v>
      </c>
      <c r="AY644" s="160">
        <f>IF($AU$438&gt;0,'Assumptions (NG)'!Z13*Model!$AU$438*('Assumptions (NG)'!$AT$17*AVERAGE('Assumptions (NG)'!$AQ$2:$AS$2)+'Assumptions (NG)'!$AT$18*AVERAGE('Assumptions (NG)'!$AQ$3:$AS$3))/10^9,0)</f>
        <v>0.1080487481</v>
      </c>
      <c r="AZ644" s="160">
        <f>IF($AU$438&gt;0,'Assumptions (NG)'!AA13*Model!$AU$438*('Assumptions (NG)'!$AT$17*AVERAGE('Assumptions (NG)'!$AQ$2:$AS$2)+'Assumptions (NG)'!$AT$18*AVERAGE('Assumptions (NG)'!$AQ$3:$AS$3))/10^9,0)</f>
        <v>0.09713473314</v>
      </c>
      <c r="BA644" s="160">
        <f>IF($AU$438&gt;0,'Assumptions (NG)'!AB13*Model!$AU$438*('Assumptions (NG)'!$AT$17*AVERAGE('Assumptions (NG)'!$AQ$2:$AS$2)+'Assumptions (NG)'!$AT$18*AVERAGE('Assumptions (NG)'!$AQ$3:$AS$3))/10^9,0)</f>
        <v>0.09198955466</v>
      </c>
      <c r="BB644" s="160">
        <f>IF($AU$438&gt;0,'Assumptions (NG)'!AC13*Model!$AU$438*('Assumptions (NG)'!$AT$17*AVERAGE('Assumptions (NG)'!$AQ$2:$AS$2)+'Assumptions (NG)'!$AT$18*AVERAGE('Assumptions (NG)'!$AQ$3:$AS$3))/10^9,0)</f>
        <v>0.09198955466</v>
      </c>
      <c r="BC644" s="160">
        <f>IF($AU$438&gt;0,'Assumptions (NG)'!AD13*Model!$AU$438*('Assumptions (NG)'!$AT$17*AVERAGE('Assumptions (NG)'!$AQ$2:$AS$2)+'Assumptions (NG)'!$AT$18*AVERAGE('Assumptions (NG)'!$AQ$3:$AS$3))/10^9,0)</f>
        <v>0.09214546916</v>
      </c>
      <c r="BD644" s="160">
        <f>IF($AU$438&gt;0,'Assumptions (NG)'!AE13*Model!$AU$438*('Assumptions (NG)'!$AT$17*AVERAGE('Assumptions (NG)'!$AQ$2:$AS$2)+'Assumptions (NG)'!$AT$18*AVERAGE('Assumptions (NG)'!$AQ$3:$AS$3))/10^9,0)</f>
        <v>0.09198955466</v>
      </c>
      <c r="BE644" s="160">
        <f>IF($AU$438&gt;0,'Assumptions (NG)'!AF13*Model!$AU$438*('Assumptions (NG)'!$AT$17*AVERAGE('Assumptions (NG)'!$AQ$2:$AS$2)+'Assumptions (NG)'!$AT$18*AVERAGE('Assumptions (NG)'!$AQ$3:$AS$3))/10^9,0)</f>
        <v>0.09214546916</v>
      </c>
      <c r="BF644" s="160">
        <f>IF($AU$438&gt;0,'Assumptions (NG)'!AG13*Model!$AU$438*('Assumptions (NG)'!$AT$17*AVERAGE('Assumptions (NG)'!$AQ$2:$AS$2)+'Assumptions (NG)'!$AT$18*AVERAGE('Assumptions (NG)'!$AQ$3:$AS$3))/10^9,0)</f>
        <v>0.09198955466</v>
      </c>
      <c r="BG644" s="160">
        <f>IF($AU$438&gt;0,'Assumptions (NG)'!AH13*Model!$AU$438*('Assumptions (NG)'!$AT$17*AVERAGE('Assumptions (NG)'!$AQ$2:$AS$2)+'Assumptions (NG)'!$AT$18*AVERAGE('Assumptions (NG)'!$AQ$3:$AS$3))/10^9,0)</f>
        <v>0.09214546916</v>
      </c>
      <c r="BH644" s="160">
        <f>IF($AU$438&gt;0,'Assumptions (NG)'!AI13*Model!$AU$438*('Assumptions (NG)'!$AT$17*AVERAGE('Assumptions (NG)'!$AQ$2:$AS$2)+'Assumptions (NG)'!$AT$18*AVERAGE('Assumptions (NG)'!$AQ$3:$AS$3))/10^9,0)</f>
        <v>0.09198955466</v>
      </c>
      <c r="BI644" s="160">
        <f>IF($AU$438&gt;0,'Assumptions (NG)'!AJ13*Model!$AU$438*('Assumptions (NG)'!$AT$17*AVERAGE('Assumptions (NG)'!$AQ$2:$AS$2)+'Assumptions (NG)'!$AT$18*AVERAGE('Assumptions (NG)'!$AQ$3:$AS$3))/10^9,0)</f>
        <v>0.09214546916</v>
      </c>
      <c r="BJ644" s="160">
        <f>IF($AU$438&gt;0,'Assumptions (NG)'!AK13*Model!$AU$438*('Assumptions (NG)'!$AT$17*AVERAGE('Assumptions (NG)'!$AQ$2:$AS$2)+'Assumptions (NG)'!$AT$18*AVERAGE('Assumptions (NG)'!$AQ$3:$AS$3))/10^9,0)</f>
        <v>0.04599477733</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v>
      </c>
      <c r="AY647" s="160">
        <f>IF($AX$438&gt;0,'Assumptions (NG)'!W13*Model!$AX$438*('Assumptions (NG)'!$AW$17*AVERAGE('Assumptions (NG)'!$AT$2:$AV$2)+'Assumptions (NG)'!$AW$18*AVERAGE('Assumptions (NG)'!$AT$3:$AV$3))/10^9,0)</f>
        <v>0</v>
      </c>
      <c r="AZ647" s="160">
        <f>IF($AX$438&gt;0,'Assumptions (NG)'!X13*Model!$AX$438*('Assumptions (NG)'!$AW$17*AVERAGE('Assumptions (NG)'!$AT$2:$AV$2)+'Assumptions (NG)'!$AW$18*AVERAGE('Assumptions (NG)'!$AT$3:$AV$3))/10^9,0)</f>
        <v>0</v>
      </c>
      <c r="BA647" s="160">
        <f>IF($AX$438&gt;0,'Assumptions (NG)'!Y13*Model!$AX$438*('Assumptions (NG)'!$AW$17*AVERAGE('Assumptions (NG)'!$AT$2:$AV$2)+'Assumptions (NG)'!$AW$18*AVERAGE('Assumptions (NG)'!$AT$3:$AV$3))/10^9,0)</f>
        <v>0</v>
      </c>
      <c r="BB647" s="160">
        <f>IF($AX$438&gt;0,'Assumptions (NG)'!Z13*Model!$AX$438*('Assumptions (NG)'!$AW$17*AVERAGE('Assumptions (NG)'!$AT$2:$AV$2)+'Assumptions (NG)'!$AW$18*AVERAGE('Assumptions (NG)'!$AT$3:$AV$3))/10^9,0)</f>
        <v>0</v>
      </c>
      <c r="BC647" s="160">
        <f>IF($AX$438&gt;0,'Assumptions (NG)'!AA13*Model!$AX$438*('Assumptions (NG)'!$AW$17*AVERAGE('Assumptions (NG)'!$AT$2:$AV$2)+'Assumptions (NG)'!$AW$18*AVERAGE('Assumptions (NG)'!$AT$3:$AV$3))/10^9,0)</f>
        <v>0</v>
      </c>
      <c r="BD647" s="160">
        <f>IF($AX$438&gt;0,'Assumptions (NG)'!AB13*Model!$AX$438*('Assumptions (NG)'!$AW$17*AVERAGE('Assumptions (NG)'!$AT$2:$AV$2)+'Assumptions (NG)'!$AW$18*AVERAGE('Assumptions (NG)'!$AT$3:$AV$3))/10^9,0)</f>
        <v>0</v>
      </c>
      <c r="BE647" s="160">
        <f>IF($AX$438&gt;0,'Assumptions (NG)'!AC13*Model!$AX$438*('Assumptions (NG)'!$AW$17*AVERAGE('Assumptions (NG)'!$AT$2:$AV$2)+'Assumptions (NG)'!$AW$18*AVERAGE('Assumptions (NG)'!$AT$3:$AV$3))/10^9,0)</f>
        <v>0</v>
      </c>
      <c r="BF647" s="160">
        <f>IF($AX$438&gt;0,'Assumptions (NG)'!AD13*Model!$AX$438*('Assumptions (NG)'!$AW$17*AVERAGE('Assumptions (NG)'!$AT$2:$AV$2)+'Assumptions (NG)'!$AW$18*AVERAGE('Assumptions (NG)'!$AT$3:$AV$3))/10^9,0)</f>
        <v>0</v>
      </c>
      <c r="BG647" s="160">
        <f>IF($AX$438&gt;0,'Assumptions (NG)'!AE13*Model!$AX$438*('Assumptions (NG)'!$AW$17*AVERAGE('Assumptions (NG)'!$AT$2:$AV$2)+'Assumptions (NG)'!$AW$18*AVERAGE('Assumptions (NG)'!$AT$3:$AV$3))/10^9,0)</f>
        <v>0</v>
      </c>
      <c r="BH647" s="160">
        <f>IF($AX$438&gt;0,'Assumptions (NG)'!AF13*Model!$AX$438*('Assumptions (NG)'!$AW$17*AVERAGE('Assumptions (NG)'!$AT$2:$AV$2)+'Assumptions (NG)'!$AW$18*AVERAGE('Assumptions (NG)'!$AT$3:$AV$3))/10^9,0)</f>
        <v>0</v>
      </c>
      <c r="BI647" s="160">
        <f>IF($AX$438&gt;0,'Assumptions (NG)'!AG13*Model!$AX$438*('Assumptions (NG)'!$AW$17*AVERAGE('Assumptions (NG)'!$AT$2:$AV$2)+'Assumptions (NG)'!$AW$18*AVERAGE('Assumptions (NG)'!$AT$3:$AV$3))/10^9,0)</f>
        <v>0</v>
      </c>
      <c r="BJ647" s="160">
        <f>IF($AX$438&gt;0,'Assumptions (NG)'!AH13*Model!$AX$438*('Assumptions (NG)'!$AW$17*AVERAGE('Assumptions (NG)'!$AT$2:$AV$2)+'Assumptions (NG)'!$AW$18*AVERAGE('Assumptions (NG)'!$AT$3:$AV$3))/10^9,0)</f>
        <v>0</v>
      </c>
      <c r="BK647" s="160">
        <f>IF($AX$438&gt;0,'Assumptions (NG)'!AI13*Model!$AX$438*('Assumptions (NG)'!$AW$17*AVERAGE('Assumptions (NG)'!$AT$2:$AV$2)+'Assumptions (NG)'!$AW$18*AVERAGE('Assumptions (NG)'!$AT$3:$AV$3))/10^9,0)</f>
        <v>0</v>
      </c>
      <c r="BL647" s="160">
        <f>IF($AX$438&gt;0,'Assumptions (NG)'!AJ13*Model!$AX$438*('Assumptions (NG)'!$AW$17*AVERAGE('Assumptions (NG)'!$AT$2:$AV$2)+'Assumptions (NG)'!$AW$18*AVERAGE('Assumptions (NG)'!$AT$3:$AV$3))/10^9,0)</f>
        <v>0</v>
      </c>
      <c r="BM647" s="160">
        <f>IF($AX$438&gt;0,'Assumptions (NG)'!AK13*Model!$AX$438*('Assumptions (NG)'!$AW$17*AVERAGE('Assumptions (NG)'!$AT$2:$AV$2)+'Assumptions (NG)'!$AW$18*AVERAGE('Assumptions (NG)'!$AT$3:$AV$3))/10^9,0)</f>
        <v>0</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v>
      </c>
      <c r="BB650" s="160">
        <f>IF($BA$438&gt;0,'Assumptions (NG)'!W13*Model!$BA$438*('Assumptions (NG)'!$AZ$17*AVERAGE('Assumptions (NG)'!$AW$2:$AY$2)+'Assumptions (NG)'!$AZ$18*AVERAGE('Assumptions (NG)'!$AW$3:$AY$3))/10^9,0)</f>
        <v>0</v>
      </c>
      <c r="BC650" s="160">
        <f>IF($BA$438&gt;0,'Assumptions (NG)'!X13*Model!$BA$438*('Assumptions (NG)'!$AZ$17*AVERAGE('Assumptions (NG)'!$AW$2:$AY$2)+'Assumptions (NG)'!$AZ$18*AVERAGE('Assumptions (NG)'!$AW$3:$AY$3))/10^9,0)</f>
        <v>0</v>
      </c>
      <c r="BD650" s="160">
        <f>IF($BA$438&gt;0,'Assumptions (NG)'!Y13*Model!$BA$438*('Assumptions (NG)'!$AZ$17*AVERAGE('Assumptions (NG)'!$AW$2:$AY$2)+'Assumptions (NG)'!$AZ$18*AVERAGE('Assumptions (NG)'!$AW$3:$AY$3))/10^9,0)</f>
        <v>0</v>
      </c>
      <c r="BE650" s="160">
        <f>IF($BA$438&gt;0,'Assumptions (NG)'!Z13*Model!$BA$438*('Assumptions (NG)'!$AZ$17*AVERAGE('Assumptions (NG)'!$AW$2:$AY$2)+'Assumptions (NG)'!$AZ$18*AVERAGE('Assumptions (NG)'!$AW$3:$AY$3))/10^9,0)</f>
        <v>0</v>
      </c>
      <c r="BF650" s="160">
        <f>IF($BA$438&gt;0,'Assumptions (NG)'!AA13*Model!$BA$438*('Assumptions (NG)'!$AZ$17*AVERAGE('Assumptions (NG)'!$AW$2:$AY$2)+'Assumptions (NG)'!$AZ$18*AVERAGE('Assumptions (NG)'!$AW$3:$AY$3))/10^9,0)</f>
        <v>0</v>
      </c>
      <c r="BG650" s="160">
        <f>IF($BA$438&gt;0,'Assumptions (NG)'!AB13*Model!$BA$438*('Assumptions (NG)'!$AZ$17*AVERAGE('Assumptions (NG)'!$AW$2:$AY$2)+'Assumptions (NG)'!$AZ$18*AVERAGE('Assumptions (NG)'!$AW$3:$AY$3))/10^9,0)</f>
        <v>0</v>
      </c>
      <c r="BH650" s="160">
        <f>IF($BA$438&gt;0,'Assumptions (NG)'!AC13*Model!$BA$438*('Assumptions (NG)'!$AZ$17*AVERAGE('Assumptions (NG)'!$AW$2:$AY$2)+'Assumptions (NG)'!$AZ$18*AVERAGE('Assumptions (NG)'!$AW$3:$AY$3))/10^9,0)</f>
        <v>0</v>
      </c>
      <c r="BI650" s="160">
        <f>IF($BA$438&gt;0,'Assumptions (NG)'!AD13*Model!$BA$438*('Assumptions (NG)'!$AZ$17*AVERAGE('Assumptions (NG)'!$AW$2:$AY$2)+'Assumptions (NG)'!$AZ$18*AVERAGE('Assumptions (NG)'!$AW$3:$AY$3))/10^9,0)</f>
        <v>0</v>
      </c>
      <c r="BJ650" s="160">
        <f>IF($BA$438&gt;0,'Assumptions (NG)'!AE13*Model!$BA$438*('Assumptions (NG)'!$AZ$17*AVERAGE('Assumptions (NG)'!$AW$2:$AY$2)+'Assumptions (NG)'!$AZ$18*AVERAGE('Assumptions (NG)'!$AW$3:$AY$3))/10^9,0)</f>
        <v>0</v>
      </c>
      <c r="BK650" s="160">
        <f>IF($BA$438&gt;0,'Assumptions (NG)'!AF13*Model!$BA$438*('Assumptions (NG)'!$AZ$17*AVERAGE('Assumptions (NG)'!$AW$2:$AY$2)+'Assumptions (NG)'!$AZ$18*AVERAGE('Assumptions (NG)'!$AW$3:$AY$3))/10^9,0)</f>
        <v>0</v>
      </c>
      <c r="BL650" s="160">
        <f>IF($BA$438&gt;0,'Assumptions (NG)'!AG13*Model!$BA$438*('Assumptions (NG)'!$AZ$17*AVERAGE('Assumptions (NG)'!$AW$2:$AY$2)+'Assumptions (NG)'!$AZ$18*AVERAGE('Assumptions (NG)'!$AW$3:$AY$3))/10^9,0)</f>
        <v>0</v>
      </c>
      <c r="BM650" s="160">
        <f>IF($BA$438&gt;0,'Assumptions (NG)'!AH13*Model!$BA$438*('Assumptions (NG)'!$AZ$17*AVERAGE('Assumptions (NG)'!$AW$2:$AY$2)+'Assumptions (NG)'!$AZ$18*AVERAGE('Assumptions (NG)'!$AW$3:$AY$3))/10^9,0)</f>
        <v>0</v>
      </c>
      <c r="BN650" s="160">
        <f>IF($BA$438&gt;0,'Assumptions (NG)'!AI13*Model!$BA$438*('Assumptions (NG)'!$AZ$17*AVERAGE('Assumptions (NG)'!$AW$2:$AY$2)+'Assumptions (NG)'!$AZ$18*AVERAGE('Assumptions (NG)'!$AW$3:$AY$3))/10^9,0)</f>
        <v>0</v>
      </c>
      <c r="BO650" s="160">
        <f>IF($BA$438&gt;0,'Assumptions (NG)'!AJ13*Model!$BA$438*('Assumptions (NG)'!$AZ$17*AVERAGE('Assumptions (NG)'!$AW$2:$AY$2)+'Assumptions (NG)'!$AZ$18*AVERAGE('Assumptions (NG)'!$AW$3:$AY$3))/10^9,0)</f>
        <v>0</v>
      </c>
      <c r="BP650" s="160">
        <f>IF($BA$438&gt;0,'Assumptions (NG)'!AK13*Model!$BA$438*('Assumptions (NG)'!$AZ$17*AVERAGE('Assumptions (NG)'!$AW$2:$AY$2)+'Assumptions (NG)'!$AZ$18*AVERAGE('Assumptions (NG)'!$AW$3:$AY$3))/10^9,0)</f>
        <v>0</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0.1861748397</v>
      </c>
      <c r="D651" s="160">
        <f>IF(Model!D436+Model!D437-Model!D432-Model!D435-D599+D547&gt;0,(1-'Assumptions (NG)'!C41)*(Model!D436+Model!D437-Model!D432-Model!D435-D599-D547)+D599+D495,Model!D436+Model!D437-Model!D432-Model!D435+D547+D495)</f>
        <v>0.2143025839</v>
      </c>
      <c r="E651" s="160">
        <f>IF(Model!E436+Model!E437-Model!E432-Model!E435-E599+E547&gt;0,(1-'Assumptions (NG)'!D41)*(Model!E436+Model!E437-Model!E432-Model!E435-E599-E547)+E599+E495,Model!E436+Model!E437-Model!E432-Model!E435+E547+E495)</f>
        <v>0.2195576764</v>
      </c>
      <c r="F651" s="160">
        <f>IF(Model!F436+Model!F437-Model!F432-Model!F435-F599+F547&gt;0,(1-'Assumptions (NG)'!E41)*(Model!F436+Model!F437-Model!F432-Model!F435-F599-F547)+F599+F495,Model!F436+Model!F437-Model!F432-Model!F435+F547+F495)</f>
        <v>0.2908743268</v>
      </c>
      <c r="G651" s="160">
        <f>IF(Model!G436+Model!G437-Model!G432-Model!G435-G599+G547&gt;0,(1-'Assumptions (NG)'!F41)*(Model!G436+Model!G437-Model!G432-Model!G435-G599-G547)+G599+G495,Model!G436+Model!G437-Model!G432-Model!G435+G547+G495)</f>
        <v>0.3003511861</v>
      </c>
      <c r="H651" s="160">
        <f>IF(Model!H436+Model!H437-Model!H432-Model!H435-H599+H547&gt;0,(1-'Assumptions (NG)'!G41)*(Model!H436+Model!H437-Model!H432-Model!H435-H599-H547)+H599+H495,Model!H436+Model!H437-Model!H432-Model!H435+H547+H495)</f>
        <v>0.2336594758</v>
      </c>
      <c r="I651" s="160">
        <f>IF(Model!I436+Model!I437-Model!I432-Model!I435-I599+I547&gt;0,(1-'Assumptions (NG)'!H41)*(Model!I436+Model!I437-Model!I432-Model!I435-I599-I547)+I599+I495,Model!I436+Model!I437-Model!I432-Model!I435+I547+I495)</f>
        <v>0.2523216961</v>
      </c>
      <c r="J651" s="160">
        <f>IF(Model!J436+Model!J437-Model!J432-Model!J435-J599+J547&gt;0,(1-'Assumptions (NG)'!I41)*(Model!J436+Model!J437-Model!J432-Model!J435-J599-J547)+J599+J495,Model!J436+Model!J437-Model!J432-Model!J435+J547+J495)</f>
        <v>0.4400438737</v>
      </c>
      <c r="K651" s="160">
        <f>IF(Model!K436+Model!K437-Model!K432-Model!K435-K599+K547&gt;0,(1-'Assumptions (NG)'!J41)*(Model!K436+Model!K437-Model!K432-Model!K435-K599-K547)+K599+K495,Model!K436+Model!K437-Model!K432-Model!K435+K547+K495)</f>
        <v>0.4515646583</v>
      </c>
      <c r="L651" s="160">
        <f>IF(Model!L436+Model!L437-Model!L432-Model!L435-L599+L547&gt;0,(1-'Assumptions (NG)'!K41)*(Model!L436+Model!L437-Model!L432-Model!L435-L599-L547)+L599+L495,Model!L436+Model!L437-Model!L432-Model!L435+L547+L495)</f>
        <v>0.5696040755</v>
      </c>
      <c r="M651" s="160">
        <f>IF(Model!M436+Model!M437-Model!M432-Model!M435-M599+M547&gt;0,(1-'Assumptions (NG)'!L41)*(Model!M436+Model!M437-Model!M432-Model!M435-M599-M547)+M599+M495,Model!M436+Model!M437-Model!M432-Model!M435+M547+M495)</f>
        <v>0.4431807528</v>
      </c>
      <c r="N651" s="160">
        <f>IF(Model!N436+Model!N437-Model!N432-Model!N435-N599+N547&gt;0,(1-'Assumptions (NG)'!M41)*(Model!N436+Model!N437-Model!N432-Model!N435-N599-N547)+N599+N495,Model!N436+Model!N437-Model!N432-Model!N435+N547+N495)</f>
        <v>0.2294551296</v>
      </c>
      <c r="O651" s="160">
        <f>IF(Model!O436+Model!O437-Model!O432-Model!O435-O599+O547&gt;0,(1-'Assumptions (NG)'!N41)*(Model!O436+Model!O437-Model!O432-Model!O435-O599-O547)+O599+O495,Model!O436+Model!O437-Model!O432-Model!O435+O547+O495)</f>
        <v>0.3601285987</v>
      </c>
      <c r="P651" s="160">
        <f>IF(Model!P436+Model!P437-Model!P432-Model!P435-P599+P547&gt;0,(1-'Assumptions (NG)'!O41)*(Model!P436+Model!P437-Model!P432-Model!P435-P599-P547)+P599+P495,Model!P436+Model!P437-Model!P432-Model!P435+P547+P495)</f>
        <v>0.5401494961</v>
      </c>
      <c r="Q651" s="160">
        <f>IF(Model!Q436+Model!Q437-Model!Q432-Model!Q435-Q599+Q547&gt;0,(1-'Assumptions (NG)'!P41)*(Model!Q436+Model!Q437-Model!Q432-Model!Q435-Q599-Q547)+Q599+Q495,Model!Q436+Model!Q437-Model!Q432-Model!Q435+Q547+Q495)</f>
        <v>0.5101770901</v>
      </c>
      <c r="R651" s="160">
        <f>IF(Model!R436+Model!R437-Model!R432-Model!R435-R599+R547&gt;0,(1-'Assumptions (NG)'!Q41)*(Model!R436+Model!R437-Model!R432-Model!R435-R599-R547)+R599+R495,Model!R436+Model!R437-Model!R432-Model!R435+R547+R495)</f>
        <v>0.6407254396</v>
      </c>
      <c r="S651" s="160">
        <f>IF(Model!S436+Model!S437-Model!S432-Model!S435-S599+S547&gt;0,(1-'Assumptions (NG)'!R41)*(Model!S436+Model!S437-Model!S432-Model!S435-S599-S547)+S599+S495,Model!S436+Model!S437-Model!S432-Model!S435+S547+S495)</f>
        <v>0.6695265914</v>
      </c>
      <c r="T651" s="160">
        <f>IF(Model!T436+Model!T437-Model!T432-Model!T435-T599+T547&gt;0,(1-'Assumptions (NG)'!S41)*(Model!T436+Model!T437-Model!T432-Model!T435-T599-T547)+T599+T495,Model!T436+Model!T437-Model!T432-Model!T435+T547+T495)</f>
        <v>0.5909076706</v>
      </c>
      <c r="U651" s="160">
        <f>IF(Model!U436+Model!U437-Model!U432-Model!U435-U599+U547&gt;0,(1-'Assumptions (NG)'!T41)*(Model!U436+Model!U437-Model!U432-Model!U435-U599-U547)+U599+U495,Model!U436+Model!U437-Model!U432-Model!U435+U547+U495)</f>
        <v>0.8407340553</v>
      </c>
      <c r="V651" s="160">
        <f>IF(Model!V436+Model!V437-Model!V432-Model!V435-V599+V547&gt;0,(1-'Assumptions (NG)'!U41)*(Model!V436+Model!V437-Model!V432-Model!V435-V599-V547)+V599+V495,Model!V436+Model!V437-Model!V432-Model!V435+V547+V495)</f>
        <v>0.9145180245</v>
      </c>
      <c r="W651" s="160">
        <f>IF(Model!W436+Model!W437-Model!W432-Model!W435-W599+W547&gt;0,(1-'Assumptions (NG)'!V41)*(Model!W436+Model!W437-Model!W432-Model!W435-W599-W547)+W599+W495,Model!W436+Model!W437-Model!W432-Model!W435+W547+W495)</f>
        <v>0.9558300812</v>
      </c>
      <c r="X651" s="160">
        <f>IF(Model!X436+Model!X437-Model!X432-Model!X435-X599+X547&gt;0,(1-'Assumptions (NG)'!W41)*(Model!X436+Model!X437-Model!X432-Model!X435-X599-X547)+X599+X495,Model!X436+Model!X437-Model!X432-Model!X435+X547+X495)</f>
        <v>0.9507096469</v>
      </c>
      <c r="Y651" s="160">
        <f>IF(Model!Y436+Model!Y437-Model!Y432-Model!Y435-Y599+Y547&gt;0,(1-'Assumptions (NG)'!X41)*(Model!Y436+Model!Y437-Model!Y432-Model!Y435-Y599-Y547)+Y599+Y495,Model!Y436+Model!Y437-Model!Y432-Model!Y435+Y547+Y495)</f>
        <v>1.015286737</v>
      </c>
      <c r="Z651" s="160">
        <f>IF(Model!Z436+Model!Z437-Model!Z432-Model!Z435-Z599+Z547&gt;0,(1-'Assumptions (NG)'!Y41)*(Model!Z436+Model!Z437-Model!Z432-Model!Z435-Z599-Z547)+Z599+Z495,Model!Z436+Model!Z437-Model!Z432-Model!Z435+Z547+Z495)</f>
        <v>0.9979929745</v>
      </c>
      <c r="AA651" s="160">
        <f>IF(Model!AA436+Model!AA437-Model!AA432-Model!AA435-AA599+AA547&gt;0,(1-'Assumptions (NG)'!Z41)*(Model!AA436+Model!AA437-Model!AA432-Model!AA435-AA599-AA547)+AA599+AA495,Model!AA436+Model!AA437-Model!AA432-Model!AA435+AA547+AA495)</f>
        <v>0.9980313489</v>
      </c>
      <c r="AB651" s="160">
        <f>IF(Model!AB436+Model!AB437-Model!AB432-Model!AB435-AB599+AB547&gt;0,(1-'Assumptions (NG)'!AA41)*(Model!AB436+Model!AB437-Model!AB432-Model!AB435-AB599-AB547)+AB599+AB495,Model!AB436+Model!AB437-Model!AB432-Model!AB435+AB547+AB495)</f>
        <v>1.00361049</v>
      </c>
      <c r="AC651" s="160">
        <f>IF(Model!AC436+Model!AC437-Model!AC432-Model!AC435-AC599+AC547&gt;0,(1-'Assumptions (NG)'!AB41)*(Model!AC436+Model!AC437-Model!AC432-Model!AC435-AC599-AC547)+AC599+AC495,Model!AC436+Model!AC437-Model!AC432-Model!AC435+AC547+AC495)</f>
        <v>1.055993247</v>
      </c>
      <c r="AD651" s="160">
        <f>IF(Model!AD436+Model!AD437-Model!AD432-Model!AD435-AD599+AD547&gt;0,(1-'Assumptions (NG)'!AC41)*(Model!AD436+Model!AD437-Model!AD432-Model!AD435-AD599-AD547)+AD599+AD495,Model!AD436+Model!AD437-Model!AD432-Model!AD435+AD547+AD495)</f>
        <v>1.080029895</v>
      </c>
      <c r="AE651" s="160">
        <f>IF(Model!AE436+Model!AE437-Model!AE432-Model!AE435-AE599+AE547&gt;0,(1-'Assumptions (NG)'!AD41)*(Model!AE436+Model!AE437-Model!AE432-Model!AE435-AE599-AE547)+AE599+AE495,Model!AE436+Model!AE437-Model!AE432-Model!AE435+AE547+AE495)</f>
        <v>1.079648461</v>
      </c>
      <c r="AF651" s="160">
        <f>IF(Model!AF436+Model!AF437-Model!AF432-Model!AF435-AF599+AF547&gt;0,(1-'Assumptions (NG)'!AE41)*(Model!AF436+Model!AF437-Model!AF432-Model!AF435-AF599-AF547)+AF599+AF495,Model!AF436+Model!AF437-Model!AF432-Model!AF435+AF547+AF495)</f>
        <v>1.096356912</v>
      </c>
      <c r="AG651" s="160">
        <f>IF(Model!AG436+Model!AG437-Model!AG432-Model!AG435-AG599+AG547&gt;0,(1-'Assumptions (NG)'!AF41)*(Model!AG436+Model!AG437-Model!AG432-Model!AG435-AG599-AG547)+AG599+AG495,Model!AG436+Model!AG437-Model!AG432-Model!AG435+AG547+AG495)</f>
        <v>1.099094264</v>
      </c>
      <c r="AH651" s="160">
        <f>IF(Model!AH436+Model!AH437-Model!AH432-Model!AH435-AH599+AH547&gt;0,(1-'Assumptions (NG)'!AG41)*(Model!AH436+Model!AH437-Model!AH432-Model!AH435-AH599-AH547)+AH599+AH495,Model!AH436+Model!AH437-Model!AH432-Model!AH435+AH547+AH495)</f>
        <v>1.160208959</v>
      </c>
      <c r="AI651" s="160">
        <f>IF(Model!AI436+Model!AI437-Model!AI432-Model!AI435-AI599+AI547&gt;0,(1-'Assumptions (NG)'!AH41)*(Model!AI436+Model!AI437-Model!AI432-Model!AI435-AI599-AI547)+AI599+AI495,Model!AI436+Model!AI437-Model!AI432-Model!AI435+AI547+AI495)</f>
        <v>1.149930289</v>
      </c>
      <c r="AJ651" s="160">
        <f>IF(Model!AJ436+Model!AJ437-Model!AJ432-Model!AJ435-AJ599+AJ547&gt;0,(1-'Assumptions (NG)'!AI41)*(Model!AJ436+Model!AJ437-Model!AJ432-Model!AJ435-AJ599-AJ547)+AJ599+AJ495,Model!AJ436+Model!AJ437-Model!AJ432-Model!AJ435+AJ547+AJ495)</f>
        <v>1.151674299</v>
      </c>
      <c r="AK651" s="160">
        <f>IF(Model!AK436+Model!AK437-Model!AK432-Model!AK435-AK599+AK547&gt;0,(1-'Assumptions (NG)'!AJ41)*(Model!AK436+Model!AK437-Model!AK432-Model!AK435-AK599-AK547)+AK599+AK495,Model!AK436+Model!AK437-Model!AK432-Model!AK435+AK547+AK495)</f>
        <v>1.145910355</v>
      </c>
      <c r="AL651" s="160">
        <f>IF(Model!AL436+Model!AL437-Model!AL432-Model!AL435-AL599+AL547&gt;0,(1-'Assumptions (NG)'!AK41)*(Model!AL436+Model!AL437-Model!AL432-Model!AL435-AL599-AL547)+AL599+AL495,Model!AL436+Model!AL437-Model!AL432-Model!AL435+AL547+AL495)</f>
        <v>1.1411875</v>
      </c>
      <c r="AM651" s="160">
        <f>IF(Model!AM436+Model!AM437-Model!AM432-Model!AM435-AM599+AM547&gt;0,(1-'Assumptions (NG)'!AL41)*(Model!AM436+Model!AM437-Model!AM432-Model!AM435-AM599-AM547)+AM599+AM495,Model!AM436+Model!AM437-Model!AM432-Model!AM435+AM547+AM495)</f>
        <v>1.13572473</v>
      </c>
      <c r="AN651" s="160">
        <f>IF(Model!AN436+Model!AN437-Model!AN432-Model!AN435-AN599+AN547&gt;0,(1-'Assumptions (NG)'!AM41)*(Model!AN436+Model!AN437-Model!AN432-Model!AN435-AN599-AN547)+AN599+AN495,Model!AN436+Model!AN437-Model!AN432-Model!AN435+AN547+AN495)</f>
        <v>1.135849573</v>
      </c>
      <c r="AO651" s="160">
        <f>IF(Model!AO436+Model!AO437-Model!AO432-Model!AO435-AO599+AO547&gt;0,(1-'Assumptions (NG)'!AN41)*(Model!AO436+Model!AO437-Model!AO432-Model!AO435-AO599-AO547)+AO599+AO495,Model!AO436+Model!AO437-Model!AO432-Model!AO435+AO547+AO495)</f>
        <v>1.148196545</v>
      </c>
      <c r="AP651" s="160">
        <f>IF(Model!AP436+Model!AP437-Model!AP432-Model!AP435-AP599+AP547&gt;0,(1-'Assumptions (NG)'!AO41)*(Model!AP436+Model!AP437-Model!AP432-Model!AP435-AP599-AP547)+AP599+AP495,Model!AP436+Model!AP437-Model!AP432-Model!AP435+AP547+AP495)</f>
        <v>1.158318856</v>
      </c>
      <c r="AQ651" s="160">
        <f>IF(Model!AQ436+Model!AQ437-Model!AQ432-Model!AQ435-AQ599+AQ547&gt;0,(1-'Assumptions (NG)'!AP41)*(Model!AQ436+Model!AQ437-Model!AQ432-Model!AQ435-AQ599-AQ547)+AQ599+AQ495,Model!AQ436+Model!AQ437-Model!AQ432-Model!AQ435+AQ547+AQ495)</f>
        <v>1.143868007</v>
      </c>
      <c r="AR651" s="160">
        <f>IF(Model!AR436+Model!AR437-Model!AR432-Model!AR435-AR599+AR547&gt;0,(1-'Assumptions (NG)'!AQ41)*(Model!AR436+Model!AR437-Model!AR432-Model!AR435-AR599-AR547)+AR599+AR495,Model!AR436+Model!AR437-Model!AR432-Model!AR435+AR547+AR495)</f>
        <v>1.135270968</v>
      </c>
      <c r="AS651" s="160">
        <f>IF(Model!AS436+Model!AS437-Model!AS432-Model!AS435-AS599+AS547&gt;0,(1-'Assumptions (NG)'!AR41)*(Model!AS436+Model!AS437-Model!AS432-Model!AS435-AS599-AS547)+AS599+AS495,Model!AS436+Model!AS437-Model!AS432-Model!AS435+AS547+AS495)</f>
        <v>1.169893125</v>
      </c>
      <c r="AT651" s="160">
        <f>IF(Model!AT436+Model!AT437-Model!AT432-Model!AT435-AT599+AT547&gt;0,(1-'Assumptions (NG)'!AS41)*(Model!AT436+Model!AT437-Model!AT432-Model!AT435-AT599-AT547)+AT599+AT495,Model!AT436+Model!AT437-Model!AT432-Model!AT435+AT547+AT495)</f>
        <v>1.164968949</v>
      </c>
      <c r="AU651" s="160">
        <f>IF(Model!AU436+Model!AU437-Model!AU432-Model!AU435-AU599+AU547&gt;0,(1-'Assumptions (NG)'!AT41)*(Model!AU436+Model!AU437-Model!AU432-Model!AU435-AU599-AU547)+AU599+AU495,Model!AU436+Model!AU437-Model!AU432-Model!AU435+AU547+AU495)</f>
        <v>1.148370468</v>
      </c>
      <c r="AV651" s="160">
        <f>IF(Model!AV436+Model!AV437-Model!AV432-Model!AV435-AV599+AV547&gt;0,(1-'Assumptions (NG)'!AU41)*(Model!AV436+Model!AV437-Model!AV432-Model!AV435-AV599-AV547)+AV599+AV495,Model!AV436+Model!AV437-Model!AV432-Model!AV435+AV547+AV495)</f>
        <v>1.123708718</v>
      </c>
      <c r="AW651" s="160">
        <f>IF(Model!AW436+Model!AW437-Model!AW432-Model!AW435-AW599+AW547&gt;0,(1-'Assumptions (NG)'!AV41)*(Model!AW436+Model!AW437-Model!AW432-Model!AW435-AW599-AW547)+AW599+AW495,Model!AW436+Model!AW437-Model!AW432-Model!AW435+AW547+AW495)</f>
        <v>1.075873963</v>
      </c>
      <c r="AX651" s="160">
        <f>IF(Model!AX436+Model!AX437-Model!AX432-Model!AX435-AX599+AX547&gt;0,(1-'Assumptions (NG)'!AW41)*(Model!AX436+Model!AX437-Model!AX432-Model!AX435-AX599-AX547)+AX599+AX495,Model!AX436+Model!AX437-Model!AX432-Model!AX435+AX547+AX495)</f>
        <v>1.054165569</v>
      </c>
      <c r="AY651" s="160">
        <f>IF(Model!AY436+Model!AY437-Model!AY432-Model!AY435-AY599+AY547&gt;0,(1-'Assumptions (NG)'!AX41)*(Model!AY436+Model!AY437-Model!AY432-Model!AY435-AY599-AY547)+AY599+AY495,Model!AY436+Model!AY437-Model!AY432-Model!AY435+AY547+AY495)</f>
        <v>1.156664629</v>
      </c>
      <c r="AZ651" s="160">
        <f>IF(Model!AZ436+Model!AZ437-Model!AZ432-Model!AZ435-AZ599+AZ547&gt;0,(1-'Assumptions (NG)'!AY41)*(Model!AZ436+Model!AZ437-Model!AZ432-Model!AZ435-AZ599-AZ547)+AZ599+AZ495,Model!AZ436+Model!AZ437-Model!AZ432-Model!AZ435+AZ547+AZ495)</f>
        <v>1.265129774</v>
      </c>
      <c r="BA651" s="160">
        <f>IF(Model!BA436+Model!BA437-Model!BA432-Model!BA435-BA599+BA547&gt;0,(1-'Assumptions (NG)'!AZ41)*(Model!BA436+Model!BA437-Model!BA432-Model!BA435-BA599-BA547)+BA599+BA495,Model!BA436+Model!BA437-Model!BA432-Model!BA435+BA547+BA495)</f>
        <v>1.277909227</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0.08529577436</v>
      </c>
      <c r="D652" s="160">
        <f>IF(Model!D436+Model!D437-Model!D432-Model!D435-D599+D547&gt;0,'Assumptions (NG)'!C41*(Model!D436+Model!D437-Model!D432-Model!D435-D599+D547)-'Assumptions (NG)'!C42*Model!D428/10^3,-'Assumptions (NG)'!C42*Model!D428/10^3)</f>
        <v>0.08614447922</v>
      </c>
      <c r="E652" s="160">
        <f>IF(Model!E436+Model!E437-Model!E432-Model!E435-E599+E547&gt;0,'Assumptions (NG)'!D41*(Model!E436+Model!E437-Model!E432-Model!E435-E599+E547)-'Assumptions (NG)'!D42*Model!E428/10^3,-'Assumptions (NG)'!D42*Model!E428/10^3)</f>
        <v>0.06771147873</v>
      </c>
      <c r="F652" s="160">
        <f>IF(Model!F436+Model!F437-Model!F432-Model!F435-F599+F547&gt;0,'Assumptions (NG)'!E41*(Model!F436+Model!F437-Model!F432-Model!F435-F599+F547)-'Assumptions (NG)'!E42*Model!F428/10^3,-'Assumptions (NG)'!E42*Model!F428/10^3)</f>
        <v>0.07107513014</v>
      </c>
      <c r="G652" s="160">
        <f>IF(Model!G436+Model!G437-Model!G432-Model!G435-G599+G547&gt;0,'Assumptions (NG)'!F41*(Model!G436+Model!G437-Model!G432-Model!G435-G599+G547)-'Assumptions (NG)'!F42*Model!G428/10^3,-'Assumptions (NG)'!F42*Model!G428/10^3)</f>
        <v>0.06444053727</v>
      </c>
      <c r="H652" s="160">
        <f>IF(Model!H436+Model!H437-Model!H432-Model!H435-H599+H547&gt;0,'Assumptions (NG)'!G41*(Model!H436+Model!H437-Model!H432-Model!H435-H599+H547)-'Assumptions (NG)'!G42*Model!H428/10^3,-'Assumptions (NG)'!G42*Model!H428/10^3)</f>
        <v>0.0427696617</v>
      </c>
      <c r="I652" s="160">
        <f>IF(Model!I436+Model!I437-Model!I432-Model!I435-I599+I547&gt;0,'Assumptions (NG)'!H41*(Model!I436+Model!I437-Model!I432-Model!I435-I599+I547)-'Assumptions (NG)'!H42*Model!I428/10^3,-'Assumptions (NG)'!H42*Model!I428/10^3)</f>
        <v>0.07492967013</v>
      </c>
      <c r="J652" s="160">
        <f>IF(Model!J436+Model!J437-Model!J432-Model!J435-J599+J547&gt;0,'Assumptions (NG)'!I41*(Model!J436+Model!J437-Model!J432-Model!J435-J599+J547)-'Assumptions (NG)'!I42*Model!J428/10^3,-'Assumptions (NG)'!I42*Model!J428/10^3)</f>
        <v>0.1801342653</v>
      </c>
      <c r="K652" s="160">
        <f>IF(Model!K436+Model!K437-Model!K432-Model!K435-K599+K547&gt;0,'Assumptions (NG)'!J41*(Model!K436+Model!K437-Model!K432-Model!K435-K599+K547)-'Assumptions (NG)'!J42*Model!K428/10^3,-'Assumptions (NG)'!J42*Model!K428/10^3)</f>
        <v>0.2166128065</v>
      </c>
      <c r="L652" s="160">
        <f>IF(Model!L436+Model!L437-Model!L432-Model!L435-L599+L547&gt;0,'Assumptions (NG)'!K41*(Model!L436+Model!L437-Model!L432-Model!L435-L599+L547)-'Assumptions (NG)'!K42*Model!L428/10^3,-'Assumptions (NG)'!K42*Model!L428/10^3)</f>
        <v>0.2400743515</v>
      </c>
      <c r="M652" s="160">
        <f>IF(Model!M436+Model!M437-Model!M432-Model!M435-M599+M547&gt;0,'Assumptions (NG)'!L41*(Model!M436+Model!M437-Model!M432-Model!M435-M599+M547)-'Assumptions (NG)'!L42*Model!M428/10^3,-'Assumptions (NG)'!L42*Model!M428/10^3)</f>
        <v>0.2006228061</v>
      </c>
      <c r="N652" s="160">
        <f>IF(Model!N436+Model!N437-Model!N432-Model!N435-N599+N547&gt;0,'Assumptions (NG)'!M41*(Model!N436+Model!N437-Model!N432-Model!N435-N599+N547)-'Assumptions (NG)'!M42*Model!N428/10^3,-'Assumptions (NG)'!M42*Model!N428/10^3)</f>
        <v>0.09923717212</v>
      </c>
      <c r="O652" s="160">
        <f>IF(Model!O436+Model!O437-Model!O432-Model!O435-O599+O547&gt;0,'Assumptions (NG)'!N41*(Model!O436+Model!O437-Model!O432-Model!O435-O599+O547)-'Assumptions (NG)'!N42*Model!O428/10^3,-'Assumptions (NG)'!N42*Model!O428/10^3)</f>
        <v>0.1451411636</v>
      </c>
      <c r="P652" s="160">
        <f>IF(Model!P436+Model!P437-Model!P432-Model!P435-P599+P547&gt;0,'Assumptions (NG)'!O41*(Model!P436+Model!P437-Model!P432-Model!P435-P599+P547)-'Assumptions (NG)'!O42*Model!P428/10^3,-'Assumptions (NG)'!O42*Model!P428/10^3)</f>
        <v>0.2131547434</v>
      </c>
      <c r="Q652" s="160">
        <f>IF(Model!Q436+Model!Q437-Model!Q432-Model!Q435-Q599+Q547&gt;0,'Assumptions (NG)'!P41*(Model!Q436+Model!Q437-Model!Q432-Model!Q435-Q599+Q547)-'Assumptions (NG)'!P42*Model!Q428/10^3,-'Assumptions (NG)'!P42*Model!Q428/10^3)</f>
        <v>0.1986156233</v>
      </c>
      <c r="R652" s="160">
        <f>IF(Model!R436+Model!R437-Model!R432-Model!R435-R599+R547&gt;0,'Assumptions (NG)'!Q41*(Model!R436+Model!R437-Model!R432-Model!R435-R599+R547)-'Assumptions (NG)'!Q42*Model!R428/10^3,-'Assumptions (NG)'!Q42*Model!R428/10^3)</f>
        <v>0.2726726453</v>
      </c>
      <c r="S652" s="160">
        <f>IF(Model!S436+Model!S437-Model!S432-Model!S435-S599+S547&gt;0,'Assumptions (NG)'!R41*(Model!S436+Model!S437-Model!S432-Model!S435-S599+S547)-'Assumptions (NG)'!R42*Model!S428/10^3,-'Assumptions (NG)'!R42*Model!S428/10^3)</f>
        <v>0.2890232032</v>
      </c>
      <c r="T652" s="160">
        <f>IF(Model!T436+Model!T437-Model!T432-Model!T435-T599+T547&gt;0,'Assumptions (NG)'!S41*(Model!T436+Model!T437-Model!T432-Model!T435-T599+T547)-'Assumptions (NG)'!S42*Model!T428/10^3,-'Assumptions (NG)'!S42*Model!T428/10^3)</f>
        <v>0.2439172296</v>
      </c>
      <c r="U652" s="160">
        <f>IF(Model!U436+Model!U437-Model!U432-Model!U435-U599+U547&gt;0,'Assumptions (NG)'!T41*(Model!U436+Model!U437-Model!U432-Model!U435-U599+U547)-'Assumptions (NG)'!T42*Model!U428/10^3,-'Assumptions (NG)'!T42*Model!U428/10^3)</f>
        <v>0.1653644857</v>
      </c>
      <c r="V652" s="160">
        <f>IF(Model!V436+Model!V437-Model!V432-Model!V435-V599+V547&gt;0,'Assumptions (NG)'!U41*(Model!V436+Model!V437-Model!V432-Model!V435-V599+V547)-'Assumptions (NG)'!U42*Model!V428/10^3,-'Assumptions (NG)'!U42*Model!V428/10^3)</f>
        <v>0.1940270278</v>
      </c>
      <c r="W652" s="160">
        <f>IF(Model!W436+Model!W437-Model!W432-Model!W435-W599+W547&gt;0,'Assumptions (NG)'!V41*(Model!W436+Model!W437-Model!W432-Model!W435-W599+W547)-'Assumptions (NG)'!V42*Model!W428/10^3,-'Assumptions (NG)'!V42*Model!W428/10^3)</f>
        <v>0.2117575545</v>
      </c>
      <c r="X652" s="160">
        <f>IF(Model!X436+Model!X437-Model!X432-Model!X435-X599+X547&gt;0,'Assumptions (NG)'!W41*(Model!X436+Model!X437-Model!X432-Model!X435-X599+X547)-'Assumptions (NG)'!W42*Model!X428/10^3,-'Assumptions (NG)'!W42*Model!X428/10^3)</f>
        <v>0.2133027943</v>
      </c>
      <c r="Y652" s="160">
        <f>IF(Model!Y436+Model!Y437-Model!Y432-Model!Y435-Y599+Y547&gt;0,'Assumptions (NG)'!X41*(Model!Y436+Model!Y437-Model!Y432-Model!Y435-Y599+Y547)-'Assumptions (NG)'!X42*Model!Y428/10^3,-'Assumptions (NG)'!X42*Model!Y428/10^3)</f>
        <v>0.2295839083</v>
      </c>
      <c r="Z652" s="160">
        <f>IF(Model!Z436+Model!Z437-Model!Z432-Model!Z435-Z599+Z547&gt;0,'Assumptions (NG)'!Y41*(Model!Z436+Model!Z437-Model!Z432-Model!Z435-Z599+Z547)-'Assumptions (NG)'!Y42*Model!Z428/10^3,-'Assumptions (NG)'!Y42*Model!Z428/10^3)</f>
        <v>0.2362893299</v>
      </c>
      <c r="AA652" s="160">
        <f>IF(Model!AA436+Model!AA437-Model!AA432-Model!AA435-AA599+AA547&gt;0,'Assumptions (NG)'!Z41*(Model!AA436+Model!AA437-Model!AA432-Model!AA435-AA599+AA547)-'Assumptions (NG)'!Z42*Model!AA428/10^3,-'Assumptions (NG)'!Z42*Model!AA428/10^3)</f>
        <v>0.2404389059</v>
      </c>
      <c r="AB652" s="160">
        <f>IF(Model!AB436+Model!AB437-Model!AB432-Model!AB435-AB599+AB547&gt;0,'Assumptions (NG)'!AA41*(Model!AB436+Model!AB437-Model!AB432-Model!AB435-AB599+AB547)-'Assumptions (NG)'!AA42*Model!AB428/10^3,-'Assumptions (NG)'!AA42*Model!AB428/10^3)</f>
        <v>0.2448488789</v>
      </c>
      <c r="AC652" s="160">
        <f>IF(Model!AC436+Model!AC437-Model!AC432-Model!AC435-AC599+AC547&gt;0,'Assumptions (NG)'!AB41*(Model!AC436+Model!AC437-Model!AC432-Model!AC435-AC599+AC547)-'Assumptions (NG)'!AB42*Model!AC428/10^3,-'Assumptions (NG)'!AB42*Model!AC428/10^3)</f>
        <v>0.2496085784</v>
      </c>
      <c r="AD652" s="160">
        <f>IF(Model!AD436+Model!AD437-Model!AD432-Model!AD435-AD599+AD547&gt;0,'Assumptions (NG)'!AC41*(Model!AD436+Model!AD437-Model!AD432-Model!AD435-AD599+AD547)-'Assumptions (NG)'!AC42*Model!AD428/10^3,-'Assumptions (NG)'!AC42*Model!AD428/10^3)</f>
        <v>0.2570345717</v>
      </c>
      <c r="AE652" s="160">
        <f>IF(Model!AE436+Model!AE437-Model!AE432-Model!AE435-AE599+AE547&gt;0,'Assumptions (NG)'!AD41*(Model!AE436+Model!AE437-Model!AE432-Model!AE435-AE599+AE547)-'Assumptions (NG)'!AD42*Model!AE428/10^3,-'Assumptions (NG)'!AD42*Model!AE428/10^3)</f>
        <v>0.2575943001</v>
      </c>
      <c r="AF652" s="160">
        <f>IF(Model!AF436+Model!AF437-Model!AF432-Model!AF435-AF599+AF547&gt;0,'Assumptions (NG)'!AE41*(Model!AF436+Model!AF437-Model!AF432-Model!AF435-AF599+AF547)-'Assumptions (NG)'!AE42*Model!AF428/10^3,-'Assumptions (NG)'!AE42*Model!AF428/10^3)</f>
        <v>0.2597108539</v>
      </c>
      <c r="AG652" s="160">
        <f>IF(Model!AG436+Model!AG437-Model!AG432-Model!AG435-AG599+AG547&gt;0,'Assumptions (NG)'!AF41*(Model!AG436+Model!AG437-Model!AG432-Model!AG435-AG599+AG547)-'Assumptions (NG)'!AF42*Model!AG428/10^3,-'Assumptions (NG)'!AF42*Model!AG428/10^3)</f>
        <v>0.2626174389</v>
      </c>
      <c r="AH652" s="160">
        <f>IF(Model!AH436+Model!AH437-Model!AH432-Model!AH435-AH599+AH547&gt;0,'Assumptions (NG)'!AG41*(Model!AH436+Model!AH437-Model!AH432-Model!AH435-AH599+AH547)-'Assumptions (NG)'!AG42*Model!AH428/10^3,-'Assumptions (NG)'!AG42*Model!AH428/10^3)</f>
        <v>0.2671755672</v>
      </c>
      <c r="AI652" s="160">
        <f>IF(Model!AI436+Model!AI437-Model!AI432-Model!AI435-AI599+AI547&gt;0,'Assumptions (NG)'!AH41*(Model!AI436+Model!AI437-Model!AI432-Model!AI435-AI599+AI547)-'Assumptions (NG)'!AH42*Model!AI428/10^3,-'Assumptions (NG)'!AH42*Model!AI428/10^3)</f>
        <v>0.2512372509</v>
      </c>
      <c r="AJ652" s="160">
        <f>IF(Model!AJ436+Model!AJ437-Model!AJ432-Model!AJ435-AJ599+AJ547&gt;0,'Assumptions (NG)'!AI41*(Model!AJ436+Model!AJ437-Model!AJ432-Model!AJ435-AJ599+AJ547)-'Assumptions (NG)'!AI42*Model!AJ428/10^3,-'Assumptions (NG)'!AI42*Model!AJ428/10^3)</f>
        <v>0.2411934416</v>
      </c>
      <c r="AK652" s="160">
        <f>IF(Model!AK436+Model!AK437-Model!AK432-Model!AK435-AK599+AK547&gt;0,'Assumptions (NG)'!AJ41*(Model!AK436+Model!AK437-Model!AK432-Model!AK435-AK599+AK547)-'Assumptions (NG)'!AJ42*Model!AK428/10^3,-'Assumptions (NG)'!AJ42*Model!AK428/10^3)</f>
        <v>0.2417286916</v>
      </c>
      <c r="AL652" s="160">
        <f>IF(Model!AL436+Model!AL437-Model!AL432-Model!AL435-AL599+AL547&gt;0,'Assumptions (NG)'!AK41*(Model!AL436+Model!AL437-Model!AL432-Model!AL435-AL599+AL547)-'Assumptions (NG)'!AK42*Model!AL428/10^3,-'Assumptions (NG)'!AK42*Model!AL428/10^3)</f>
        <v>0.2458634662</v>
      </c>
      <c r="AM652" s="160">
        <f>IF(Model!AM436+Model!AM437-Model!AM432-Model!AM435-AM599+AM547&gt;0,'Assumptions (NG)'!AL41*(Model!AM436+Model!AM437-Model!AM432-Model!AM435-AM599+AM547)-'Assumptions (NG)'!AL42*Model!AM428/10^3,-'Assumptions (NG)'!AL42*Model!AM428/10^3)</f>
        <v>0.2535232192</v>
      </c>
      <c r="AN652" s="160">
        <f>IF(Model!AN436+Model!AN437-Model!AN432-Model!AN435-AN599+AN547&gt;0,'Assumptions (NG)'!AM41*(Model!AN436+Model!AN437-Model!AN432-Model!AN435-AN599+AN547)-'Assumptions (NG)'!AM42*Model!AN428/10^3,-'Assumptions (NG)'!AM42*Model!AN428/10^3)</f>
        <v>0.2562183178</v>
      </c>
      <c r="AO652" s="160">
        <f>IF(Model!AO436+Model!AO437-Model!AO432-Model!AO435-AO599+AO547&gt;0,'Assumptions (NG)'!AN41*(Model!AO436+Model!AO437-Model!AO432-Model!AO435-AO599+AO547)-'Assumptions (NG)'!AN42*Model!AO428/10^3,-'Assumptions (NG)'!AN42*Model!AO428/10^3)</f>
        <v>0.2322949222</v>
      </c>
      <c r="AP652" s="160">
        <f>IF(Model!AP436+Model!AP437-Model!AP432-Model!AP435-AP599+AP547&gt;0,'Assumptions (NG)'!AO41*(Model!AP436+Model!AP437-Model!AP432-Model!AP435-AP599+AP547)-'Assumptions (NG)'!AO42*Model!AP428/10^3,-'Assumptions (NG)'!AO42*Model!AP428/10^3)</f>
        <v>0.1990550827</v>
      </c>
      <c r="AQ652" s="160">
        <f>IF(Model!AQ436+Model!AQ437-Model!AQ432-Model!AQ435-AQ599+AQ547&gt;0,'Assumptions (NG)'!AP41*(Model!AQ436+Model!AQ437-Model!AQ432-Model!AQ435-AQ599+AQ547)-'Assumptions (NG)'!AP42*Model!AQ428/10^3,-'Assumptions (NG)'!AP42*Model!AQ428/10^3)</f>
        <v>0.1886645815</v>
      </c>
      <c r="AR652" s="160">
        <f>IF(Model!AR436+Model!AR437-Model!AR432-Model!AR435-AR599+AR547&gt;0,'Assumptions (NG)'!AQ41*(Model!AR436+Model!AR437-Model!AR432-Model!AR435-AR599+AR547)-'Assumptions (NG)'!AQ42*Model!AR428/10^3,-'Assumptions (NG)'!AQ42*Model!AR428/10^3)</f>
        <v>0.199522475</v>
      </c>
      <c r="AS652" s="160">
        <f>IF(Model!AS436+Model!AS437-Model!AS432-Model!AS435-AS599+AS547&gt;0,'Assumptions (NG)'!AR41*(Model!AS436+Model!AS437-Model!AS432-Model!AS435-AS599+AS547)-'Assumptions (NG)'!AR42*Model!AS428/10^3,-'Assumptions (NG)'!AR42*Model!AS428/10^3)</f>
        <v>0.2114275552</v>
      </c>
      <c r="AT652" s="160">
        <f>IF(Model!AT436+Model!AT437-Model!AT432-Model!AT435-AT599+AT547&gt;0,'Assumptions (NG)'!AS41*(Model!AT436+Model!AT437-Model!AT432-Model!AT435-AT599+AT547)-'Assumptions (NG)'!AS42*Model!AT428/10^3,-'Assumptions (NG)'!AS42*Model!AT428/10^3)</f>
        <v>0.2127071733</v>
      </c>
      <c r="AU652" s="160">
        <f>IF(Model!AU436+Model!AU437-Model!AU432-Model!AU435-AU599+AU547&gt;0,'Assumptions (NG)'!AT41*(Model!AU436+Model!AU437-Model!AU432-Model!AU435-AU599+AU547)-'Assumptions (NG)'!AT42*Model!AU428/10^3,-'Assumptions (NG)'!AT42*Model!AU428/10^3)</f>
        <v>0.1844578128</v>
      </c>
      <c r="AV652" s="160">
        <f>IF(Model!AV436+Model!AV437-Model!AV432-Model!AV435-AV599+AV547&gt;0,'Assumptions (NG)'!AU41*(Model!AV436+Model!AV437-Model!AV432-Model!AV435-AV599+AV547)-'Assumptions (NG)'!AU42*Model!AV428/10^3,-'Assumptions (NG)'!AU42*Model!AV428/10^3)</f>
        <v>0.1791438132</v>
      </c>
      <c r="AW652" s="160">
        <f>IF(Model!AW436+Model!AW437-Model!AW432-Model!AW435-AW599+AW547&gt;0,'Assumptions (NG)'!AV41*(Model!AW436+Model!AW437-Model!AW432-Model!AW435-AW599+AW547)-'Assumptions (NG)'!AV42*Model!AW428/10^3,-'Assumptions (NG)'!AV42*Model!AW428/10^3)</f>
        <v>0.1910534334</v>
      </c>
      <c r="AX652" s="160">
        <f>IF(Model!AX436+Model!AX437-Model!AX432-Model!AX435-AX599+AX547&gt;0,'Assumptions (NG)'!AW41*(Model!AX436+Model!AX437-Model!AX432-Model!AX435-AX599+AX547)-'Assumptions (NG)'!AW42*Model!AX428/10^3,-'Assumptions (NG)'!AW42*Model!AX428/10^3)</f>
        <v>0.2079689153</v>
      </c>
      <c r="AY652" s="160">
        <f>IF(Model!AY436+Model!AY437-Model!AY432-Model!AY435-AY599+AY547&gt;0,'Assumptions (NG)'!AX41*(Model!AY436+Model!AY437-Model!AY432-Model!AY435-AY599+AY547)-'Assumptions (NG)'!AX42*Model!AY428/10^3,-'Assumptions (NG)'!AX42*Model!AY428/10^3)</f>
        <v>0.2301510309</v>
      </c>
      <c r="AZ652" s="160">
        <f>IF(Model!AZ436+Model!AZ437-Model!AZ432-Model!AZ435-AZ599+AZ547&gt;0,'Assumptions (NG)'!AY41*(Model!AZ436+Model!AZ437-Model!AZ432-Model!AZ435-AZ599+AZ547)-'Assumptions (NG)'!AY42*Model!AZ428/10^3,-'Assumptions (NG)'!AY42*Model!AZ428/10^3)</f>
        <v>0.242744537</v>
      </c>
      <c r="BA652" s="160">
        <f>IF(Model!BA436+Model!BA437-Model!BA432-Model!BA435-BA599+BA547&gt;0,'Assumptions (NG)'!AZ41*(Model!BA436+Model!BA437-Model!BA432-Model!BA435-BA599+BA547)-'Assumptions (NG)'!AZ42*Model!BA428/10^3,-'Assumptions (NG)'!AZ42*Model!BA428/10^3)</f>
        <v>0.2476544413</v>
      </c>
    </row>
    <row r="653" ht="15.75" customHeight="1">
      <c r="A653" s="207" t="s">
        <v>363</v>
      </c>
      <c r="B653" s="150" t="s">
        <v>364</v>
      </c>
      <c r="C653" s="154">
        <f>'Assumptions (NG)'!$V$40*C439/10^9+'Assumptions (NG)'!$V$39*C438/10^9</f>
        <v>0</v>
      </c>
      <c r="D653" s="154">
        <f>'Assumptions (NG)'!$V$40*D439/10^9+'Assumptions (NG)'!$V$39*D438/10^9</f>
        <v>0.08128176</v>
      </c>
      <c r="E653" s="154">
        <f>'Assumptions (NG)'!$V$40*E439/10^9+'Assumptions (NG)'!$V$39*E438/10^9</f>
        <v>0.16224792</v>
      </c>
      <c r="F653" s="154">
        <f>'Assumptions (NG)'!$V$40*F439/10^9+'Assumptions (NG)'!$V$39*F438/10^9</f>
        <v>0.1576</v>
      </c>
      <c r="G653" s="154">
        <f>'Assumptions (NG)'!$V$40*G439/10^9+'Assumptions (NG)'!$V$39*G438/10^9</f>
        <v>0.045488</v>
      </c>
      <c r="H653" s="154">
        <f>'Assumptions (NG)'!$V$40*H439/10^9+'Assumptions (NG)'!$V$39*H438/10^9</f>
        <v>0.00001496</v>
      </c>
      <c r="I653" s="154">
        <f>'Assumptions (NG)'!$V$40*I439/10^9+'Assumptions (NG)'!$V$39*I438/10^9</f>
        <v>0</v>
      </c>
      <c r="J653" s="154">
        <f>'Assumptions (NG)'!$V$40*J439/10^9+'Assumptions (NG)'!$V$39*J438/10^9</f>
        <v>0.07728</v>
      </c>
      <c r="K653" s="154">
        <f>'Assumptions (NG)'!$V$40*K439/10^9+'Assumptions (NG)'!$V$39*K438/10^9</f>
        <v>0.162688</v>
      </c>
      <c r="L653" s="154">
        <f>'Assumptions (NG)'!$V$40*L439/10^9+'Assumptions (NG)'!$V$39*L438/10^9</f>
        <v>0</v>
      </c>
      <c r="M653" s="154">
        <f>'Assumptions (NG)'!$V$40*M439/10^9+'Assumptions (NG)'!$V$39*M438/10^9</f>
        <v>0.00104</v>
      </c>
      <c r="N653" s="154">
        <f>'Assumptions (NG)'!$V$40*N439/10^9+'Assumptions (NG)'!$V$39*N438/10^9</f>
        <v>0</v>
      </c>
      <c r="O653" s="154">
        <f>'Assumptions (NG)'!$V$40*O439/10^9+'Assumptions (NG)'!$V$39*O438/10^9</f>
        <v>0.00176</v>
      </c>
      <c r="P653" s="154">
        <f>'Assumptions (NG)'!$V$40*P439/10^9+'Assumptions (NG)'!$V$39*P438/10^9</f>
        <v>0</v>
      </c>
      <c r="Q653" s="154">
        <f>'Assumptions (NG)'!$V$40*Q439/10^9+'Assumptions (NG)'!$V$39*Q438/10^9</f>
        <v>0.00140624</v>
      </c>
      <c r="R653" s="154">
        <f>'Assumptions (NG)'!$V$40*R439/10^9+'Assumptions (NG)'!$V$39*R438/10^9</f>
        <v>0.00012784</v>
      </c>
      <c r="S653" s="154">
        <f>'Assumptions (NG)'!$V$40*S439/10^9+'Assumptions (NG)'!$V$39*S438/10^9</f>
        <v>0.08</v>
      </c>
      <c r="T653" s="154">
        <f>'Assumptions (NG)'!$V$40*T439/10^9+'Assumptions (NG)'!$V$39*T438/10^9</f>
        <v>0</v>
      </c>
      <c r="U653" s="154">
        <f>'Assumptions (NG)'!$V$40*U439/10^9+'Assumptions (NG)'!$V$39*U438/10^9</f>
        <v>0</v>
      </c>
      <c r="V653" s="154">
        <f>'Assumptions (NG)'!$V$40*V439/10^9+'Assumptions (NG)'!$V$39*V438/10^9</f>
        <v>0</v>
      </c>
      <c r="W653" s="154">
        <f>'Assumptions (NG)'!$V$40*W439/10^9+'Assumptions (NG)'!$V$39*W438/10^9</f>
        <v>0</v>
      </c>
      <c r="X653" s="154">
        <f>'Assumptions (NG)'!$V$40*X439/10^9+'Assumptions (NG)'!$V$39*X438/10^9</f>
        <v>0.08206680556</v>
      </c>
      <c r="Y653" s="154">
        <f>'Assumptions (NG)'!$V$40*Y439/10^9+'Assumptions (NG)'!$V$39*Y438/10^9</f>
        <v>0</v>
      </c>
      <c r="Z653" s="154">
        <f>'Assumptions (NG)'!$V$40*Z439/10^9+'Assumptions (NG)'!$V$39*Z438/10^9</f>
        <v>0</v>
      </c>
      <c r="AA653" s="154">
        <f>'Assumptions (NG)'!$V$40*AA439/10^9+'Assumptions (NG)'!$V$39*AA438/10^9</f>
        <v>0</v>
      </c>
      <c r="AB653" s="154">
        <f>'Assumptions (NG)'!$V$40*AB439/10^9+'Assumptions (NG)'!$V$39*AB438/10^9</f>
        <v>0</v>
      </c>
      <c r="AC653" s="154">
        <f>'Assumptions (NG)'!$V$40*AC439/10^9+'Assumptions (NG)'!$V$39*AC438/10^9</f>
        <v>0</v>
      </c>
      <c r="AD653" s="154">
        <f>'Assumptions (NG)'!$V$40*AD439/10^9+'Assumptions (NG)'!$V$39*AD438/10^9</f>
        <v>0</v>
      </c>
      <c r="AE653" s="154">
        <f>'Assumptions (NG)'!$V$40*AE439/10^9+'Assumptions (NG)'!$V$39*AE438/10^9</f>
        <v>0</v>
      </c>
      <c r="AF653" s="154">
        <f>'Assumptions (NG)'!$V$40*AF439/10^9+'Assumptions (NG)'!$V$39*AF438/10^9</f>
        <v>0</v>
      </c>
      <c r="AG653" s="154">
        <f>'Assumptions (NG)'!$V$40*AG439/10^9+'Assumptions (NG)'!$V$39*AG438/10^9</f>
        <v>0</v>
      </c>
      <c r="AH653" s="154">
        <f>'Assumptions (NG)'!$V$40*AH439/10^9+'Assumptions (NG)'!$V$39*AH438/10^9</f>
        <v>0.0193400556</v>
      </c>
      <c r="AI653" s="154">
        <f>'Assumptions (NG)'!$V$40*AI439/10^9+'Assumptions (NG)'!$V$39*AI438/10^9</f>
        <v>0.08766680556</v>
      </c>
      <c r="AJ653" s="154">
        <f>'Assumptions (NG)'!$V$40*AJ439/10^9+'Assumptions (NG)'!$V$39*AJ438/10^9</f>
        <v>0.02795480556</v>
      </c>
      <c r="AK653" s="154">
        <f>'Assumptions (NG)'!$V$40*AK439/10^9+'Assumptions (NG)'!$V$39*AK438/10^9</f>
        <v>0.000310352</v>
      </c>
      <c r="AL653" s="154">
        <f>'Assumptions (NG)'!$V$40*AL439/10^9+'Assumptions (NG)'!$V$39*AL438/10^9</f>
        <v>0</v>
      </c>
      <c r="AM653" s="154">
        <f>'Assumptions (NG)'!$V$40*AM439/10^9+'Assumptions (NG)'!$V$39*AM438/10^9</f>
        <v>0</v>
      </c>
      <c r="AN653" s="154">
        <f>'Assumptions (NG)'!$V$40*AN439/10^9+'Assumptions (NG)'!$V$39*AN438/10^9</f>
        <v>0.03333922224</v>
      </c>
      <c r="AO653" s="154">
        <f>'Assumptions (NG)'!$V$40*AO439/10^9+'Assumptions (NG)'!$V$39*AO438/10^9</f>
        <v>0.1495068056</v>
      </c>
      <c r="AP653" s="154">
        <f>'Assumptions (NG)'!$V$40*AP439/10^9+'Assumptions (NG)'!$V$39*AP438/10^9</f>
        <v>0.1458748056</v>
      </c>
      <c r="AQ653" s="154">
        <f>'Assumptions (NG)'!$V$40*AQ439/10^9+'Assumptions (NG)'!$V$39*AQ438/10^9</f>
        <v>0.03376280556</v>
      </c>
      <c r="AR653" s="154">
        <f>'Assumptions (NG)'!$V$40*AR439/10^9+'Assumptions (NG)'!$V$39*AR438/10^9</f>
        <v>0</v>
      </c>
      <c r="AS653" s="154">
        <f>'Assumptions (NG)'!$V$40*AS439/10^9+'Assumptions (NG)'!$V$39*AS438/10^9</f>
        <v>0</v>
      </c>
      <c r="AT653" s="154">
        <f>'Assumptions (NG)'!$V$40*AT439/10^9+'Assumptions (NG)'!$V$39*AT438/10^9</f>
        <v>0.04210441668</v>
      </c>
      <c r="AU653" s="154">
        <f>'Assumptions (NG)'!$V$40*AU439/10^9+'Assumptions (NG)'!$V$39*AU438/10^9</f>
        <v>0.1509628056</v>
      </c>
      <c r="AV653" s="154">
        <f>'Assumptions (NG)'!$V$40*AV439/10^9+'Assumptions (NG)'!$V$39*AV438/10^9</f>
        <v>0</v>
      </c>
      <c r="AW653" s="154">
        <f>'Assumptions (NG)'!$V$40*AW439/10^9+'Assumptions (NG)'!$V$39*AW438/10^9</f>
        <v>0</v>
      </c>
      <c r="AX653" s="154">
        <f>'Assumptions (NG)'!$V$40*AX439/10^9+'Assumptions (NG)'!$V$39*AX438/10^9</f>
        <v>0</v>
      </c>
      <c r="AY653" s="154">
        <f>'Assumptions (NG)'!$V$40*AY439/10^9+'Assumptions (NG)'!$V$39*AY438/10^9</f>
        <v>0</v>
      </c>
      <c r="AZ653" s="154">
        <f>'Assumptions (NG)'!$V$40*AZ439/10^9+'Assumptions (NG)'!$V$39*AZ438/10^9</f>
        <v>0</v>
      </c>
      <c r="BA653" s="154">
        <f>'Assumptions (NG)'!$V$40*BA439/10^9+'Assumptions (NG)'!$V$39*BA438/10^9</f>
        <v>0</v>
      </c>
      <c r="BB653" s="154"/>
      <c r="BC653" s="154"/>
      <c r="BD653" s="154"/>
      <c r="BE653" s="154"/>
      <c r="BF653" s="154"/>
    </row>
    <row r="654" ht="15.75" customHeight="1">
      <c r="A654" s="207" t="s">
        <v>399</v>
      </c>
      <c r="B654" s="150" t="s">
        <v>364</v>
      </c>
      <c r="C654" s="183">
        <f>C434*10^15/'Assumptions (NG)'!$V$34*'Assumptions (NG)'!$V$38/10^6</f>
        <v>8.434975579</v>
      </c>
      <c r="D654" s="183">
        <f>D434*10^15/'Assumptions (NG)'!$V$34*'Assumptions (NG)'!$V$38/10^6</f>
        <v>10.21649042</v>
      </c>
      <c r="E654" s="183">
        <f>E434*10^15/'Assumptions (NG)'!$V$34*'Assumptions (NG)'!$V$38/10^6</f>
        <v>5.071753149</v>
      </c>
      <c r="F654" s="183">
        <f>F434*10^15/'Assumptions (NG)'!$V$34*'Assumptions (NG)'!$V$38/10^6</f>
        <v>7.011912242</v>
      </c>
      <c r="G654" s="183">
        <f>G434*10^15/'Assumptions (NG)'!$V$34*'Assumptions (NG)'!$V$38/10^6</f>
        <v>9.543551118</v>
      </c>
      <c r="H654" s="183">
        <f>H434*10^15/'Assumptions (NG)'!$V$34*'Assumptions (NG)'!$V$38/10^6</f>
        <v>9.411193702</v>
      </c>
      <c r="I654" s="183">
        <f>I434*10^15/'Assumptions (NG)'!$V$34*'Assumptions (NG)'!$V$38/10^6</f>
        <v>7.581625678</v>
      </c>
      <c r="J654" s="183">
        <f>J434*10^15/'Assumptions (NG)'!$V$34*'Assumptions (NG)'!$V$38/10^6</f>
        <v>8.962053201</v>
      </c>
      <c r="K654" s="183">
        <f>K434*10^15/'Assumptions (NG)'!$V$34*'Assumptions (NG)'!$V$38/10^6</f>
        <v>11.11355228</v>
      </c>
      <c r="L654" s="183">
        <f>L434*10^15/'Assumptions (NG)'!$V$34*'Assumptions (NG)'!$V$38/10^6</f>
        <v>11.59781072</v>
      </c>
      <c r="M654" s="183">
        <f>M434*10^15/'Assumptions (NG)'!$V$34*'Assumptions (NG)'!$V$38/10^6</f>
        <v>10.57065822</v>
      </c>
      <c r="N654" s="183">
        <f>N434*10^15/'Assumptions (NG)'!$V$34*'Assumptions (NG)'!$V$38/10^6</f>
        <v>5.413165855</v>
      </c>
      <c r="O654" s="183">
        <f>O434*10^15/'Assumptions (NG)'!$V$34*'Assumptions (NG)'!$V$38/10^6</f>
        <v>6.923143012</v>
      </c>
      <c r="P654" s="183">
        <f>P434*10^15/'Assumptions (NG)'!$V$34*'Assumptions (NG)'!$V$38/10^6</f>
        <v>10.50785297</v>
      </c>
      <c r="Q654" s="183">
        <f>Q434*10^15/'Assumptions (NG)'!$V$34*'Assumptions (NG)'!$V$38/10^6</f>
        <v>9.671925968</v>
      </c>
      <c r="R654" s="183">
        <f>R434*10^15/'Assumptions (NG)'!$V$34*'Assumptions (NG)'!$V$38/10^6</f>
        <v>11.90599407</v>
      </c>
      <c r="S654" s="183">
        <f>S434*10^15/'Assumptions (NG)'!$V$34*'Assumptions (NG)'!$V$38/10^6</f>
        <v>10.67328948</v>
      </c>
      <c r="T654" s="183">
        <f>T434*10^15/'Assumptions (NG)'!$V$34*'Assumptions (NG)'!$V$38/10^6</f>
        <v>10.5169055</v>
      </c>
      <c r="U654" s="183">
        <f>U434*10^15/'Assumptions (NG)'!$V$34*'Assumptions (NG)'!$V$38/10^6</f>
        <v>11.32212495</v>
      </c>
      <c r="V654" s="183">
        <f>V434*10^15/'Assumptions (NG)'!$V$34*'Assumptions (NG)'!$V$38/10^6</f>
        <v>11.0956839</v>
      </c>
      <c r="W654" s="183">
        <f>W434*10^15/'Assumptions (NG)'!$V$34*'Assumptions (NG)'!$V$38/10^6</f>
        <v>10.86924284</v>
      </c>
      <c r="X654" s="183">
        <f>X434*10^15/'Assumptions (NG)'!$V$34*'Assumptions (NG)'!$V$38/10^6</f>
        <v>10.50868953</v>
      </c>
      <c r="Y654" s="183">
        <f>Y434*10^15/'Assumptions (NG)'!$V$34*'Assumptions (NG)'!$V$38/10^6</f>
        <v>10.15415431</v>
      </c>
      <c r="Z654" s="183">
        <f>Z434*10^15/'Assumptions (NG)'!$V$34*'Assumptions (NG)'!$V$38/10^6</f>
        <v>9.80563719</v>
      </c>
      <c r="AA654" s="183">
        <f>AA434*10^15/'Assumptions (NG)'!$V$34*'Assumptions (NG)'!$V$38/10^6</f>
        <v>9.463138165</v>
      </c>
      <c r="AB654" s="183">
        <f>AB434*10^15/'Assumptions (NG)'!$V$34*'Assumptions (NG)'!$V$38/10^6</f>
        <v>9.126657237</v>
      </c>
      <c r="AC654" s="183">
        <f>AC434*10^15/'Assumptions (NG)'!$V$34*'Assumptions (NG)'!$V$38/10^6</f>
        <v>8.796194405</v>
      </c>
      <c r="AD654" s="183">
        <f>AD434*10^15/'Assumptions (NG)'!$V$34*'Assumptions (NG)'!$V$38/10^6</f>
        <v>8.47174967</v>
      </c>
      <c r="AE654" s="183">
        <f>AE434*10^15/'Assumptions (NG)'!$V$34*'Assumptions (NG)'!$V$38/10^6</f>
        <v>8.355691701</v>
      </c>
      <c r="AF654" s="183">
        <f>AF434*10^15/'Assumptions (NG)'!$V$34*'Assumptions (NG)'!$V$38/10^6</f>
        <v>8.239633733</v>
      </c>
      <c r="AG654" s="183">
        <f>AG434*10^15/'Assumptions (NG)'!$V$34*'Assumptions (NG)'!$V$38/10^6</f>
        <v>8.123575765</v>
      </c>
      <c r="AH654" s="183">
        <f>AH434*10^15/'Assumptions (NG)'!$V$34*'Assumptions (NG)'!$V$38/10^6</f>
        <v>8.007517797</v>
      </c>
      <c r="AI654" s="183">
        <f>AI434*10^15/'Assumptions (NG)'!$V$34*'Assumptions (NG)'!$V$38/10^6</f>
        <v>7.891459828</v>
      </c>
      <c r="AJ654" s="183">
        <f>AJ434*10^15/'Assumptions (NG)'!$V$34*'Assumptions (NG)'!$V$38/10^6</f>
        <v>7.77540186</v>
      </c>
      <c r="AK654" s="183">
        <f>AK434*10^15/'Assumptions (NG)'!$V$34*'Assumptions (NG)'!$V$38/10^6</f>
        <v>7.659343892</v>
      </c>
      <c r="AL654" s="183">
        <f>AL434*10^15/'Assumptions (NG)'!$V$34*'Assumptions (NG)'!$V$38/10^6</f>
        <v>7.543285923</v>
      </c>
      <c r="AM654" s="183">
        <f>AM434*10^15/'Assumptions (NG)'!$V$34*'Assumptions (NG)'!$V$38/10^6</f>
        <v>7.427227955</v>
      </c>
      <c r="AN654" s="183">
        <f>AN434*10^15/'Assumptions (NG)'!$V$34*'Assumptions (NG)'!$V$38/10^6</f>
        <v>7.311169987</v>
      </c>
      <c r="AO654" s="183">
        <f>AO434*10^15/'Assumptions (NG)'!$V$34*'Assumptions (NG)'!$V$38/10^6</f>
        <v>7.195112018</v>
      </c>
      <c r="AP654" s="183">
        <f>AP434*10^15/'Assumptions (NG)'!$V$34*'Assumptions (NG)'!$V$38/10^6</f>
        <v>7.07905405</v>
      </c>
      <c r="AQ654" s="183">
        <f>AQ434*10^15/'Assumptions (NG)'!$V$34*'Assumptions (NG)'!$V$38/10^6</f>
        <v>6.962996082</v>
      </c>
      <c r="AR654" s="183">
        <f>AR434*10^15/'Assumptions (NG)'!$V$34*'Assumptions (NG)'!$V$38/10^6</f>
        <v>6.846938114</v>
      </c>
      <c r="AS654" s="183">
        <f>AS434*10^15/'Assumptions (NG)'!$V$34*'Assumptions (NG)'!$V$38/10^6</f>
        <v>6.730880145</v>
      </c>
      <c r="AT654" s="183">
        <f>AT434*10^15/'Assumptions (NG)'!$V$34*'Assumptions (NG)'!$V$38/10^6</f>
        <v>6.614822177</v>
      </c>
      <c r="AU654" s="183">
        <f>AU434*10^15/'Assumptions (NG)'!$V$34*'Assumptions (NG)'!$V$38/10^6</f>
        <v>6.498764209</v>
      </c>
      <c r="AV654" s="183">
        <f>AV434*10^15/'Assumptions (NG)'!$V$34*'Assumptions (NG)'!$V$38/10^6</f>
        <v>6.38270624</v>
      </c>
      <c r="AW654" s="183">
        <f>AW434*10^15/'Assumptions (NG)'!$V$34*'Assumptions (NG)'!$V$38/10^6</f>
        <v>6.266648272</v>
      </c>
      <c r="AX654" s="183">
        <f>AX434*10^15/'Assumptions (NG)'!$V$34*'Assumptions (NG)'!$V$38/10^6</f>
        <v>6.150590304</v>
      </c>
      <c r="AY654" s="183">
        <f>AY434*10^15/'Assumptions (NG)'!$V$34*'Assumptions (NG)'!$V$38/10^6</f>
        <v>6.034532335</v>
      </c>
      <c r="AZ654" s="183">
        <f>AZ434*10^15/'Assumptions (NG)'!$V$34*'Assumptions (NG)'!$V$38/10^6</f>
        <v>5.918474367</v>
      </c>
      <c r="BA654" s="183">
        <f>BA434*10^15/'Assumptions (NG)'!$V$34*'Assumptions (NG)'!$V$38/10^6</f>
        <v>5.802416399</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0.279819</v>
      </c>
      <c r="D656" s="229">
        <f>sum('Assumptions (NG non-electricity'!C3,'Assumptions (NG non-electricity'!C6)+'Assumptions (NG non-electricity'!C7*'Assumptions (NG non-electricity'!C9</f>
        <v>0.2893485</v>
      </c>
      <c r="E656" s="229">
        <f>sum('Assumptions (NG non-electricity'!D3,'Assumptions (NG non-electricity'!D6)+'Assumptions (NG non-electricity'!D7*'Assumptions (NG non-electricity'!D9</f>
        <v>0.2626415</v>
      </c>
      <c r="F656" s="229">
        <f>sum('Assumptions (NG non-electricity'!E3,'Assumptions (NG non-electricity'!E6)+'Assumptions (NG non-electricity'!E7*'Assumptions (NG non-electricity'!E9</f>
        <v>0.253774</v>
      </c>
      <c r="G656" s="229">
        <f>sum('Assumptions (NG non-electricity'!F3,'Assumptions (NG non-electricity'!F6)+'Assumptions (NG non-electricity'!F7*'Assumptions (NG non-electricity'!F9</f>
        <v>0.259026</v>
      </c>
      <c r="H656" s="229">
        <f>sum('Assumptions (NG non-electricity'!G3,'Assumptions (NG non-electricity'!G6)+'Assumptions (NG non-electricity'!G7*'Assumptions (NG non-electricity'!G9</f>
        <v>0.267398</v>
      </c>
      <c r="I656" s="229">
        <f>sum('Assumptions (NG non-electricity'!H3,'Assumptions (NG non-electricity'!H6)+'Assumptions (NG non-electricity'!H7*'Assumptions (NG non-electricity'!H9</f>
        <v>0.274681</v>
      </c>
      <c r="J656" s="229">
        <f>sum('Assumptions (NG non-electricity'!I3,'Assumptions (NG non-electricity'!I6)+'Assumptions (NG non-electricity'!I7*'Assumptions (NG non-electricity'!I9</f>
        <v>0.2847585</v>
      </c>
      <c r="K656" s="229">
        <f>sum('Assumptions (NG non-electricity'!J3,'Assumptions (NG non-electricity'!J6)+'Assumptions (NG non-electricity'!J7*'Assumptions (NG non-electricity'!J9</f>
        <v>0.296605</v>
      </c>
      <c r="L656" s="229">
        <f>sum('Assumptions (NG non-electricity'!K3,'Assumptions (NG non-electricity'!K6)+'Assumptions (NG non-electricity'!K7*'Assumptions (NG non-electricity'!K9</f>
        <v>0.2866435</v>
      </c>
      <c r="M656" s="229">
        <f>sum('Assumptions (NG non-electricity'!L3,'Assumptions (NG non-electricity'!L6)+'Assumptions (NG non-electricity'!L7*'Assumptions (NG non-electricity'!L9</f>
        <v>0.264602</v>
      </c>
      <c r="N656" s="229">
        <f>sum('Assumptions (NG non-electricity'!M3,'Assumptions (NG non-electricity'!M6)+'Assumptions (NG non-electricity'!M7*'Assumptions (NG non-electricity'!M9</f>
        <v>0.2930915</v>
      </c>
      <c r="O656" s="229">
        <f>sum('Assumptions (NG non-electricity'!N3,'Assumptions (NG non-electricity'!N6)+'Assumptions (NG non-electricity'!N7*'Assumptions (NG non-electricity'!N9</f>
        <v>0.2806455</v>
      </c>
      <c r="P656" s="229">
        <f>sum('Assumptions (NG non-electricity'!O3,'Assumptions (NG non-electricity'!O6)+'Assumptions (NG non-electricity'!O7*'Assumptions (NG non-electricity'!O9</f>
        <v>0.292016</v>
      </c>
      <c r="Q656" s="229">
        <f>sum('Assumptions (NG non-electricity'!P3,'Assumptions (NG non-electricity'!P6)+'Assumptions (NG non-electricity'!P7*'Assumptions (NG non-electricity'!P9</f>
        <v>0.28124</v>
      </c>
      <c r="R656" s="229">
        <f>sum('Assumptions (NG non-electricity'!Q3,'Assumptions (NG non-electricity'!Q6)+'Assumptions (NG non-electricity'!Q7*'Assumptions (NG non-electricity'!Q9</f>
        <v>0.2645505</v>
      </c>
      <c r="S656" s="229">
        <f>sum('Assumptions (NG non-electricity'!R3,'Assumptions (NG non-electricity'!R6)+'Assumptions (NG non-electricity'!R7*'Assumptions (NG non-electricity'!R9</f>
        <v>0.28252</v>
      </c>
      <c r="T656" s="229">
        <f>sum('Assumptions (NG non-electricity'!S3,'Assumptions (NG non-electricity'!S6)+'Assumptions (NG non-electricity'!S7*'Assumptions (NG non-electricity'!S9</f>
        <v>0.2983357684</v>
      </c>
      <c r="U656" s="229">
        <f>sum('Assumptions (NG non-electricity'!T3,'Assumptions (NG non-electricity'!T6)+'Assumptions (NG non-electricity'!T7*'Assumptions (NG non-electricity'!T9</f>
        <v>0.3003164204</v>
      </c>
      <c r="V656" s="229">
        <f>sum('Assumptions (NG non-electricity'!U3,'Assumptions (NG non-electricity'!U6)+'Assumptions (NG non-electricity'!U7*'Assumptions (NG non-electricity'!U9</f>
        <v>0.3022970724</v>
      </c>
      <c r="W656" s="229">
        <f>sum('Assumptions (NG non-electricity'!V3,'Assumptions (NG non-electricity'!V6)+'Assumptions (NG non-electricity'!V7*'Assumptions (NG non-electricity'!V9</f>
        <v>0.3042777244</v>
      </c>
      <c r="X656" s="229">
        <f>sum('Assumptions (NG non-electricity'!W3,'Assumptions (NG non-electricity'!W6)+'Assumptions (NG non-electricity'!W7*'Assumptions (NG non-electricity'!W9</f>
        <v>0.3062583764</v>
      </c>
      <c r="Y656" s="229">
        <f>sum('Assumptions (NG non-electricity'!X3,'Assumptions (NG non-electricity'!X6)+'Assumptions (NG non-electricity'!X7*'Assumptions (NG non-electricity'!X9</f>
        <v>0.3082390284</v>
      </c>
      <c r="Z656" s="229">
        <f>sum('Assumptions (NG non-electricity'!Y3,'Assumptions (NG non-electricity'!Y6)+'Assumptions (NG non-electricity'!Y7*'Assumptions (NG non-electricity'!Y9</f>
        <v>0.3102196804</v>
      </c>
      <c r="AA656" s="229">
        <f>sum('Assumptions (NG non-electricity'!Z3,'Assumptions (NG non-electricity'!Z6)+'Assumptions (NG non-electricity'!Z7*'Assumptions (NG non-electricity'!Z9</f>
        <v>0.3122003324</v>
      </c>
      <c r="AB656" s="229">
        <f>sum('Assumptions (NG non-electricity'!AA3,'Assumptions (NG non-electricity'!AA6)+'Assumptions (NG non-electricity'!AA7*'Assumptions (NG non-electricity'!AA9</f>
        <v>0.3141809843</v>
      </c>
      <c r="AC656" s="229">
        <f>sum('Assumptions (NG non-electricity'!AB3,'Assumptions (NG non-electricity'!AB6)+'Assumptions (NG non-electricity'!AB7*'Assumptions (NG non-electricity'!AB9</f>
        <v>0.3161616363</v>
      </c>
      <c r="AD656" s="229">
        <f>sum('Assumptions (NG non-electricity'!AC3,'Assumptions (NG non-electricity'!AC6)+'Assumptions (NG non-electricity'!AC7*'Assumptions (NG non-electricity'!AC9</f>
        <v>0.3181422883</v>
      </c>
      <c r="AE656" s="229">
        <f>sum('Assumptions (NG non-electricity'!AD3,'Assumptions (NG non-electricity'!AD6)+'Assumptions (NG non-electricity'!AD7*'Assumptions (NG non-electricity'!AD9</f>
        <v>0.3201229403</v>
      </c>
      <c r="AF656" s="229">
        <f>sum('Assumptions (NG non-electricity'!AE3,'Assumptions (NG non-electricity'!AE6)+'Assumptions (NG non-electricity'!AE7*'Assumptions (NG non-electricity'!AE9</f>
        <v>0.3221035923</v>
      </c>
      <c r="AG656" s="229">
        <f>sum('Assumptions (NG non-electricity'!AF3,'Assumptions (NG non-electricity'!AF6)+'Assumptions (NG non-electricity'!AF7*'Assumptions (NG non-electricity'!AF9</f>
        <v>0.3240842443</v>
      </c>
      <c r="AH656" s="229">
        <f>sum('Assumptions (NG non-electricity'!AG3,'Assumptions (NG non-electricity'!AG6)+'Assumptions (NG non-electricity'!AG7*'Assumptions (NG non-electricity'!AG9</f>
        <v>0.3260648963</v>
      </c>
      <c r="AI656" s="229">
        <f>sum('Assumptions (NG non-electricity'!AH3,'Assumptions (NG non-electricity'!AH6)+'Assumptions (NG non-electricity'!AH7*'Assumptions (NG non-electricity'!AH9</f>
        <v>0.3280455483</v>
      </c>
      <c r="AJ656" s="229">
        <f>sum('Assumptions (NG non-electricity'!AI3,'Assumptions (NG non-electricity'!AI6)+'Assumptions (NG non-electricity'!AI7*'Assumptions (NG non-electricity'!AI9</f>
        <v>0.3300262003</v>
      </c>
      <c r="AK656" s="229">
        <f>sum('Assumptions (NG non-electricity'!AJ3,'Assumptions (NG non-electricity'!AJ6)+'Assumptions (NG non-electricity'!AJ7*'Assumptions (NG non-electricity'!AJ9</f>
        <v>0.3320068523</v>
      </c>
      <c r="AL656" s="229">
        <f>sum('Assumptions (NG non-electricity'!AK3,'Assumptions (NG non-electricity'!AK6)+'Assumptions (NG non-electricity'!AK7*'Assumptions (NG non-electricity'!AK9</f>
        <v>0.3339875043</v>
      </c>
      <c r="AM656" s="229">
        <f>sum('Assumptions (NG non-electricity'!AL3,'Assumptions (NG non-electricity'!AL6)+'Assumptions (NG non-electricity'!AL7*'Assumptions (NG non-electricity'!AL9</f>
        <v>0.3359681562</v>
      </c>
      <c r="AN656" s="229">
        <f>sum('Assumptions (NG non-electricity'!AM3,'Assumptions (NG non-electricity'!AM6)+'Assumptions (NG non-electricity'!AM7*'Assumptions (NG non-electricity'!AM9</f>
        <v>0.3379488082</v>
      </c>
      <c r="AO656" s="229">
        <f>sum('Assumptions (NG non-electricity'!AN3,'Assumptions (NG non-electricity'!AN6)+'Assumptions (NG non-electricity'!AN7*'Assumptions (NG non-electricity'!AN9</f>
        <v>0.3399294602</v>
      </c>
      <c r="AP656" s="229">
        <f>sum('Assumptions (NG non-electricity'!AO3,'Assumptions (NG non-electricity'!AO6)+'Assumptions (NG non-electricity'!AO7*'Assumptions (NG non-electricity'!AO9</f>
        <v>0.3419101122</v>
      </c>
      <c r="AQ656" s="229">
        <f>sum('Assumptions (NG non-electricity'!AP3,'Assumptions (NG non-electricity'!AP6)+'Assumptions (NG non-electricity'!AP7*'Assumptions (NG non-electricity'!AP9</f>
        <v>0.3438907642</v>
      </c>
      <c r="AR656" s="229">
        <f>sum('Assumptions (NG non-electricity'!AQ3,'Assumptions (NG non-electricity'!AQ6)+'Assumptions (NG non-electricity'!AQ7*'Assumptions (NG non-electricity'!AQ9</f>
        <v>0.3458714162</v>
      </c>
      <c r="AS656" s="229">
        <f>sum('Assumptions (NG non-electricity'!AR3,'Assumptions (NG non-electricity'!AR6)+'Assumptions (NG non-electricity'!AR7*'Assumptions (NG non-electricity'!AR9</f>
        <v>0.3478520682</v>
      </c>
      <c r="AT656" s="229">
        <f>sum('Assumptions (NG non-electricity'!AS3,'Assumptions (NG non-electricity'!AS6)+'Assumptions (NG non-electricity'!AS7*'Assumptions (NG non-electricity'!AS9</f>
        <v>0.3498327202</v>
      </c>
      <c r="AU656" s="229">
        <f>sum('Assumptions (NG non-electricity'!AT3,'Assumptions (NG non-electricity'!AT6)+'Assumptions (NG non-electricity'!AT7*'Assumptions (NG non-electricity'!AT9</f>
        <v>0.3518133722</v>
      </c>
      <c r="AV656" s="229">
        <f>sum('Assumptions (NG non-electricity'!AU3,'Assumptions (NG non-electricity'!AU6)+'Assumptions (NG non-electricity'!AU7*'Assumptions (NG non-electricity'!AU9</f>
        <v>0.3537940242</v>
      </c>
      <c r="AW656" s="229">
        <f>sum('Assumptions (NG non-electricity'!AV3,'Assumptions (NG non-electricity'!AV6)+'Assumptions (NG non-electricity'!AV7*'Assumptions (NG non-electricity'!AV9</f>
        <v>0.3557746762</v>
      </c>
      <c r="AX656" s="229">
        <f>sum('Assumptions (NG non-electricity'!AW3,'Assumptions (NG non-electricity'!AW6)+'Assumptions (NG non-electricity'!AW7*'Assumptions (NG non-electricity'!AW9</f>
        <v>0.3577553281</v>
      </c>
      <c r="AY656" s="229">
        <f>sum('Assumptions (NG non-electricity'!AX3,'Assumptions (NG non-electricity'!AX6)+'Assumptions (NG non-electricity'!AX7*'Assumptions (NG non-electricity'!AX9</f>
        <v>0.3597359801</v>
      </c>
      <c r="AZ656" s="229">
        <f>sum('Assumptions (NG non-electricity'!AY3,'Assumptions (NG non-electricity'!AY6)+'Assumptions (NG non-electricity'!AY7*'Assumptions (NG non-electricity'!AY9</f>
        <v>0.3617166321</v>
      </c>
      <c r="BA656" s="229">
        <f>sum('Assumptions (NG non-electricity'!AZ3,'Assumptions (NG non-electricity'!AZ6)+'Assumptions (NG non-electricity'!AZ7*'Assumptions (NG non-electricity'!AZ9</f>
        <v>0.3636972841</v>
      </c>
    </row>
    <row r="657" ht="15.75" customHeight="1">
      <c r="A657" s="186" t="s">
        <v>402</v>
      </c>
      <c r="B657" s="150" t="s">
        <v>392</v>
      </c>
      <c r="C657" s="229">
        <f>sum('Assumptions (NG non-electricity'!B3,'Assumptions (NG non-electricity'!B6)</f>
        <v>0.196815</v>
      </c>
      <c r="D657" s="229">
        <f>sum('Assumptions (NG non-electricity'!C3,'Assumptions (NG non-electricity'!C6)</f>
        <v>0.21457</v>
      </c>
      <c r="E657" s="229">
        <f>sum('Assumptions (NG non-electricity'!D3,'Assumptions (NG non-electricity'!D6)</f>
        <v>0.191611</v>
      </c>
      <c r="F657" s="229">
        <f>sum('Assumptions (NG non-electricity'!E3,'Assumptions (NG non-electricity'!E6)</f>
        <v>0.185945</v>
      </c>
      <c r="G657" s="229">
        <f>sum('Assumptions (NG non-electricity'!F3,'Assumptions (NG non-electricity'!F6)</f>
        <v>0.188013</v>
      </c>
      <c r="H657" s="229">
        <f>sum('Assumptions (NG non-electricity'!G3,'Assumptions (NG non-electricity'!G6)</f>
        <v>0.196884</v>
      </c>
      <c r="I657" s="229">
        <f>sum('Assumptions (NG non-electricity'!H3,'Assumptions (NG non-electricity'!H6)</f>
        <v>0.201932</v>
      </c>
      <c r="J657" s="229">
        <f>sum('Assumptions (NG non-electricity'!I3,'Assumptions (NG non-electricity'!I6)</f>
        <v>0.211489</v>
      </c>
      <c r="K657" s="229">
        <f>sum('Assumptions (NG non-electricity'!J3,'Assumptions (NG non-electricity'!J6)</f>
        <v>0.222328</v>
      </c>
      <c r="L657" s="229">
        <f>sum('Assumptions (NG non-electricity'!K3,'Assumptions (NG non-electricity'!K6)</f>
        <v>0.220528</v>
      </c>
      <c r="M657" s="229">
        <f>sum('Assumptions (NG non-electricity'!L3,'Assumptions (NG non-electricity'!L6)</f>
        <v>0.199648</v>
      </c>
      <c r="N657" s="229">
        <f>sum('Assumptions (NG non-electricity'!M3,'Assumptions (NG non-electricity'!M6)</f>
        <v>0.224693</v>
      </c>
      <c r="O657" s="229">
        <f>sum('Assumptions (NG non-electricity'!N3,'Assumptions (NG non-electricity'!N6)</f>
        <v>0.21098</v>
      </c>
      <c r="P657" s="229">
        <f>sum('Assumptions (NG non-electricity'!O3,'Assumptions (NG non-electricity'!O6)</f>
        <v>0.221273</v>
      </c>
      <c r="Q657" s="229">
        <f>sum('Assumptions (NG non-electricity'!P3,'Assumptions (NG non-electricity'!P6)</f>
        <v>0.210669</v>
      </c>
      <c r="R657" s="229">
        <f>sum('Assumptions (NG non-electricity'!Q3,'Assumptions (NG non-electricity'!Q6)</f>
        <v>0.195589</v>
      </c>
      <c r="S657" s="229">
        <f>sum('Assumptions (NG non-electricity'!R3,'Assumptions (NG non-electricity'!R6)</f>
        <v>0.2088</v>
      </c>
      <c r="T657" s="229">
        <f>sum('Assumptions (NG non-electricity'!S3,'Assumptions (NG non-electricity'!S6)</f>
        <v>0.2238212684</v>
      </c>
      <c r="U657" s="229">
        <f>sum('Assumptions (NG non-electricity'!T3,'Assumptions (NG non-electricity'!T6)</f>
        <v>0.2250691993</v>
      </c>
      <c r="V657" s="229">
        <f>sum('Assumptions (NG non-electricity'!U3,'Assumptions (NG non-electricity'!U6)</f>
        <v>0.2263171302</v>
      </c>
      <c r="W657" s="229">
        <f>sum('Assumptions (NG non-electricity'!V3,'Assumptions (NG non-electricity'!V6)</f>
        <v>0.227565061</v>
      </c>
      <c r="X657" s="229">
        <f>sum('Assumptions (NG non-electricity'!W3,'Assumptions (NG non-electricity'!W6)</f>
        <v>0.2288129919</v>
      </c>
      <c r="Y657" s="229">
        <f>sum('Assumptions (NG non-electricity'!X3,'Assumptions (NG non-electricity'!X6)</f>
        <v>0.2300609228</v>
      </c>
      <c r="Z657" s="229">
        <f>sum('Assumptions (NG non-electricity'!Y3,'Assumptions (NG non-electricity'!Y6)</f>
        <v>0.2313088537</v>
      </c>
      <c r="AA657" s="229">
        <f>sum('Assumptions (NG non-electricity'!Z3,'Assumptions (NG non-electricity'!Z6)</f>
        <v>0.2325567845</v>
      </c>
      <c r="AB657" s="229">
        <f>sum('Assumptions (NG non-electricity'!AA3,'Assumptions (NG non-electricity'!AA6)</f>
        <v>0.2338047154</v>
      </c>
      <c r="AC657" s="229">
        <f>sum('Assumptions (NG non-electricity'!AB3,'Assumptions (NG non-electricity'!AB6)</f>
        <v>0.2350526463</v>
      </c>
      <c r="AD657" s="229">
        <f>sum('Assumptions (NG non-electricity'!AC3,'Assumptions (NG non-electricity'!AC6)</f>
        <v>0.2363005772</v>
      </c>
      <c r="AE657" s="229">
        <f>sum('Assumptions (NG non-electricity'!AD3,'Assumptions (NG non-electricity'!AD6)</f>
        <v>0.237548508</v>
      </c>
      <c r="AF657" s="229">
        <f>sum('Assumptions (NG non-electricity'!AE3,'Assumptions (NG non-electricity'!AE6)</f>
        <v>0.2387964389</v>
      </c>
      <c r="AG657" s="229">
        <f>sum('Assumptions (NG non-electricity'!AF3,'Assumptions (NG non-electricity'!AF6)</f>
        <v>0.2400443698</v>
      </c>
      <c r="AH657" s="229">
        <f>sum('Assumptions (NG non-electricity'!AG3,'Assumptions (NG non-electricity'!AG6)</f>
        <v>0.2412923007</v>
      </c>
      <c r="AI657" s="229">
        <f>sum('Assumptions (NG non-electricity'!AH3,'Assumptions (NG non-electricity'!AH6)</f>
        <v>0.2425402315</v>
      </c>
      <c r="AJ657" s="229">
        <f>sum('Assumptions (NG non-electricity'!AI3,'Assumptions (NG non-electricity'!AI6)</f>
        <v>0.2437881624</v>
      </c>
      <c r="AK657" s="229">
        <f>sum('Assumptions (NG non-electricity'!AJ3,'Assumptions (NG non-electricity'!AJ6)</f>
        <v>0.2450360933</v>
      </c>
      <c r="AL657" s="229">
        <f>sum('Assumptions (NG non-electricity'!AK3,'Assumptions (NG non-electricity'!AK6)</f>
        <v>0.2462840242</v>
      </c>
      <c r="AM657" s="229">
        <f>sum('Assumptions (NG non-electricity'!AL3,'Assumptions (NG non-electricity'!AL6)</f>
        <v>0.247531955</v>
      </c>
      <c r="AN657" s="229">
        <f>sum('Assumptions (NG non-electricity'!AM3,'Assumptions (NG non-electricity'!AM6)</f>
        <v>0.2487798859</v>
      </c>
      <c r="AO657" s="229">
        <f>sum('Assumptions (NG non-electricity'!AN3,'Assumptions (NG non-electricity'!AN6)</f>
        <v>0.2500278168</v>
      </c>
      <c r="AP657" s="229">
        <f>sum('Assumptions (NG non-electricity'!AO3,'Assumptions (NG non-electricity'!AO6)</f>
        <v>0.2512757477</v>
      </c>
      <c r="AQ657" s="229">
        <f>sum('Assumptions (NG non-electricity'!AP3,'Assumptions (NG non-electricity'!AP6)</f>
        <v>0.2525236785</v>
      </c>
      <c r="AR657" s="229">
        <f>sum('Assumptions (NG non-electricity'!AQ3,'Assumptions (NG non-electricity'!AQ6)</f>
        <v>0.2537716094</v>
      </c>
      <c r="AS657" s="229">
        <f>sum('Assumptions (NG non-electricity'!AR3,'Assumptions (NG non-electricity'!AR6)</f>
        <v>0.2550195403</v>
      </c>
      <c r="AT657" s="229">
        <f>sum('Assumptions (NG non-electricity'!AS3,'Assumptions (NG non-electricity'!AS6)</f>
        <v>0.2562674712</v>
      </c>
      <c r="AU657" s="229">
        <f>sum('Assumptions (NG non-electricity'!AT3,'Assumptions (NG non-electricity'!AT6)</f>
        <v>0.2575154021</v>
      </c>
      <c r="AV657" s="229">
        <f>sum('Assumptions (NG non-electricity'!AU3,'Assumptions (NG non-electricity'!AU6)</f>
        <v>0.2587633329</v>
      </c>
      <c r="AW657" s="229">
        <f>sum('Assumptions (NG non-electricity'!AV3,'Assumptions (NG non-electricity'!AV6)</f>
        <v>0.2600112638</v>
      </c>
      <c r="AX657" s="229">
        <f>sum('Assumptions (NG non-electricity'!AW3,'Assumptions (NG non-electricity'!AW6)</f>
        <v>0.2612591947</v>
      </c>
      <c r="AY657" s="229">
        <f>sum('Assumptions (NG non-electricity'!AX3,'Assumptions (NG non-electricity'!AX6)</f>
        <v>0.2625071256</v>
      </c>
      <c r="AZ657" s="229">
        <f>sum('Assumptions (NG non-electricity'!AY3,'Assumptions (NG non-electricity'!AY6)</f>
        <v>0.2637550564</v>
      </c>
      <c r="BA657" s="229">
        <f>sum('Assumptions (NG non-electricity'!AZ3,'Assumptions (NG non-electricity'!AZ6)</f>
        <v>0.2650029873</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25</v>
      </c>
      <c r="AD670" s="235">
        <f>'Assumptions (Wind)'!AC42</f>
        <v>0</v>
      </c>
      <c r="AE670" s="235">
        <f>'Assumptions (Wind)'!AD42</f>
        <v>0</v>
      </c>
      <c r="AF670" s="235">
        <f>'Assumptions (Wind)'!AE42</f>
        <v>324.3</v>
      </c>
      <c r="AG670" s="235">
        <f>'Assumptions (Wind)'!AF42</f>
        <v>145.6</v>
      </c>
      <c r="AH670" s="235">
        <f>'Assumptions (Wind)'!AG42</f>
        <v>41</v>
      </c>
      <c r="AI670" s="235">
        <f>'Assumptions (Wind)'!AH42</f>
        <v>0</v>
      </c>
      <c r="AJ670" s="235">
        <f>'Assumptions (Wind)'!AI42</f>
        <v>224.4</v>
      </c>
      <c r="AK670" s="235">
        <f>'Assumptions (Wind)'!AJ42</f>
        <v>528.1</v>
      </c>
      <c r="AL670" s="235">
        <f>'Assumptions (Wind)'!AK42</f>
        <v>791.5</v>
      </c>
      <c r="AM670" s="235">
        <f>'Assumptions (Wind)'!AL42</f>
        <v>350.9</v>
      </c>
      <c r="AN670" s="235">
        <f>'Assumptions (Wind)'!AM42</f>
        <v>1246.7</v>
      </c>
      <c r="AO670" s="235">
        <f>'Assumptions (Wind)'!AN42</f>
        <v>578.4</v>
      </c>
      <c r="AP670" s="235">
        <f>'Assumptions (Wind)'!AO42</f>
        <v>405.2</v>
      </c>
      <c r="AQ670" s="235">
        <f>'Assumptions (Wind)'!AP42</f>
        <v>1297.3</v>
      </c>
      <c r="AR670" s="235">
        <f>'Assumptions (Wind)'!AQ42</f>
        <v>0</v>
      </c>
      <c r="AS670" s="235">
        <f>'Assumptions (Wind)'!AR42</f>
        <v>266.8</v>
      </c>
      <c r="AT670" s="235">
        <f>'Assumptions (Wind)'!AS42</f>
        <v>0</v>
      </c>
      <c r="AU670" s="235">
        <f>'Assumptions (Wind)'!AT42</f>
        <v>10</v>
      </c>
      <c r="AV670" s="235">
        <f>'Assumptions (Wind)'!AU42</f>
        <v>50</v>
      </c>
      <c r="AW670" s="235">
        <f>'Assumptions (Wind)'!AV42</f>
        <v>0</v>
      </c>
      <c r="AX670" s="235">
        <f>'Assumptions (Wind)'!AW42</f>
        <v>0</v>
      </c>
      <c r="AY670" s="235">
        <f>'Assumptions (Wind)'!AX42</f>
        <v>0</v>
      </c>
      <c r="AZ670" s="235">
        <f>'Assumptions (Wind)'!AY42</f>
        <v>678.9838968</v>
      </c>
      <c r="BA670" s="235">
        <f>'Assumptions (Wind)'!AZ42</f>
        <v>678.9838968</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6285.2</v>
      </c>
      <c r="Y671" s="167">
        <f>X671-'Assumptions (Wind)'!X42+X677</f>
        <v>6964.183897</v>
      </c>
      <c r="Z671" s="167">
        <f>Y671-'Assumptions (Wind)'!Y42+Y677</f>
        <v>7643.167794</v>
      </c>
      <c r="AA671" s="167">
        <f>Z671-'Assumptions (Wind)'!Z42+Z677</f>
        <v>8322.15169</v>
      </c>
      <c r="AB671" s="167">
        <f>AA671-'Assumptions (Wind)'!AA42+AA677</f>
        <v>9001.135587</v>
      </c>
      <c r="AC671" s="167">
        <f>AB671-'Assumptions (Wind)'!AB42+AB677</f>
        <v>9655.119484</v>
      </c>
      <c r="AD671" s="167">
        <f>AC671-'Assumptions (Wind)'!AC42+AC677</f>
        <v>10359.10338</v>
      </c>
      <c r="AE671" s="167">
        <f>AD671-'Assumptions (Wind)'!AD42+AD677</f>
        <v>11038.08728</v>
      </c>
      <c r="AF671" s="167">
        <f>AE671-'Assumptions (Wind)'!AE42+AE677</f>
        <v>11392.77117</v>
      </c>
      <c r="AG671" s="167">
        <f>AF671-'Assumptions (Wind)'!AF42+AF677</f>
        <v>12250.45507</v>
      </c>
      <c r="AH671" s="167">
        <f>AG671-'Assumptions (Wind)'!AG42+AG677</f>
        <v>13034.03897</v>
      </c>
      <c r="AI671" s="167">
        <f>AH671-'Assumptions (Wind)'!AH42+AH677</f>
        <v>13754.02286</v>
      </c>
      <c r="AJ671" s="167">
        <f>AI671-'Assumptions (Wind)'!AI42+AI677</f>
        <v>14208.60676</v>
      </c>
      <c r="AK671" s="167">
        <f>AJ671-'Assumptions (Wind)'!AJ42+AJ677</f>
        <v>14583.89066</v>
      </c>
      <c r="AL671" s="167">
        <f>AK671-'Assumptions (Wind)'!AK42+AK677</f>
        <v>14999.47456</v>
      </c>
      <c r="AM671" s="167">
        <f>AL671-'Assumptions (Wind)'!AL42+AL677</f>
        <v>16119.05845</v>
      </c>
      <c r="AN671" s="167">
        <f>AM671-'Assumptions (Wind)'!AM42+AM677</f>
        <v>15902.24235</v>
      </c>
      <c r="AO671" s="167">
        <f>AN671-'Assumptions (Wind)'!AN42+AN677</f>
        <v>17249.52625</v>
      </c>
      <c r="AP671" s="167">
        <f>AO671-'Assumptions (Wind)'!AO42+AO677</f>
        <v>18101.71014</v>
      </c>
      <c r="AQ671" s="167">
        <f>AP671-'Assumptions (Wind)'!AP42+AP677</f>
        <v>17888.59404</v>
      </c>
      <c r="AR671" s="167">
        <f>AQ671-'Assumptions (Wind)'!AQ42+AQ677</f>
        <v>19864.87794</v>
      </c>
      <c r="AS671" s="167">
        <f>AR671-'Assumptions (Wind)'!AR42+AR677</f>
        <v>20277.06183</v>
      </c>
      <c r="AT671" s="167">
        <f>AS671-'Assumptions (Wind)'!AS42+AS677</f>
        <v>21222.84573</v>
      </c>
      <c r="AU671" s="167">
        <f>AT671-'Assumptions (Wind)'!AT42+AT677</f>
        <v>21891.82963</v>
      </c>
      <c r="AV671" s="167">
        <f>AU671-'Assumptions (Wind)'!AU42+AU677</f>
        <v>22530.81352</v>
      </c>
      <c r="AW671" s="167">
        <f>AV671-'Assumptions (Wind)'!AV42+AV677</f>
        <v>23259.79742</v>
      </c>
      <c r="AX671" s="167">
        <f>AW671-'Assumptions (Wind)'!AW42+AW677</f>
        <v>23938.78132</v>
      </c>
      <c r="AY671" s="167">
        <f>AX671-'Assumptions (Wind)'!AX42+AX677</f>
        <v>24617.76521</v>
      </c>
      <c r="AZ671" s="167">
        <f>AY671-'Assumptions (Wind)'!AY42+AY677</f>
        <v>24617.76521</v>
      </c>
      <c r="BA671" s="167">
        <f>AZ671-'Assumptions (Wind)'!AZ42+AZ677</f>
        <v>25296.74911</v>
      </c>
    </row>
    <row r="672" ht="15.75" customHeight="1">
      <c r="A672" s="239" t="s">
        <v>350</v>
      </c>
      <c r="B672" s="202" t="s">
        <v>149</v>
      </c>
      <c r="C672" s="240">
        <v>25.0</v>
      </c>
      <c r="D672" s="151">
        <v>349.3</v>
      </c>
      <c r="E672" s="151">
        <v>494.9</v>
      </c>
      <c r="F672" s="151">
        <v>535.9</v>
      </c>
      <c r="G672" s="151">
        <v>535.9</v>
      </c>
      <c r="H672" s="151">
        <v>760.3</v>
      </c>
      <c r="I672" s="151">
        <v>1288.4</v>
      </c>
      <c r="J672" s="151">
        <v>2079.9</v>
      </c>
      <c r="K672" s="151">
        <v>2430.8</v>
      </c>
      <c r="L672" s="151">
        <v>3677.5</v>
      </c>
      <c r="M672" s="151">
        <v>4255.9</v>
      </c>
      <c r="N672" s="151">
        <v>4661.1</v>
      </c>
      <c r="O672" s="151">
        <v>5958.4</v>
      </c>
      <c r="P672" s="151">
        <v>5958.4</v>
      </c>
      <c r="Q672" s="151">
        <v>6225.2</v>
      </c>
      <c r="R672" s="151">
        <v>6225.2</v>
      </c>
      <c r="S672" s="151">
        <v>6235.2</v>
      </c>
      <c r="T672" s="151">
        <v>6285.2</v>
      </c>
      <c r="U672" s="151">
        <v>6285.2</v>
      </c>
      <c r="V672" s="172">
        <f t="shared" ref="V672:W672" si="31">U672+V677</f>
        <v>6285.2</v>
      </c>
      <c r="W672" s="153">
        <f t="shared" si="31"/>
        <v>6285.2</v>
      </c>
      <c r="X672" s="148">
        <f t="shared" ref="X672:AZ672" si="32">$W672+W$1*($BA$672-$W$672)/($BA$2-$W$2)</f>
        <v>6964.183897</v>
      </c>
      <c r="Y672" s="148">
        <f t="shared" si="32"/>
        <v>7643.167794</v>
      </c>
      <c r="Z672" s="148">
        <f t="shared" si="32"/>
        <v>8322.15169</v>
      </c>
      <c r="AA672" s="148">
        <f t="shared" si="32"/>
        <v>9001.135587</v>
      </c>
      <c r="AB672" s="148">
        <f t="shared" si="32"/>
        <v>9680.119484</v>
      </c>
      <c r="AC672" s="148">
        <f t="shared" si="32"/>
        <v>10359.10338</v>
      </c>
      <c r="AD672" s="148">
        <f t="shared" si="32"/>
        <v>11038.08728</v>
      </c>
      <c r="AE672" s="148">
        <f t="shared" si="32"/>
        <v>11717.07117</v>
      </c>
      <c r="AF672" s="148">
        <f t="shared" si="32"/>
        <v>12396.05507</v>
      </c>
      <c r="AG672" s="148">
        <f t="shared" si="32"/>
        <v>13075.03897</v>
      </c>
      <c r="AH672" s="148">
        <f t="shared" si="32"/>
        <v>13754.02286</v>
      </c>
      <c r="AI672" s="148">
        <f t="shared" si="32"/>
        <v>14433.00676</v>
      </c>
      <c r="AJ672" s="148">
        <f t="shared" si="32"/>
        <v>15111.99066</v>
      </c>
      <c r="AK672" s="148">
        <f t="shared" si="32"/>
        <v>15790.97456</v>
      </c>
      <c r="AL672" s="148">
        <f t="shared" si="32"/>
        <v>16469.95845</v>
      </c>
      <c r="AM672" s="148">
        <f t="shared" si="32"/>
        <v>17148.94235</v>
      </c>
      <c r="AN672" s="148">
        <f t="shared" si="32"/>
        <v>17827.92625</v>
      </c>
      <c r="AO672" s="148">
        <f t="shared" si="32"/>
        <v>18506.91014</v>
      </c>
      <c r="AP672" s="148">
        <f t="shared" si="32"/>
        <v>19185.89404</v>
      </c>
      <c r="AQ672" s="148">
        <f t="shared" si="32"/>
        <v>19864.87794</v>
      </c>
      <c r="AR672" s="148">
        <f t="shared" si="32"/>
        <v>20543.86183</v>
      </c>
      <c r="AS672" s="148">
        <f t="shared" si="32"/>
        <v>21222.84573</v>
      </c>
      <c r="AT672" s="148">
        <f t="shared" si="32"/>
        <v>21901.82963</v>
      </c>
      <c r="AU672" s="148">
        <f t="shared" si="32"/>
        <v>22580.81352</v>
      </c>
      <c r="AV672" s="148">
        <f t="shared" si="32"/>
        <v>23259.79742</v>
      </c>
      <c r="AW672" s="148">
        <f t="shared" si="32"/>
        <v>23938.78132</v>
      </c>
      <c r="AX672" s="148">
        <f t="shared" si="32"/>
        <v>24617.76521</v>
      </c>
      <c r="AY672" s="148">
        <f t="shared" si="32"/>
        <v>25296.74911</v>
      </c>
      <c r="AZ672" s="148">
        <f t="shared" si="32"/>
        <v>25975.73301</v>
      </c>
      <c r="BA672" s="155">
        <f>Inputs!H9</f>
        <v>26654.7169</v>
      </c>
    </row>
    <row r="673" ht="15.75" customHeight="1">
      <c r="A673" s="241" t="s">
        <v>28</v>
      </c>
      <c r="B673" s="159" t="s">
        <v>150</v>
      </c>
      <c r="C673" s="156">
        <v>0.066699</v>
      </c>
      <c r="D673" s="156">
        <v>0.088587</v>
      </c>
      <c r="E673" s="156">
        <v>0.79274</v>
      </c>
      <c r="F673" s="156">
        <v>1.047291</v>
      </c>
      <c r="G673" s="156">
        <v>1.355588</v>
      </c>
      <c r="H673" s="156">
        <v>1.232744</v>
      </c>
      <c r="I673" s="156">
        <v>1.96887</v>
      </c>
      <c r="J673" s="156">
        <v>3.684817</v>
      </c>
      <c r="K673" s="156">
        <v>6.232718</v>
      </c>
      <c r="L673" s="156">
        <v>7.0422</v>
      </c>
      <c r="M673" s="156">
        <v>8.664686</v>
      </c>
      <c r="N673" s="156">
        <v>11.037754</v>
      </c>
      <c r="O673" s="156">
        <v>12.94325</v>
      </c>
      <c r="P673" s="156">
        <v>14.460067</v>
      </c>
      <c r="Q673" s="156">
        <v>14.823196</v>
      </c>
      <c r="R673" s="156">
        <v>13.70694</v>
      </c>
      <c r="S673" s="156">
        <v>15.198975</v>
      </c>
      <c r="T673" s="156">
        <v>13.151748</v>
      </c>
      <c r="U673" s="156">
        <v>15.347536</v>
      </c>
      <c r="V673" s="242">
        <f>U673+(U673-T673)</f>
        <v>17.543324</v>
      </c>
      <c r="W673" s="153">
        <f>V673</f>
        <v>17.543324</v>
      </c>
      <c r="X673" s="154">
        <f t="shared" ref="X673:AZ673" si="33">W673+($BA$673-$W$673)/($BA$2-$W$2)</f>
        <v>19.37167643</v>
      </c>
      <c r="Y673" s="154">
        <f t="shared" si="33"/>
        <v>21.20002886</v>
      </c>
      <c r="Z673" s="154">
        <f t="shared" si="33"/>
        <v>23.02838128</v>
      </c>
      <c r="AA673" s="154">
        <f t="shared" si="33"/>
        <v>24.85673371</v>
      </c>
      <c r="AB673" s="154">
        <f t="shared" si="33"/>
        <v>26.68508614</v>
      </c>
      <c r="AC673" s="154">
        <f t="shared" si="33"/>
        <v>28.51343857</v>
      </c>
      <c r="AD673" s="154">
        <f t="shared" si="33"/>
        <v>30.341791</v>
      </c>
      <c r="AE673" s="154">
        <f t="shared" si="33"/>
        <v>32.17014342</v>
      </c>
      <c r="AF673" s="154">
        <f t="shared" si="33"/>
        <v>33.99849585</v>
      </c>
      <c r="AG673" s="154">
        <f t="shared" si="33"/>
        <v>35.82684828</v>
      </c>
      <c r="AH673" s="154">
        <f t="shared" si="33"/>
        <v>37.65520071</v>
      </c>
      <c r="AI673" s="154">
        <f t="shared" si="33"/>
        <v>39.48355314</v>
      </c>
      <c r="AJ673" s="154">
        <f t="shared" si="33"/>
        <v>41.31190556</v>
      </c>
      <c r="AK673" s="154">
        <f t="shared" si="33"/>
        <v>43.14025799</v>
      </c>
      <c r="AL673" s="154">
        <f t="shared" si="33"/>
        <v>44.96861042</v>
      </c>
      <c r="AM673" s="154">
        <f t="shared" si="33"/>
        <v>46.79696285</v>
      </c>
      <c r="AN673" s="154">
        <f t="shared" si="33"/>
        <v>48.62531528</v>
      </c>
      <c r="AO673" s="154">
        <f t="shared" si="33"/>
        <v>50.4536677</v>
      </c>
      <c r="AP673" s="154">
        <f t="shared" si="33"/>
        <v>52.28202013</v>
      </c>
      <c r="AQ673" s="154">
        <f t="shared" si="33"/>
        <v>54.11037256</v>
      </c>
      <c r="AR673" s="154">
        <f t="shared" si="33"/>
        <v>55.93872499</v>
      </c>
      <c r="AS673" s="154">
        <f t="shared" si="33"/>
        <v>57.76707741</v>
      </c>
      <c r="AT673" s="154">
        <f t="shared" si="33"/>
        <v>59.59542984</v>
      </c>
      <c r="AU673" s="154">
        <f t="shared" si="33"/>
        <v>61.42378227</v>
      </c>
      <c r="AV673" s="154">
        <f t="shared" si="33"/>
        <v>63.2521347</v>
      </c>
      <c r="AW673" s="154">
        <f t="shared" si="33"/>
        <v>65.08048713</v>
      </c>
      <c r="AX673" s="154">
        <f t="shared" si="33"/>
        <v>66.90883955</v>
      </c>
      <c r="AY673" s="154">
        <f t="shared" si="33"/>
        <v>68.73719198</v>
      </c>
      <c r="AZ673" s="154">
        <f t="shared" si="33"/>
        <v>70.56554441</v>
      </c>
      <c r="BA673" s="243">
        <f>Inputs!$I$9</f>
        <v>72.39389684</v>
      </c>
    </row>
    <row r="674" ht="15.75" customHeight="1">
      <c r="A674" s="241" t="s">
        <v>414</v>
      </c>
      <c r="B674" s="159" t="s">
        <v>351</v>
      </c>
      <c r="C674" s="212">
        <f>C672*'Assumptions (Wind)'!B23/10^9</f>
        <v>0.0007601292458</v>
      </c>
      <c r="D674" s="212">
        <f>D672*'Assumptions (Wind)'!C23/10^9</f>
        <v>0.01085347812</v>
      </c>
      <c r="E674" s="212">
        <f>E672*'Assumptions (Wind)'!D23/10^9</f>
        <v>0.01562080758</v>
      </c>
      <c r="F674" s="212">
        <f>F672*'Assumptions (Wind)'!E23/10^9</f>
        <v>0.01722904458</v>
      </c>
      <c r="G674" s="212">
        <f>G672*'Assumptions (Wind)'!F23/10^9</f>
        <v>0.01769288497</v>
      </c>
      <c r="H674" s="212">
        <f>H672*'Assumptions (Wind)'!G23/10^9</f>
        <v>0.02588340172</v>
      </c>
      <c r="I674" s="212">
        <f>I672*'Assumptions (Wind)'!H23/10^9</f>
        <v>0.04518921649</v>
      </c>
      <c r="J674" s="212">
        <f>J672*'Assumptions (Wind)'!I23/10^9</f>
        <v>0.0749098768</v>
      </c>
      <c r="K674" s="212">
        <f>K672*'Assumptions (Wind)'!J23/10^9</f>
        <v>0.08925084437</v>
      </c>
      <c r="L674" s="212">
        <f>L672*'Assumptions (Wind)'!K23/10^9</f>
        <v>0.1360548466</v>
      </c>
      <c r="M674" s="212">
        <f>M672*'Assumptions (Wind)'!L23/10^9</f>
        <v>0.1592883896</v>
      </c>
      <c r="N674" s="212">
        <f>N672*'Assumptions (Wind)'!M23/10^9</f>
        <v>0.1780982753</v>
      </c>
      <c r="O674" s="212">
        <f>O672*'Assumptions (Wind)'!N23/10^9</f>
        <v>0.2320337522</v>
      </c>
      <c r="P674" s="212">
        <f>P672*'Assumptions (Wind)'!O23/10^9</f>
        <v>0.2361057796</v>
      </c>
      <c r="Q674" s="212">
        <f>Q672*'Assumptions (Wind)'!P23/10^9</f>
        <v>0.2512423521</v>
      </c>
      <c r="R674" s="212">
        <f>R672*'Assumptions (Wind)'!Q23/10^9</f>
        <v>0.2538586432</v>
      </c>
      <c r="S674" s="212">
        <f>S672*'Assumptions (Wind)'!R23/10^9</f>
        <v>0.2568987996</v>
      </c>
      <c r="T674" s="212">
        <f>T672*'Assumptions (Wind)'!S23/10^9</f>
        <v>0.2638366691</v>
      </c>
      <c r="U674" s="212">
        <f>U672*'Assumptions (Wind)'!T23/10^9</f>
        <v>0.2702636</v>
      </c>
      <c r="V674" s="212">
        <f>V672*'Assumptions (Wind)'!U23/10^9</f>
        <v>0.2755361657</v>
      </c>
      <c r="W674" s="212">
        <f>W672*'Assumptions (Wind)'!V23/10^9</f>
        <v>0.2743787661</v>
      </c>
      <c r="X674" s="212">
        <f>X672*'Assumptions (Wind)'!W23/10^9</f>
        <v>0.3099507422</v>
      </c>
      <c r="Y674" s="212">
        <f>Y672*'Assumptions (Wind)'!X23/10^9</f>
        <v>0.3468062354</v>
      </c>
      <c r="Z674" s="212">
        <f>Z672*'Assumptions (Wind)'!Y23/10^9</f>
        <v>0.375815554</v>
      </c>
      <c r="AA674" s="212">
        <f>AA672*'Assumptions (Wind)'!Z23/10^9</f>
        <v>0.4144073788</v>
      </c>
      <c r="AB674" s="212">
        <f>AB672*'Assumptions (Wind)'!AA23/10^9</f>
        <v>0.4543619421</v>
      </c>
      <c r="AC674" s="212">
        <f>AC672*'Assumptions (Wind)'!AB23/10^9</f>
        <v>0.4836270508</v>
      </c>
      <c r="AD674" s="212">
        <f>AD672*'Assumptions (Wind)'!AC23/10^9</f>
        <v>0.525379707</v>
      </c>
      <c r="AE674" s="212">
        <f>AE672*'Assumptions (Wind)'!AD23/10^9</f>
        <v>0.5685773978</v>
      </c>
      <c r="AF674" s="212">
        <f>AF672*'Assumptions (Wind)'!AE23/10^9</f>
        <v>0.597929099</v>
      </c>
      <c r="AG674" s="212">
        <f>AG672*'Assumptions (Wind)'!AF23/10^9</f>
        <v>0.6429841058</v>
      </c>
      <c r="AH674" s="212">
        <f>AH672*'Assumptions (Wind)'!AG23/10^9</f>
        <v>0.6895694948</v>
      </c>
      <c r="AI674" s="212">
        <f>AI672*'Assumptions (Wind)'!AH23/10^9</f>
        <v>0.718811732</v>
      </c>
      <c r="AJ674" s="212">
        <f>AJ672*'Assumptions (Wind)'!AI23/10^9</f>
        <v>0.7673103766</v>
      </c>
      <c r="AK674" s="212">
        <f>AK672*'Assumptions (Wind)'!AJ23/10^9</f>
        <v>0.8174277591</v>
      </c>
      <c r="AL674" s="212">
        <f>AL672*'Assumptions (Wind)'!AK23/10^9</f>
        <v>0.8463346707</v>
      </c>
      <c r="AM674" s="212">
        <f>AM672*'Assumptions (Wind)'!AL23/10^9</f>
        <v>0.8984171267</v>
      </c>
      <c r="AN674" s="212">
        <f>AN672*'Assumptions (Wind)'!AM23/10^9</f>
        <v>0.9522096183</v>
      </c>
      <c r="AO674" s="212">
        <f>AO672*'Assumptions (Wind)'!AN23/10^9</f>
        <v>1.007759045</v>
      </c>
      <c r="AP674" s="212">
        <f>AP672*'Assumptions (Wind)'!AO23/10^9</f>
        <v>1.036326634</v>
      </c>
      <c r="AQ674" s="212">
        <f>AQ672*'Assumptions (Wind)'!AP23/10^9</f>
        <v>1.093935138</v>
      </c>
      <c r="AR674" s="212">
        <f>AR672*'Assumptions (Wind)'!AQ23/10^9</f>
        <v>1.153396981</v>
      </c>
      <c r="AS674" s="212">
        <f>AS672*'Assumptions (Wind)'!AR23/10^9</f>
        <v>1.181019148</v>
      </c>
      <c r="AT674" s="212">
        <f>AT672*'Assumptions (Wind)'!AS23/10^9</f>
        <v>1.242581179</v>
      </c>
      <c r="AU674" s="212">
        <f>AU672*'Assumptions (Wind)'!AT23/10^9</f>
        <v>1.306095738</v>
      </c>
      <c r="AV674" s="212">
        <f>AV672*'Assumptions (Wind)'!AU23/10^9</f>
        <v>1.371615579</v>
      </c>
      <c r="AW674" s="212">
        <f>AW672*'Assumptions (Wind)'!AV23/10^9</f>
        <v>1.398074919</v>
      </c>
      <c r="AX674" s="212">
        <f>AX672*'Assumptions (Wind)'!AW23/10^9</f>
        <v>1.465777618</v>
      </c>
      <c r="AY674" s="212">
        <f>AY672*'Assumptions (Wind)'!AX23/10^9</f>
        <v>1.53558983</v>
      </c>
      <c r="AZ674" s="212">
        <f>AZ672*'Assumptions (Wind)'!AY23/10^9</f>
        <v>1.560286682</v>
      </c>
      <c r="BA674" s="212">
        <f>BA672*'Assumptions (Wind)'!AZ23/10^9</f>
        <v>1.632306527</v>
      </c>
    </row>
    <row r="675" ht="15.75" customHeight="1">
      <c r="A675" s="241" t="s">
        <v>36</v>
      </c>
      <c r="B675" s="159" t="s">
        <v>351</v>
      </c>
      <c r="C675" s="212">
        <f>C673*'Assumptions (Wind)'!B36/10^3</f>
        <v>0.004464604283</v>
      </c>
      <c r="D675" s="212">
        <f>D673*'Assumptions (Wind)'!C36/10^3</f>
        <v>0.006073763905</v>
      </c>
      <c r="E675" s="212">
        <f>E673*'Assumptions (Wind)'!D36/10^3</f>
        <v>0.04914005002</v>
      </c>
      <c r="F675" s="212">
        <f>F673*'Assumptions (Wind)'!E36/10^3</f>
        <v>0.07891327212</v>
      </c>
      <c r="G675" s="212">
        <f>G673*'Assumptions (Wind)'!F36/10^3</f>
        <v>0.1073187841</v>
      </c>
      <c r="H675" s="212">
        <f>H673*'Assumptions (Wind)'!G36/10^3</f>
        <v>0.1181620874</v>
      </c>
      <c r="I675" s="212">
        <f>I673*'Assumptions (Wind)'!H36/10^3</f>
        <v>0.1697908204</v>
      </c>
      <c r="J675" s="212">
        <f>J673*'Assumptions (Wind)'!I36/10^3</f>
        <v>0.3229804742</v>
      </c>
      <c r="K675" s="212">
        <f>K673*'Assumptions (Wind)'!J36/10^3</f>
        <v>0.632235695</v>
      </c>
      <c r="L675" s="212">
        <f>L673*'Assumptions (Wind)'!K36/10^3</f>
        <v>0.4987645192</v>
      </c>
      <c r="M675" s="212">
        <f>M673*'Assumptions (Wind)'!L36/10^3</f>
        <v>0.6345054246</v>
      </c>
      <c r="N675" s="212">
        <f>N673*'Assumptions (Wind)'!M36/10^3</f>
        <v>0.778628554</v>
      </c>
      <c r="O675" s="212">
        <f>O673*'Assumptions (Wind)'!N36/10^3</f>
        <v>0.7895097749</v>
      </c>
      <c r="P675" s="212">
        <f>P673*'Assumptions (Wind)'!O36/10^3</f>
        <v>0.9791533149</v>
      </c>
      <c r="Q675" s="212">
        <f>Q673*'Assumptions (Wind)'!P36/10^3</f>
        <v>1.077102338</v>
      </c>
      <c r="R675" s="212">
        <f>R673*'Assumptions (Wind)'!Q36/10^3</f>
        <v>0.8205878942</v>
      </c>
      <c r="S675" s="212">
        <f>S673*'Assumptions (Wind)'!R36/10^3</f>
        <v>0.9737983283</v>
      </c>
      <c r="T675" s="212">
        <f>T673*'Assumptions (Wind)'!S36/10^3</f>
        <v>0.8225103199</v>
      </c>
      <c r="U675" s="212">
        <f>U673*'Assumptions (Wind)'!T36/10^3</f>
        <v>0.9853118112</v>
      </c>
      <c r="V675" s="212">
        <f>V673*'Assumptions (Wind)'!U36/10^3</f>
        <v>1.141894959</v>
      </c>
      <c r="W675" s="212">
        <f>W673*'Assumptions (Wind)'!V36/10^3</f>
        <v>1.191073808</v>
      </c>
      <c r="X675" s="212">
        <f>X673*'Assumptions (Wind)'!W36/10^3</f>
        <v>1.325182097</v>
      </c>
      <c r="Y675" s="212">
        <f>Y673*'Assumptions (Wind)'!X36/10^3</f>
        <v>1.4636466</v>
      </c>
      <c r="Z675" s="212">
        <f>Z673*'Assumptions (Wind)'!Y36/10^3</f>
        <v>1.615807789</v>
      </c>
      <c r="AA675" s="212">
        <f>AA673*'Assumptions (Wind)'!Z36/10^3</f>
        <v>1.777245026</v>
      </c>
      <c r="AB675" s="212">
        <f>AB673*'Assumptions (Wind)'!AA36/10^3</f>
        <v>1.961796537</v>
      </c>
      <c r="AC675" s="212">
        <f>AC673*'Assumptions (Wind)'!AB36/10^3</f>
        <v>2.13005708</v>
      </c>
      <c r="AD675" s="212">
        <f>AD673*'Assumptions (Wind)'!AC36/10^3</f>
        <v>2.31118307</v>
      </c>
      <c r="AE675" s="212">
        <f>AE673*'Assumptions (Wind)'!AD36/10^3</f>
        <v>2.493491088</v>
      </c>
      <c r="AF675" s="212">
        <f>AF673*'Assumptions (Wind)'!AE36/10^3</f>
        <v>2.683740287</v>
      </c>
      <c r="AG675" s="212">
        <f>AG673*'Assumptions (Wind)'!AF36/10^3</f>
        <v>2.880290869</v>
      </c>
      <c r="AH675" s="212">
        <f>AH673*'Assumptions (Wind)'!AG36/10^3</f>
        <v>3.087697087</v>
      </c>
      <c r="AI675" s="212">
        <f>AI673*'Assumptions (Wind)'!AH36/10^3</f>
        <v>3.288512096</v>
      </c>
      <c r="AJ675" s="212">
        <f>AJ673*'Assumptions (Wind)'!AI36/10^3</f>
        <v>3.493011675</v>
      </c>
      <c r="AK675" s="212">
        <f>AK673*'Assumptions (Wind)'!AJ36/10^3</f>
        <v>3.703270185</v>
      </c>
      <c r="AL675" s="212">
        <f>AL673*'Assumptions (Wind)'!AK36/10^3</f>
        <v>3.924972739</v>
      </c>
      <c r="AM675" s="212">
        <f>AM673*'Assumptions (Wind)'!AL36/10^3</f>
        <v>4.169214423</v>
      </c>
      <c r="AN675" s="212">
        <f>AN673*'Assumptions (Wind)'!AM36/10^3</f>
        <v>4.417372115</v>
      </c>
      <c r="AO675" s="212">
        <f>AO673*'Assumptions (Wind)'!AN36/10^3</f>
        <v>4.686382366</v>
      </c>
      <c r="AP675" s="212">
        <f>AP673*'Assumptions (Wind)'!AO36/10^3</f>
        <v>4.964720499</v>
      </c>
      <c r="AQ675" s="212">
        <f>AQ673*'Assumptions (Wind)'!AP36/10^3</f>
        <v>5.243189586</v>
      </c>
      <c r="AR675" s="212">
        <f>AR673*'Assumptions (Wind)'!AQ36/10^3</f>
        <v>5.526349983</v>
      </c>
      <c r="AS675" s="212">
        <f>AS673*'Assumptions (Wind)'!AR36/10^3</f>
        <v>5.815695897</v>
      </c>
      <c r="AT675" s="212">
        <f>AT673*'Assumptions (Wind)'!AS36/10^3</f>
        <v>6.118651459</v>
      </c>
      <c r="AU675" s="212">
        <f>AU673*'Assumptions (Wind)'!AT36/10^3</f>
        <v>6.437098134</v>
      </c>
      <c r="AV675" s="212">
        <f>AV673*'Assumptions (Wind)'!AU36/10^3</f>
        <v>6.766784845</v>
      </c>
      <c r="AW675" s="212">
        <f>AW673*'Assumptions (Wind)'!AV36/10^3</f>
        <v>7.092431137</v>
      </c>
      <c r="AX675" s="212">
        <f>AX673*'Assumptions (Wind)'!AW36/10^3</f>
        <v>7.45194658</v>
      </c>
      <c r="AY675" s="212">
        <f>AY673*'Assumptions (Wind)'!AX36/10^3</f>
        <v>7.931537154</v>
      </c>
      <c r="AZ675" s="212">
        <f>AZ673*'Assumptions (Wind)'!AY36/10^3</f>
        <v>8.359406087</v>
      </c>
      <c r="BA675" s="212">
        <f>BA673*'Assumptions (Wind)'!AZ36/10^3</f>
        <v>8.750931537</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0.06115356677</v>
      </c>
      <c r="K676" s="160">
        <f>K672*'Assumptions (Wind)'!J38*'Assumptions (Wind)'!J39*365/10^9</f>
        <v>0.07264266081</v>
      </c>
      <c r="L676" s="160">
        <f>L672*'Assumptions (Wind)'!K38*'Assumptions (Wind)'!K39*365/10^9</f>
        <v>0.1271851445</v>
      </c>
      <c r="M676" s="160">
        <f>M672*'Assumptions (Wind)'!L38*'Assumptions (Wind)'!L39*365/10^9</f>
        <v>0.1027686812</v>
      </c>
      <c r="N676" s="160">
        <f>N672*'Assumptions (Wind)'!M38*'Assumptions (Wind)'!M39*365/10^9</f>
        <v>0.1163732339</v>
      </c>
      <c r="O676" s="160">
        <f>O672*'Assumptions (Wind)'!N38*'Assumptions (Wind)'!N39*365/10^9</f>
        <v>0.1433050327</v>
      </c>
      <c r="P676" s="160">
        <f>P672*'Assumptions (Wind)'!O38*'Assumptions (Wind)'!O39*365/10^9</f>
        <v>0.1239156042</v>
      </c>
      <c r="Q676" s="160">
        <f>Q672*'Assumptions (Wind)'!P38*'Assumptions (Wind)'!P39*365/10^9</f>
        <v>0.1437195584</v>
      </c>
      <c r="R676" s="160">
        <f>R672*'Assumptions (Wind)'!Q38*'Assumptions (Wind)'!Q39*365/10^9</f>
        <v>0.1542235154</v>
      </c>
      <c r="S676" s="160">
        <f>S672*'Assumptions (Wind)'!R38*'Assumptions (Wind)'!R39*365/10^9</f>
        <v>0.127267395</v>
      </c>
      <c r="T676" s="160">
        <f>T672*'Assumptions (Wind)'!S38*'Assumptions (Wind)'!S39*365/10^9</f>
        <v>0.1372954036</v>
      </c>
      <c r="U676" s="160">
        <f>U672*'Assumptions (Wind)'!T38*'Assumptions (Wind)'!T39*365/10^9</f>
        <v>0.1340167713</v>
      </c>
      <c r="V676" s="160">
        <f>V672*'Assumptions (Wind)'!U38*'Assumptions (Wind)'!U39*365/10^9</f>
        <v>0.1375739802</v>
      </c>
      <c r="W676" s="160">
        <f>W672*'Assumptions (Wind)'!V38*'Assumptions (Wind)'!V39*365/10^9</f>
        <v>0.1394811584</v>
      </c>
      <c r="X676" s="160">
        <f>X672*'Assumptions (Wind)'!W38*'Assumptions (Wind)'!W39*365/10^9</f>
        <v>0.1557213778</v>
      </c>
      <c r="Y676" s="160">
        <f>Y672*'Assumptions (Wind)'!X38*'Assumptions (Wind)'!X39*365/10^9</f>
        <v>0.1724816204</v>
      </c>
      <c r="Z676" s="160">
        <f>Z672*'Assumptions (Wind)'!Y38*'Assumptions (Wind)'!Y39*365/10^9</f>
        <v>0.1908673161</v>
      </c>
      <c r="AA676" s="160">
        <f>AA672*'Assumptions (Wind)'!Z38*'Assumptions (Wind)'!Z39*365/10^9</f>
        <v>0.2103634112</v>
      </c>
      <c r="AB676" s="160">
        <f>AB672*'Assumptions (Wind)'!AA38*'Assumptions (Wind)'!AA39*365/10^9</f>
        <v>0.2326139337</v>
      </c>
      <c r="AC676" s="160">
        <f>AC672*'Assumptions (Wind)'!AB38*'Assumptions (Wind)'!AB39*365/10^9</f>
        <v>0.2529492919</v>
      </c>
      <c r="AD676" s="160">
        <f>AD672*'Assumptions (Wind)'!AC38*'Assumptions (Wind)'!AC39*365/10^9</f>
        <v>0.2748252376</v>
      </c>
      <c r="AE676" s="160">
        <f>AE672*'Assumptions (Wind)'!AD38*'Assumptions (Wind)'!AD39*365/10^9</f>
        <v>0.296854437</v>
      </c>
      <c r="AF676" s="160">
        <f>AF672*'Assumptions (Wind)'!AE38*'Assumptions (Wind)'!AE39*365/10^9</f>
        <v>0.319840851</v>
      </c>
      <c r="AG676" s="160">
        <f>AG672*'Assumptions (Wind)'!AF38*'Assumptions (Wind)'!AF39*365/10^9</f>
        <v>0.3435898994</v>
      </c>
      <c r="AH676" s="160">
        <f>AH672*'Assumptions (Wind)'!AG38*'Assumptions (Wind)'!AG39*365/10^9</f>
        <v>0.3686456525</v>
      </c>
      <c r="AI676" s="160">
        <f>AI672*'Assumptions (Wind)'!AH38*'Assumptions (Wind)'!AH39*365/10^9</f>
        <v>0.39292502</v>
      </c>
      <c r="AJ676" s="160">
        <f>AJ672*'Assumptions (Wind)'!AI38*'Assumptions (Wind)'!AI39*365/10^9</f>
        <v>0.4176535134</v>
      </c>
      <c r="AK676" s="160">
        <f>AK672*'Assumptions (Wind)'!AJ38*'Assumptions (Wind)'!AJ39*365/10^9</f>
        <v>0.4430790825</v>
      </c>
      <c r="AL676" s="160">
        <f>AL672*'Assumptions (Wind)'!AK38*'Assumptions (Wind)'!AK39*365/10^9</f>
        <v>0.4698825684</v>
      </c>
      <c r="AM676" s="160">
        <f>AM672*'Assumptions (Wind)'!AL38*'Assumptions (Wind)'!AL39*365/10^9</f>
        <v>0.4993942725</v>
      </c>
      <c r="AN676" s="160">
        <f>AN672*'Assumptions (Wind)'!AM38*'Assumptions (Wind)'!AM39*365/10^9</f>
        <v>0.5293854945</v>
      </c>
      <c r="AO676" s="160">
        <f>AO672*'Assumptions (Wind)'!AN38*'Assumptions (Wind)'!AN39*365/10^9</f>
        <v>0.5618864346</v>
      </c>
      <c r="AP676" s="160">
        <f>AP672*'Assumptions (Wind)'!AO38*'Assumptions (Wind)'!AO39*365/10^9</f>
        <v>0.5955169659</v>
      </c>
      <c r="AQ676" s="160">
        <f>AQ672*'Assumptions (Wind)'!AP38*'Assumptions (Wind)'!AP39*365/10^9</f>
        <v>0.6291737448</v>
      </c>
      <c r="AR676" s="160">
        <f>AR672*'Assumptions (Wind)'!AQ38*'Assumptions (Wind)'!AQ39*365/10^9</f>
        <v>0.6634031981</v>
      </c>
      <c r="AS676" s="160">
        <f>AS672*'Assumptions (Wind)'!AR38*'Assumptions (Wind)'!AR39*365/10^9</f>
        <v>0.6983844543</v>
      </c>
      <c r="AT676" s="160">
        <f>AT672*'Assumptions (Wind)'!AS38*'Assumptions (Wind)'!AS39*365/10^9</f>
        <v>0.7350092555</v>
      </c>
      <c r="AU676" s="160">
        <f>AU672*'Assumptions (Wind)'!AT38*'Assumptions (Wind)'!AT39*365/10^9</f>
        <v>0.7735044423</v>
      </c>
      <c r="AV676" s="160">
        <f>AV672*'Assumptions (Wind)'!AU38*'Assumptions (Wind)'!AU39*365/10^9</f>
        <v>0.8133599093</v>
      </c>
      <c r="AW676" s="160">
        <f>AW672*'Assumptions (Wind)'!AV38*'Assumptions (Wind)'!AV39*365/10^9</f>
        <v>0.852738799</v>
      </c>
      <c r="AX676" s="160">
        <f>AX672*'Assumptions (Wind)'!AW38*'Assumptions (Wind)'!AW39*365/10^9</f>
        <v>0.8961991217</v>
      </c>
      <c r="AY676" s="160">
        <f>AY672*'Assumptions (Wind)'!AX38*'Assumptions (Wind)'!AX39*365/10^9</f>
        <v>0.9541132855</v>
      </c>
      <c r="AZ676" s="160">
        <f>AZ672*'Assumptions (Wind)'!AY38*'Assumptions (Wind)'!AY39*365/10^9</f>
        <v>1.005819826</v>
      </c>
      <c r="BA676" s="160">
        <f>BA672*'Assumptions (Wind)'!AZ38*'Assumptions (Wind)'!AZ39*365/10^9</f>
        <v>1.053164131</v>
      </c>
    </row>
    <row r="677" ht="15.75" customHeight="1">
      <c r="A677" s="241" t="s">
        <v>46</v>
      </c>
      <c r="B677" s="159" t="s">
        <v>149</v>
      </c>
      <c r="C677" s="171">
        <f t="array" ref="C677:V677">transpose('Assumptions (Wind)'!V114:V133)</f>
        <v>0</v>
      </c>
      <c r="D677" s="172">
        <v>324.3</v>
      </c>
      <c r="E677" s="172">
        <v>145.6</v>
      </c>
      <c r="F677" s="172">
        <v>41.0</v>
      </c>
      <c r="G677" s="172">
        <v>0.0</v>
      </c>
      <c r="H677" s="172">
        <v>224.4</v>
      </c>
      <c r="I677" s="172">
        <v>528.1</v>
      </c>
      <c r="J677" s="172">
        <v>791.5</v>
      </c>
      <c r="K677" s="172">
        <v>350.9</v>
      </c>
      <c r="L677" s="172">
        <v>1246.7</v>
      </c>
      <c r="M677" s="172">
        <v>578.4</v>
      </c>
      <c r="N677" s="172">
        <v>405.2</v>
      </c>
      <c r="O677" s="172">
        <v>1297.3</v>
      </c>
      <c r="P677" s="172">
        <v>0.0</v>
      </c>
      <c r="Q677" s="172">
        <v>266.8</v>
      </c>
      <c r="R677" s="172">
        <v>0.0</v>
      </c>
      <c r="S677" s="172">
        <v>10.0</v>
      </c>
      <c r="T677" s="172">
        <v>50.0</v>
      </c>
      <c r="U677" s="172">
        <v>0.0</v>
      </c>
      <c r="V677" s="172">
        <v>0.0</v>
      </c>
      <c r="W677" s="152">
        <v>0.0</v>
      </c>
      <c r="X677" s="148">
        <f t="shared" ref="X677:BA677" si="34">if(X672&gt;X671,X672-X671,0)</f>
        <v>678.9838968</v>
      </c>
      <c r="Y677" s="148">
        <f t="shared" si="34"/>
        <v>678.9838968</v>
      </c>
      <c r="Z677" s="148">
        <f t="shared" si="34"/>
        <v>678.9838968</v>
      </c>
      <c r="AA677" s="148">
        <f t="shared" si="34"/>
        <v>678.9838968</v>
      </c>
      <c r="AB677" s="148">
        <f t="shared" si="34"/>
        <v>678.9838968</v>
      </c>
      <c r="AC677" s="148">
        <f t="shared" si="34"/>
        <v>703.9838968</v>
      </c>
      <c r="AD677" s="148">
        <f t="shared" si="34"/>
        <v>678.9838968</v>
      </c>
      <c r="AE677" s="148">
        <f t="shared" si="34"/>
        <v>678.9838968</v>
      </c>
      <c r="AF677" s="148">
        <f t="shared" si="34"/>
        <v>1003.283897</v>
      </c>
      <c r="AG677" s="148">
        <f t="shared" si="34"/>
        <v>824.5838968</v>
      </c>
      <c r="AH677" s="148">
        <f t="shared" si="34"/>
        <v>719.9838968</v>
      </c>
      <c r="AI677" s="148">
        <f t="shared" si="34"/>
        <v>678.9838968</v>
      </c>
      <c r="AJ677" s="148">
        <f t="shared" si="34"/>
        <v>903.3838968</v>
      </c>
      <c r="AK677" s="148">
        <f t="shared" si="34"/>
        <v>1207.083897</v>
      </c>
      <c r="AL677" s="148">
        <f t="shared" si="34"/>
        <v>1470.483897</v>
      </c>
      <c r="AM677" s="148">
        <f t="shared" si="34"/>
        <v>1029.883897</v>
      </c>
      <c r="AN677" s="148">
        <f t="shared" si="34"/>
        <v>1925.683897</v>
      </c>
      <c r="AO677" s="148">
        <f t="shared" si="34"/>
        <v>1257.383897</v>
      </c>
      <c r="AP677" s="148">
        <f t="shared" si="34"/>
        <v>1084.183897</v>
      </c>
      <c r="AQ677" s="148">
        <f t="shared" si="34"/>
        <v>1976.283897</v>
      </c>
      <c r="AR677" s="148">
        <f t="shared" si="34"/>
        <v>678.9838968</v>
      </c>
      <c r="AS677" s="148">
        <f t="shared" si="34"/>
        <v>945.7838968</v>
      </c>
      <c r="AT677" s="148">
        <f t="shared" si="34"/>
        <v>678.9838968</v>
      </c>
      <c r="AU677" s="148">
        <f t="shared" si="34"/>
        <v>688.9838968</v>
      </c>
      <c r="AV677" s="148">
        <f t="shared" si="34"/>
        <v>728.9838968</v>
      </c>
      <c r="AW677" s="148">
        <f t="shared" si="34"/>
        <v>678.9838968</v>
      </c>
      <c r="AX677" s="148">
        <f t="shared" si="34"/>
        <v>678.9838968</v>
      </c>
      <c r="AY677" s="148">
        <f t="shared" si="34"/>
        <v>678.9838968</v>
      </c>
      <c r="AZ677" s="148">
        <f t="shared" si="34"/>
        <v>1357.967794</v>
      </c>
      <c r="BA677" s="148">
        <f t="shared" si="34"/>
        <v>1357.967794</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0.5099113856</v>
      </c>
      <c r="D679" s="176">
        <f t="shared" si="35"/>
        <v>0.0962071857</v>
      </c>
      <c r="E679" s="176">
        <f t="shared" si="35"/>
        <v>0.02508459157</v>
      </c>
      <c r="F679" s="176">
        <f t="shared" si="35"/>
        <v>0.1271747933</v>
      </c>
      <c r="G679" s="176">
        <f t="shared" si="35"/>
        <v>0.4035704472</v>
      </c>
      <c r="H679" s="176">
        <f t="shared" si="35"/>
        <v>0.8572130992</v>
      </c>
      <c r="I679" s="176">
        <f t="shared" si="35"/>
        <v>0.8540165823</v>
      </c>
      <c r="J679" s="176">
        <f t="shared" si="35"/>
        <v>1.349497632</v>
      </c>
      <c r="K679" s="176">
        <f t="shared" si="35"/>
        <v>1.757105612</v>
      </c>
      <c r="L679" s="176">
        <f t="shared" si="35"/>
        <v>1.04303367</v>
      </c>
      <c r="M679" s="176">
        <f t="shared" si="35"/>
        <v>1.824928224</v>
      </c>
      <c r="N679" s="176">
        <f t="shared" si="35"/>
        <v>1.360270448</v>
      </c>
      <c r="O679" s="176">
        <f t="shared" si="35"/>
        <v>0.2574496655</v>
      </c>
      <c r="P679" s="176">
        <f t="shared" si="35"/>
        <v>0.2464783138</v>
      </c>
      <c r="Q679" s="176">
        <f t="shared" si="35"/>
        <v>0.008677167915</v>
      </c>
      <c r="R679" s="176">
        <f t="shared" si="35"/>
        <v>0.04788236146</v>
      </c>
      <c r="S679" s="176">
        <f t="shared" si="35"/>
        <v>0.04120137279</v>
      </c>
      <c r="T679" s="176">
        <f t="shared" si="35"/>
        <v>0</v>
      </c>
      <c r="U679" s="176">
        <f t="shared" si="35"/>
        <v>0</v>
      </c>
      <c r="V679" s="176">
        <f t="shared" si="35"/>
        <v>0.5935873763</v>
      </c>
      <c r="W679" s="176">
        <f t="shared" si="35"/>
        <v>1.184928859</v>
      </c>
      <c r="X679" s="176">
        <f t="shared" si="35"/>
        <v>1.181423994</v>
      </c>
      <c r="Y679" s="176">
        <f t="shared" si="35"/>
        <v>1.177331392</v>
      </c>
      <c r="Z679" s="176">
        <f t="shared" si="35"/>
        <v>1.172629455</v>
      </c>
      <c r="AA679" s="176">
        <f t="shared" si="35"/>
        <v>1.188009247</v>
      </c>
      <c r="AB679" s="176">
        <f t="shared" si="35"/>
        <v>1.181104343</v>
      </c>
      <c r="AC679" s="176">
        <f t="shared" si="35"/>
        <v>1.152264831</v>
      </c>
      <c r="AD679" s="176">
        <f t="shared" si="35"/>
        <v>1.417254574</v>
      </c>
      <c r="AE679" s="176">
        <f t="shared" si="35"/>
        <v>1.526719517</v>
      </c>
      <c r="AF679" s="176">
        <f t="shared" si="35"/>
        <v>1.278011254</v>
      </c>
      <c r="AG679" s="176">
        <f t="shared" si="35"/>
        <v>1.144840677</v>
      </c>
      <c r="AH679" s="176">
        <f t="shared" si="35"/>
        <v>1.306965907</v>
      </c>
      <c r="AI679" s="176">
        <f t="shared" si="35"/>
        <v>1.757798255</v>
      </c>
      <c r="AJ679" s="176">
        <f t="shared" si="35"/>
        <v>2.250385492</v>
      </c>
      <c r="AK679" s="176">
        <f t="shared" si="35"/>
        <v>2.118610559</v>
      </c>
      <c r="AL679" s="176">
        <f t="shared" si="35"/>
        <v>2.52648595</v>
      </c>
      <c r="AM679" s="176">
        <f t="shared" si="35"/>
        <v>2.742492376</v>
      </c>
      <c r="AN679" s="176">
        <f t="shared" si="35"/>
        <v>2.034853927</v>
      </c>
      <c r="AO679" s="176">
        <f t="shared" si="35"/>
        <v>2.679944769</v>
      </c>
      <c r="AP679" s="176">
        <f t="shared" si="35"/>
        <v>2.344590023</v>
      </c>
      <c r="AQ679" s="176">
        <f t="shared" si="35"/>
        <v>1.445254039</v>
      </c>
      <c r="AR679" s="176">
        <f t="shared" si="35"/>
        <v>1.456979263</v>
      </c>
      <c r="AS679" s="176">
        <f t="shared" si="35"/>
        <v>1.235405373</v>
      </c>
      <c r="AT679" s="176">
        <f t="shared" si="35"/>
        <v>1.289453124</v>
      </c>
      <c r="AU679" s="176">
        <f t="shared" si="35"/>
        <v>1.290213717</v>
      </c>
      <c r="AV679" s="176">
        <f t="shared" si="35"/>
        <v>1.252656599</v>
      </c>
      <c r="AW679" s="176">
        <f t="shared" si="35"/>
        <v>1.261932791</v>
      </c>
      <c r="AX679" s="176">
        <f t="shared" si="35"/>
        <v>1.904857664</v>
      </c>
      <c r="AY679" s="176">
        <f t="shared" si="35"/>
        <v>2.5554164</v>
      </c>
      <c r="AZ679" s="176">
        <f t="shared" si="35"/>
        <v>1.285332425</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0.4164297717</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0.09348161388</v>
      </c>
      <c r="D682" s="177">
        <f>IF($E$677&gt;0,'Assumptions (Wind)'!$V$18*Model!$E$677*'Assumptions (Wind)'!C$2/10^9,0)</f>
        <v>0.07506841499</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0.02113877071</v>
      </c>
      <c r="E683" s="177">
        <f>IF($F$677&gt;0,'Assumptions (Wind)'!$V$18*Model!$F$677*'Assumptions (Wind)'!D$2/10^9,0)</f>
        <v>0.02508459157</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0.1271747933</v>
      </c>
      <c r="G685" s="177">
        <f>IF($H$677&gt;0,'Assumptions (Wind)'!$V$18*Model!$H$677*'Assumptions (Wind)'!F$2/10^9,0)</f>
        <v>0.1203471207</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0.2832233264</v>
      </c>
      <c r="H686" s="177">
        <f>IF($I$677&gt;0,'Assumptions (Wind)'!$V$18*Model!$I$677*'Assumptions (Wind)'!G$2/10^9,0)</f>
        <v>0.3430541359</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0.5141589633</v>
      </c>
      <c r="I687" s="177">
        <f>IF($J$677&gt;0,'Assumptions (Wind)'!$V$18*Model!$J$677*'Assumptions (Wind)'!H$2/10^9,0)</f>
        <v>0.5916965379</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0.2623200444</v>
      </c>
      <c r="J688" s="177">
        <f>IF($K$677&gt;0,'Assumptions (Wind)'!$V$18*Model!$K$677*'Assumptions (Wind)'!I$2/10^9,0)</f>
        <v>0.2964063088</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1.053091323</v>
      </c>
      <c r="K689" s="177">
        <f>IF($L$677&gt;0,'Assumptions (Wind)'!$V$18*Model!$L$677*'Assumptions (Wind)'!J$2/10^9,0)</f>
        <v>1.200253995</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0.556851617</v>
      </c>
      <c r="L690" s="177">
        <f>IF($M$677&gt;0,'Assumptions (Wind)'!$V$18*Model!$M$677*'Assumptions (Wind)'!K$2/10^9,0)</f>
        <v>0.6133496082</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0.4296840617</v>
      </c>
      <c r="M691" s="160">
        <f>IF($N$677&gt;0,'Assumptions (Wind)'!$V$18*Model!$N$677*'Assumptions (Wind)'!L$2/10^9,0)</f>
        <v>0.4343382768</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1.390589947</v>
      </c>
      <c r="N692" s="160">
        <f>IF($O$677&gt;0,'Assumptions (Wind)'!$V$18*Model!$O$677*'Assumptions (Wind)'!M$2/10^9,0)</f>
        <v>1.360270448</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0.2574496655</v>
      </c>
      <c r="P694" s="177">
        <f>IF($Q$677&gt;0,'Assumptions (Wind)'!$V$18*Model!$Q$677*'Assumptions (Wind)'!O$2/10^9,0)</f>
        <v>0.2464783138</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0.008677167915</v>
      </c>
      <c r="R696" s="160">
        <f>IF($S$677&gt;0,'Assumptions (Wind)'!$V$18*Model!$S$677*'Assumptions (Wind)'!Q$2/10^9,0)</f>
        <v>0.007980393577</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0.03990196789</v>
      </c>
      <c r="S697" s="160">
        <f>IF($T$677&gt;0,'Assumptions (Wind)'!$V$18*Model!$T$677*'Assumptions (Wind)'!R$2/10^9,0)</f>
        <v>0.04120137279</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v>
      </c>
      <c r="T698" s="177">
        <f>IF($U$677&gt;0,'Assumptions (Wind)'!$V$18*Model!$U$677*'Assumptions (Wind)'!S$2/10^9,0)</f>
        <v>0</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0.5935873763</v>
      </c>
      <c r="W701" s="160">
        <f>IF($X$677&gt;0,'Assumptions (Wind)'!$V$18*Model!$X$677*'Assumptions (Wind)'!V$2/10^9,0)</f>
        <v>0.5924644297</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0.5924644297</v>
      </c>
      <c r="X702" s="160">
        <f>IF($Y$677&gt;0,'Assumptions (Wind)'!$V$18*Model!$Y$677*'Assumptions (Wind)'!W$2/10^9,0)</f>
        <v>0.590711997</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0.590711997</v>
      </c>
      <c r="Y703" s="160">
        <f>IF($Z$677&gt;0,'Assumptions (Wind)'!$V$18*Model!$Z$677*'Assumptions (Wind)'!X$2/10^9,0)</f>
        <v>0.5886656959</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0.5886656959</v>
      </c>
      <c r="Z704" s="160">
        <f>IF($AA$677&gt;0,'Assumptions (Wind)'!$V$18*Model!$AA$677*'Assumptions (Wind)'!Y$2/10^9,0)</f>
        <v>0.5863147274</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0.5863147274</v>
      </c>
      <c r="AA705" s="160">
        <f>IF($AB$677&gt;0,'Assumptions (Wind)'!$V$18*Model!$AB$677*'Assumptions (Wind)'!Z$2/10^9,0)</f>
        <v>0.5832667626</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0.6047424841</v>
      </c>
      <c r="AB706" s="160">
        <f>IF($AC$677&gt;0,'Assumptions (Wind)'!$V$18*Model!$AC$677*'Assumptions (Wind)'!AA$2/10^9,0)</f>
        <v>0.601227622</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0.5798767209</v>
      </c>
      <c r="AC707" s="160">
        <f>IF($AD$677&gt;0,'Assumptions (Wind)'!$V$18*Model!$AD$677*'Assumptions (Wind)'!AB$2/10^9,0)</f>
        <v>0.5761324155</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0.5761324155</v>
      </c>
      <c r="AD708" s="160">
        <f>IF($AE$677&gt;0,'Assumptions (Wind)'!$V$18*Model!$AE$677*'Assumptions (Wind)'!AC$2/10^9,0)</f>
        <v>0.5720213137</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0.8452332602</v>
      </c>
      <c r="AE709" s="160">
        <f>IF($AF$677&gt;0,'Assumptions (Wind)'!$V$18*Model!$AF$677*'Assumptions (Wind)'!AD$2/10^9,0)</f>
        <v>0.8379890012</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0.6887305162</v>
      </c>
      <c r="AF710" s="160">
        <f>IF($AG$677&gt;0,'Assumptions (Wind)'!$V$18*Model!$AG$677*'Assumptions (Wind)'!AE$2/10^9,0)</f>
        <v>0.6822798612</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0.5957313927</v>
      </c>
      <c r="AG711" s="160">
        <f>IF($AH$677&gt;0,'Assumptions (Wind)'!$V$18*Model!$AH$677*'Assumptions (Wind)'!AF$2/10^9,0)</f>
        <v>0.589196446</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0.5556442313</v>
      </c>
      <c r="AH712" s="160">
        <f>IF($AI$677&gt;0,'Assumptions (Wind)'!$V$18*Model!$AI$677*'Assumptions (Wind)'!AG$2/10^9,0)</f>
        <v>0.5608107092</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0.7461551978</v>
      </c>
      <c r="AI713" s="160">
        <f>IF($AJ$677&gt;0,'Assumptions (Wind)'!$V$18*Model!$AJ$677*'Assumptions (Wind)'!AH$2/10^9,0)</f>
        <v>0.7524240087</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1.005374246</v>
      </c>
      <c r="AJ714" s="160">
        <f>IF($AK$677&gt;0,'Assumptions (Wind)'!$V$18*Model!$AK$677*'Assumptions (Wind)'!AI$2/10^9,0)</f>
        <v>1.014504318</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1.235881174</v>
      </c>
      <c r="AK715" s="160">
        <f>IF($AL$677&gt;0,'Assumptions (Wind)'!$V$18*Model!$AL$677*'Assumptions (Wind)'!AJ$2/10^9,0)</f>
        <v>1.24596978</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0.8726407787</v>
      </c>
      <c r="AL716" s="160">
        <f>IF($AM$677&gt;0,'Assumptions (Wind)'!$V$18*Model!$AM$677*'Assumptions (Wind)'!AK$2/10^9,0)</f>
        <v>0.8803679622</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1.646117988</v>
      </c>
      <c r="AM717" s="160">
        <f>IF($AN$677&gt;0,'Assumptions (Wind)'!$V$18*Model!$AN$677*'Assumptions (Wind)'!AL$2/10^9,0)</f>
        <v>1.659145751</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1.083346625</v>
      </c>
      <c r="AN718" s="160">
        <f>IF($AO$677&gt;0,'Assumptions (Wind)'!$V$18*Model!$AO$677*'Assumptions (Wind)'!AM$2/10^9,0)</f>
        <v>1.092683529</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0.9421703978</v>
      </c>
      <c r="AO719" s="160">
        <f>IF($AP$677&gt;0,'Assumptions (Wind)'!$V$18*Model!$AP$677*'Assumptions (Wind)'!AN$2/10^9,0)</f>
        <v>0.9493819765</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1.730562793</v>
      </c>
      <c r="AP720" s="160">
        <f>IF($AQ$677&gt;0,'Assumptions (Wind)'!$V$18*Model!$AQ$677*'Assumptions (Wind)'!AO$2/10^9,0)</f>
        <v>1.745050167</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0.5995398559</v>
      </c>
      <c r="AQ721" s="160">
        <f>IF($AR$677&gt;0,'Assumptions (Wind)'!$V$18*Model!$AR$677*'Assumptions (Wind)'!AP$2/10^9,0)</f>
        <v>0.603965824</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0.841288215</v>
      </c>
      <c r="AR722" s="160">
        <f>IF($AS$677&gt;0,'Assumptions (Wind)'!$V$18*Model!$AS$677*'Assumptions (Wind)'!AQ$2/10^9,0)</f>
        <v>0.8481135153</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0.6088657478</v>
      </c>
      <c r="AS723" s="160">
        <f>IF($AT$677&gt;0,'Assumptions (Wind)'!$V$18*Model!$AT$677*'Assumptions (Wind)'!AR$2/10^9,0)</f>
        <v>0.6131872097</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0.6222181633</v>
      </c>
      <c r="AT724" s="181">
        <f>IF($AU$677&gt;0,'Assumptions (Wind)'!$V$18*Model!$AU$677*'Assumptions (Wind)'!AS$2/10^9,0)</f>
        <v>0.6265392218</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0.6629139019</v>
      </c>
      <c r="AU725" s="160">
        <f>IF($AV$677&gt;0,'Assumptions (Wind)'!$V$18*Model!$AV$677*'Assumptions (Wind)'!AT$2/10^9,0)</f>
        <v>0.6680160069</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0.6221977104</v>
      </c>
      <c r="AV726" s="160">
        <f>IF($AW$677&gt;0,'Assumptions (Wind)'!$V$18*Model!$AW$677*'Assumptions (Wind)'!AU$2/10^9,0)</f>
        <v>0.6263282994</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0.6263282994</v>
      </c>
      <c r="AW727" s="160">
        <f>IF($AX$677&gt;0,'Assumptions (Wind)'!$V$18*Model!$AX$677*'Assumptions (Wind)'!AV$2/10^9,0)</f>
        <v>0.6309663953</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0.6309663953</v>
      </c>
      <c r="AX728" s="160">
        <f>IF($AY$677&gt;0,'Assumptions (Wind)'!$V$18*Model!$AY$677*'Assumptions (Wind)'!AW$2/10^9,0)</f>
        <v>0.6349525546</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1.269905109</v>
      </c>
      <c r="AY729" s="160">
        <f>IF($AZ$677&gt;0,'Assumptions (Wind)'!$V$18*Model!$AZ$677*'Assumptions (Wind)'!AX$2/10^9,0)</f>
        <v>1.2777082</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1.2777082</v>
      </c>
      <c r="AZ730" s="160">
        <f>IF($BA$677&gt;0,'Assumptions (Wind)'!$V$18*Model!$BA$677*'Assumptions (Wind)'!AY$2/10^9,0)</f>
        <v>1.285332425</v>
      </c>
    </row>
    <row r="731" ht="15.75" customHeight="1" collapsed="1">
      <c r="A731" s="239" t="s">
        <v>52</v>
      </c>
      <c r="B731" s="150" t="s">
        <v>351</v>
      </c>
      <c r="C731" s="244">
        <f>C679*'Assumptions (Wind)'!$V$8</f>
        <v>0.3059468314</v>
      </c>
      <c r="D731" s="244">
        <f>D679*'Assumptions (Wind)'!$V$8</f>
        <v>0.05772431142</v>
      </c>
      <c r="E731" s="244">
        <f>E679*'Assumptions (Wind)'!$V$8</f>
        <v>0.01505075494</v>
      </c>
      <c r="F731" s="244">
        <f>F679*'Assumptions (Wind)'!$V$8</f>
        <v>0.07630487597</v>
      </c>
      <c r="G731" s="244">
        <f>G679*'Assumptions (Wind)'!$V$8</f>
        <v>0.2421422683</v>
      </c>
      <c r="H731" s="244">
        <f>H679*'Assumptions (Wind)'!$V$8</f>
        <v>0.5143278595</v>
      </c>
      <c r="I731" s="244">
        <f>I679*'Assumptions (Wind)'!$V$8</f>
        <v>0.5124099494</v>
      </c>
      <c r="J731" s="244">
        <f>J679*'Assumptions (Wind)'!$V$8</f>
        <v>0.809698579</v>
      </c>
      <c r="K731" s="244">
        <f>K679*'Assumptions (Wind)'!$V$8</f>
        <v>1.054263367</v>
      </c>
      <c r="L731" s="244">
        <f>L679*'Assumptions (Wind)'!$V$8</f>
        <v>0.6258202019</v>
      </c>
      <c r="M731" s="244">
        <f>M679*'Assumptions (Wind)'!$V$8</f>
        <v>1.094956934</v>
      </c>
      <c r="N731" s="244">
        <f>N679*'Assumptions (Wind)'!$V$8</f>
        <v>0.8161622688</v>
      </c>
      <c r="O731" s="244">
        <f>O679*'Assumptions (Wind)'!$V$8</f>
        <v>0.1544697993</v>
      </c>
      <c r="P731" s="244">
        <f>P679*'Assumptions (Wind)'!$V$8</f>
        <v>0.1478869883</v>
      </c>
      <c r="Q731" s="244">
        <f>Q679*'Assumptions (Wind)'!$V$8</f>
        <v>0.005206300749</v>
      </c>
      <c r="R731" s="244">
        <f>R679*'Assumptions (Wind)'!$V$8</f>
        <v>0.02872941688</v>
      </c>
      <c r="S731" s="244">
        <f>S679*'Assumptions (Wind)'!$V$8</f>
        <v>0.02472082367</v>
      </c>
      <c r="T731" s="244">
        <f>T679*'Assumptions (Wind)'!$V$8</f>
        <v>0</v>
      </c>
      <c r="U731" s="244">
        <f>U679*'Assumptions (Wind)'!$V$8</f>
        <v>0</v>
      </c>
      <c r="V731" s="244">
        <f>V679*'Assumptions (Wind)'!$V$8</f>
        <v>0.3561524258</v>
      </c>
      <c r="W731" s="244">
        <f>W679*'Assumptions (Wind)'!$V$8</f>
        <v>0.7109573156</v>
      </c>
      <c r="X731" s="244">
        <f>X679*'Assumptions (Wind)'!$V$8</f>
        <v>0.7088543964</v>
      </c>
      <c r="Y731" s="244">
        <f>Y679*'Assumptions (Wind)'!$V$8</f>
        <v>0.7063988351</v>
      </c>
      <c r="Z731" s="244">
        <f>Z679*'Assumptions (Wind)'!$V$8</f>
        <v>0.7035776729</v>
      </c>
      <c r="AA731" s="244">
        <f>AA679*'Assumptions (Wind)'!$V$8</f>
        <v>0.712805548</v>
      </c>
      <c r="AB731" s="244">
        <f>AB679*'Assumptions (Wind)'!$V$8</f>
        <v>0.7086626058</v>
      </c>
      <c r="AC731" s="244">
        <f>AC679*'Assumptions (Wind)'!$V$8</f>
        <v>0.6913588986</v>
      </c>
      <c r="AD731" s="244">
        <f>AD679*'Assumptions (Wind)'!$V$8</f>
        <v>0.8503527444</v>
      </c>
      <c r="AE731" s="244">
        <f>AE679*'Assumptions (Wind)'!$V$8</f>
        <v>0.9160317104</v>
      </c>
      <c r="AF731" s="244">
        <f>AF679*'Assumptions (Wind)'!$V$8</f>
        <v>0.7668067523</v>
      </c>
      <c r="AG731" s="244">
        <f>AG679*'Assumptions (Wind)'!$V$8</f>
        <v>0.6869044064</v>
      </c>
      <c r="AH731" s="244">
        <f>AH679*'Assumptions (Wind)'!$V$8</f>
        <v>0.7841795442</v>
      </c>
      <c r="AI731" s="244">
        <f>AI679*'Assumptions (Wind)'!$V$8</f>
        <v>1.054678953</v>
      </c>
      <c r="AJ731" s="244">
        <f>AJ679*'Assumptions (Wind)'!$V$8</f>
        <v>1.350231295</v>
      </c>
      <c r="AK731" s="244">
        <f>AK679*'Assumptions (Wind)'!$V$8</f>
        <v>1.271166336</v>
      </c>
      <c r="AL731" s="244">
        <f>AL679*'Assumptions (Wind)'!$V$8</f>
        <v>1.51589157</v>
      </c>
      <c r="AM731" s="244">
        <f>AM679*'Assumptions (Wind)'!$V$8</f>
        <v>1.645495426</v>
      </c>
      <c r="AN731" s="244">
        <f>AN679*'Assumptions (Wind)'!$V$8</f>
        <v>1.220912356</v>
      </c>
      <c r="AO731" s="244">
        <f>AO679*'Assumptions (Wind)'!$V$8</f>
        <v>1.607966861</v>
      </c>
      <c r="AP731" s="244">
        <f>AP679*'Assumptions (Wind)'!$V$8</f>
        <v>1.406754014</v>
      </c>
      <c r="AQ731" s="244">
        <f>AQ679*'Assumptions (Wind)'!$V$8</f>
        <v>0.8671524234</v>
      </c>
      <c r="AR731" s="244">
        <f>AR679*'Assumptions (Wind)'!$V$8</f>
        <v>0.8741875579</v>
      </c>
      <c r="AS731" s="244">
        <f>AS679*'Assumptions (Wind)'!$V$8</f>
        <v>0.7412432238</v>
      </c>
      <c r="AT731" s="244">
        <f>AT679*'Assumptions (Wind)'!$V$8</f>
        <v>0.7736718742</v>
      </c>
      <c r="AU731" s="244">
        <f>AU679*'Assumptions (Wind)'!$V$8</f>
        <v>0.7741282304</v>
      </c>
      <c r="AV731" s="244">
        <f>AV679*'Assumptions (Wind)'!$V$8</f>
        <v>0.7515939593</v>
      </c>
      <c r="AW731" s="244">
        <f>AW679*'Assumptions (Wind)'!$V$8</f>
        <v>0.7571596743</v>
      </c>
      <c r="AX731" s="244">
        <f>AX679*'Assumptions (Wind)'!$V$8</f>
        <v>1.142914598</v>
      </c>
      <c r="AY731" s="244">
        <f>AY679*'Assumptions (Wind)'!$V$8</f>
        <v>1.53324984</v>
      </c>
      <c r="AZ731" s="244">
        <f>AZ679*'Assumptions (Wind)'!$V$8</f>
        <v>0.7711994549</v>
      </c>
      <c r="BA731" s="244">
        <f>BA679*'Assumptions (Wind)'!$V$8</f>
        <v>0</v>
      </c>
    </row>
    <row r="732" ht="15.75" customHeight="1">
      <c r="A732" s="239" t="s">
        <v>54</v>
      </c>
      <c r="B732" s="150" t="s">
        <v>351</v>
      </c>
      <c r="C732" s="244">
        <f>C679*'Assumptions (Wind)'!$V$9</f>
        <v>0.2039645542</v>
      </c>
      <c r="D732" s="244">
        <f>D679*'Assumptions (Wind)'!$V$9</f>
        <v>0.03848287428</v>
      </c>
      <c r="E732" s="244">
        <f>E679*'Assumptions (Wind)'!$V$9</f>
        <v>0.01003383663</v>
      </c>
      <c r="F732" s="244">
        <f>F679*'Assumptions (Wind)'!$V$9</f>
        <v>0.05086991731</v>
      </c>
      <c r="G732" s="244">
        <f>G679*'Assumptions (Wind)'!$V$9</f>
        <v>0.1614281789</v>
      </c>
      <c r="H732" s="244">
        <f>H679*'Assumptions (Wind)'!$V$9</f>
        <v>0.3428852397</v>
      </c>
      <c r="I732" s="244">
        <f>I679*'Assumptions (Wind)'!$V$9</f>
        <v>0.3416066329</v>
      </c>
      <c r="J732" s="244">
        <f>J679*'Assumptions (Wind)'!$V$9</f>
        <v>0.5397990527</v>
      </c>
      <c r="K732" s="244">
        <f>K679*'Assumptions (Wind)'!$V$9</f>
        <v>0.7028422449</v>
      </c>
      <c r="L732" s="244">
        <f>L679*'Assumptions (Wind)'!$V$9</f>
        <v>0.417213468</v>
      </c>
      <c r="M732" s="244">
        <f>M679*'Assumptions (Wind)'!$V$9</f>
        <v>0.7299712896</v>
      </c>
      <c r="N732" s="244">
        <f>N679*'Assumptions (Wind)'!$V$9</f>
        <v>0.5441081792</v>
      </c>
      <c r="O732" s="244">
        <f>O679*'Assumptions (Wind)'!$V$9</f>
        <v>0.1029798662</v>
      </c>
      <c r="P732" s="244">
        <f>P679*'Assumptions (Wind)'!$V$9</f>
        <v>0.09859132553</v>
      </c>
      <c r="Q732" s="244">
        <f>Q679*'Assumptions (Wind)'!$V$9</f>
        <v>0.003470867166</v>
      </c>
      <c r="R732" s="244">
        <f>R679*'Assumptions (Wind)'!$V$9</f>
        <v>0.01915294458</v>
      </c>
      <c r="S732" s="244">
        <f>S679*'Assumptions (Wind)'!$V$9</f>
        <v>0.01648054912</v>
      </c>
      <c r="T732" s="244">
        <f>T679*'Assumptions (Wind)'!$V$9</f>
        <v>0</v>
      </c>
      <c r="U732" s="244">
        <f>U679*'Assumptions (Wind)'!$V$9</f>
        <v>0</v>
      </c>
      <c r="V732" s="244">
        <f>V679*'Assumptions (Wind)'!$V$9</f>
        <v>0.2374349505</v>
      </c>
      <c r="W732" s="244">
        <f>W679*'Assumptions (Wind)'!$V$9</f>
        <v>0.4739715437</v>
      </c>
      <c r="X732" s="244">
        <f>X679*'Assumptions (Wind)'!$V$9</f>
        <v>0.4725695976</v>
      </c>
      <c r="Y732" s="244">
        <f>Y679*'Assumptions (Wind)'!$V$9</f>
        <v>0.4709325568</v>
      </c>
      <c r="Z732" s="244">
        <f>Z679*'Assumptions (Wind)'!$V$9</f>
        <v>0.4690517819</v>
      </c>
      <c r="AA732" s="244">
        <f>AA679*'Assumptions (Wind)'!$V$9</f>
        <v>0.4752036986</v>
      </c>
      <c r="AB732" s="244">
        <f>AB679*'Assumptions (Wind)'!$V$9</f>
        <v>0.4724417372</v>
      </c>
      <c r="AC732" s="244">
        <f>AC679*'Assumptions (Wind)'!$V$9</f>
        <v>0.4609059324</v>
      </c>
      <c r="AD732" s="244">
        <f>AD679*'Assumptions (Wind)'!$V$9</f>
        <v>0.5669018296</v>
      </c>
      <c r="AE732" s="244">
        <f>AE679*'Assumptions (Wind)'!$V$9</f>
        <v>0.610687807</v>
      </c>
      <c r="AF732" s="244">
        <f>AF679*'Assumptions (Wind)'!$V$9</f>
        <v>0.5112045016</v>
      </c>
      <c r="AG732" s="244">
        <f>AG679*'Assumptions (Wind)'!$V$9</f>
        <v>0.4579362709</v>
      </c>
      <c r="AH732" s="244">
        <f>AH679*'Assumptions (Wind)'!$V$9</f>
        <v>0.5227863628</v>
      </c>
      <c r="AI732" s="244">
        <f>AI679*'Assumptions (Wind)'!$V$9</f>
        <v>0.7031193021</v>
      </c>
      <c r="AJ732" s="244">
        <f>AJ679*'Assumptions (Wind)'!$V$9</f>
        <v>0.9001541969</v>
      </c>
      <c r="AK732" s="244">
        <f>AK679*'Assumptions (Wind)'!$V$9</f>
        <v>0.8474442237</v>
      </c>
      <c r="AL732" s="244">
        <f>AL679*'Assumptions (Wind)'!$V$9</f>
        <v>1.01059438</v>
      </c>
      <c r="AM732" s="244">
        <f>AM679*'Assumptions (Wind)'!$V$9</f>
        <v>1.09699695</v>
      </c>
      <c r="AN732" s="244">
        <f>AN679*'Assumptions (Wind)'!$V$9</f>
        <v>0.8139415706</v>
      </c>
      <c r="AO732" s="244">
        <f>AO679*'Assumptions (Wind)'!$V$9</f>
        <v>1.071977908</v>
      </c>
      <c r="AP732" s="244">
        <f>AP679*'Assumptions (Wind)'!$V$9</f>
        <v>0.9378360093</v>
      </c>
      <c r="AQ732" s="244">
        <f>AQ679*'Assumptions (Wind)'!$V$9</f>
        <v>0.5781016156</v>
      </c>
      <c r="AR732" s="244">
        <f>AR679*'Assumptions (Wind)'!$V$9</f>
        <v>0.5827917053</v>
      </c>
      <c r="AS732" s="244">
        <f>AS679*'Assumptions (Wind)'!$V$9</f>
        <v>0.4941621492</v>
      </c>
      <c r="AT732" s="244">
        <f>AT679*'Assumptions (Wind)'!$V$9</f>
        <v>0.5157812495</v>
      </c>
      <c r="AU732" s="244">
        <f>AU679*'Assumptions (Wind)'!$V$9</f>
        <v>0.5160854869</v>
      </c>
      <c r="AV732" s="244">
        <f>AV679*'Assumptions (Wind)'!$V$9</f>
        <v>0.5010626395</v>
      </c>
      <c r="AW732" s="244">
        <f>AW679*'Assumptions (Wind)'!$V$9</f>
        <v>0.5047731162</v>
      </c>
      <c r="AX732" s="244">
        <f>AX679*'Assumptions (Wind)'!$V$9</f>
        <v>0.7619430655</v>
      </c>
      <c r="AY732" s="244">
        <f>AY679*'Assumptions (Wind)'!$V$9</f>
        <v>1.02216656</v>
      </c>
      <c r="AZ732" s="244">
        <f>AZ679*'Assumptions (Wind)'!$V$9</f>
        <v>0.5141329699</v>
      </c>
      <c r="BA732" s="244">
        <f>BA679*'Assumptions (Wind)'!$V$9</f>
        <v>0</v>
      </c>
    </row>
    <row r="733" ht="15.75" customHeight="1">
      <c r="A733" s="239" t="s">
        <v>359</v>
      </c>
      <c r="B733" s="150" t="s">
        <v>351</v>
      </c>
      <c r="C733" s="177">
        <f t="array" ref="C733">SUM(IF(ISERROR(C734:C784),"",C734:C784))</f>
        <v>0</v>
      </c>
      <c r="D733" s="177">
        <f t="array" ref="D733">SUM(IF(ISERROR(D734:D784),"",D734:D784))</f>
        <v>-0.01724756053</v>
      </c>
      <c r="E733" s="177">
        <f t="array" ref="E733">SUM(IF(ISERROR(E734:E784),"",E734:E784))</f>
        <v>-0.02560831876</v>
      </c>
      <c r="F733" s="177">
        <f t="array" ref="F733">SUM(IF(ISERROR(F734:F784),"",F734:F784))</f>
        <v>-0.0295714493</v>
      </c>
      <c r="G733" s="177">
        <f t="array" ref="G733">SUM(IF(ISERROR(G734:G784),"",G734:G784))</f>
        <v>-0.03193716525</v>
      </c>
      <c r="H733" s="177">
        <f t="array" ref="H733">SUM(IF(ISERROR(H734:H784),"",H734:H784))</f>
        <v>-0.04474392516</v>
      </c>
      <c r="I733" s="177">
        <f t="array" ref="I733">SUM(IF(ISERROR(I734:I784),"",I734:I784))</f>
        <v>-0.07426240698</v>
      </c>
      <c r="J733" s="177">
        <f t="array" ref="J733">SUM(IF(ISERROR(J734:J784),"",J734:J784))</f>
        <v>-0.1260053834</v>
      </c>
      <c r="K733" s="177">
        <f t="array" ref="K733">SUM(IF(ISERROR(K734:K784),"",K734:K784))</f>
        <v>-0.1592269708</v>
      </c>
      <c r="L733" s="177">
        <f t="array" ref="L733">SUM(IF(ISERROR(L734:L784),"",L734:L784))</f>
        <v>-0.2652934936</v>
      </c>
      <c r="M733" s="177">
        <f t="array" ref="M733">SUM(IF(ISERROR(M734:M784),"",M734:M784))</f>
        <v>-0.3349840084</v>
      </c>
      <c r="N733" s="177">
        <f t="array" ref="N733">SUM(IF(ISERROR(N734:N784),"",N734:N784))</f>
        <v>-0.3603323516</v>
      </c>
      <c r="O733" s="177">
        <f t="array" ref="O733">SUM(IF(ISERROR(O734:O784),"",O734:O784))</f>
        <v>-0.4880218769</v>
      </c>
      <c r="P733" s="177">
        <f t="array" ref="P733">SUM(IF(ISERROR(P734:P784),"",P734:P784))</f>
        <v>-0.5229304407</v>
      </c>
      <c r="Q733" s="177">
        <f t="array" ref="Q733">SUM(IF(ISERROR(Q734:Q784),"",Q734:Q784))</f>
        <v>-0.5856364104</v>
      </c>
      <c r="R733" s="177">
        <f t="array" ref="R733">SUM(IF(ISERROR(R734:R784),"",R734:R784))</f>
        <v>-0.6103544846</v>
      </c>
      <c r="S733" s="177">
        <f t="array" ref="S733">SUM(IF(ISERROR(S734:S784),"",S734:S784))</f>
        <v>-0.6038724752</v>
      </c>
      <c r="T733" s="177">
        <f t="array" ref="T733">SUM(IF(ISERROR(T734:T784),"",T734:T784))</f>
        <v>-0.5566583385</v>
      </c>
      <c r="U733" s="177">
        <f t="array" ref="U733">SUM(IF(ISERROR(U734:U784),"",U734:U784))</f>
        <v>-0.5512309839</v>
      </c>
      <c r="V733" s="177">
        <f t="array" ref="V733">SUM(IF(ISERROR(V734:V784),"",V734:V784))</f>
        <v>-0.3938405223</v>
      </c>
      <c r="W733" s="177">
        <f t="array" ref="W733">SUM(IF(ISERROR(W734:W784),"",W734:W784))</f>
        <v>-0.3207110699</v>
      </c>
      <c r="X733" s="177">
        <f t="array" ref="X733">SUM(IF(ISERROR(X734:X784),"",X734:X784))</f>
        <v>-0.3181860911</v>
      </c>
      <c r="Y733" s="177">
        <f t="array" ref="Y733">SUM(IF(ISERROR(Y734:Y784),"",Y734:Y784))</f>
        <v>-0.1466698257</v>
      </c>
      <c r="Z733" s="177">
        <f t="array" ref="Z733">SUM(IF(ISERROR(Z734:Z784),"",Z734:Z784))</f>
        <v>-0.2072505153</v>
      </c>
      <c r="AA733" s="177">
        <f t="array" ref="AA733">SUM(IF(ISERROR(AA734:AA784),"",AA734:AA784))</f>
        <v>-0.2274354578</v>
      </c>
      <c r="AB733" s="177">
        <f t="array" ref="AB733">SUM(IF(ISERROR(AB734:AB784),"",AB734:AB784))</f>
        <v>-0.2940716617</v>
      </c>
      <c r="AC733" s="177">
        <f t="array" ref="AC733">SUM(IF(ISERROR(AC734:AC784),"",AC734:AC784))</f>
        <v>-0.3660564138</v>
      </c>
      <c r="AD733" s="177">
        <f t="array" ref="AD733">SUM(IF(ISERROR(AD734:AD784),"",AD734:AD784))</f>
        <v>-0.4359680851</v>
      </c>
      <c r="AE733" s="177">
        <f t="array" ref="AE733">SUM(IF(ISERROR(AE734:AE784),"",AE734:AE784))</f>
        <v>-0.5183994108</v>
      </c>
      <c r="AF733" s="177">
        <f t="array" ref="AF733">SUM(IF(ISERROR(AF734:AF784),"",AF734:AF784))</f>
        <v>-0.6295865469</v>
      </c>
      <c r="AG733" s="177">
        <f t="array" ref="AG733">SUM(IF(ISERROR(AG734:AG784),"",AG734:AG784))</f>
        <v>-0.7367375579</v>
      </c>
      <c r="AH733" s="177">
        <f t="array" ref="AH733">SUM(IF(ISERROR(AH734:AH784),"",AH734:AH784))</f>
        <v>-0.738799935</v>
      </c>
      <c r="AI733" s="177">
        <f t="array" ref="AI733">SUM(IF(ISERROR(AI734:AI784),"",AI734:AI784))</f>
        <v>-0.7383480112</v>
      </c>
      <c r="AJ733" s="177">
        <f t="array" ref="AJ733">SUM(IF(ISERROR(AJ734:AJ784),"",AJ734:AJ784))</f>
        <v>-0.7540263132</v>
      </c>
      <c r="AK733" s="177">
        <f t="array" ref="AK733">SUM(IF(ISERROR(AK734:AK784),"",AK734:AK784))</f>
        <v>-0.79294309</v>
      </c>
      <c r="AL733" s="177">
        <f t="array" ref="AL733">SUM(IF(ISERROR(AL734:AL784),"",AL734:AL784))</f>
        <v>-0.8545897998</v>
      </c>
      <c r="AM733" s="177">
        <f t="array" ref="AM733">SUM(IF(ISERROR(AM734:AM784),"",AM734:AM784))</f>
        <v>-0.887727497</v>
      </c>
      <c r="AN733" s="177">
        <f t="array" ref="AN733">SUM(IF(ISERROR(AN734:AN784),"",AN734:AN784))</f>
        <v>-0.992274426</v>
      </c>
      <c r="AO733" s="177">
        <f t="array" ref="AO733">SUM(IF(ISERROR(AO734:AO784),"",AO734:AO784))</f>
        <v>-1.059117272</v>
      </c>
      <c r="AP733" s="177">
        <f t="array" ref="AP733">SUM(IF(ISERROR(AP734:AP784),"",AP734:AP784))</f>
        <v>-1.071680537</v>
      </c>
      <c r="AQ733" s="177">
        <f t="array" ref="AQ733">SUM(IF(ISERROR(AQ734:AQ784),"",AQ734:AQ784))</f>
        <v>-1.178774266</v>
      </c>
      <c r="AR733" s="177">
        <f t="array" ref="AR733">SUM(IF(ISERROR(AR734:AR784),"",AR734:AR784))</f>
        <v>-1.216969123</v>
      </c>
      <c r="AS733" s="177">
        <f t="array" ref="AS733">SUM(IF(ISERROR(AS734:AS784),"",AS734:AS784))</f>
        <v>-1.28446695</v>
      </c>
      <c r="AT733" s="177">
        <f t="array" ref="AT733">SUM(IF(ISERROR(AT734:AT784),"",AT734:AT784))</f>
        <v>-1.303839425</v>
      </c>
      <c r="AU733" s="177">
        <f t="array" ref="AU733">SUM(IF(ISERROR(AU734:AU784),"",AU734:AU784))</f>
        <v>-1.279254347</v>
      </c>
      <c r="AV733" s="177">
        <f t="array" ref="AV733">SUM(IF(ISERROR(AV734:AV784),"",AV734:AV784))</f>
        <v>-1.214797354</v>
      </c>
      <c r="AW733" s="177">
        <f t="array" ref="AW733">SUM(IF(ISERROR(AW734:AW784),"",AW734:AW784))</f>
        <v>-1.206942212</v>
      </c>
      <c r="AX733" s="177">
        <f t="array" ref="AX733">SUM(IF(ISERROR(AX734:AX784),"",AX734:AX784))</f>
        <v>-1.060022776</v>
      </c>
      <c r="AY733" s="177">
        <f t="array" ref="AY733">SUM(IF(ISERROR(AY734:AY784),"",AY734:AY784))</f>
        <v>-1.002680444</v>
      </c>
      <c r="AZ733" s="177">
        <f t="array" ref="AZ733">SUM(IF(ISERROR(AZ734:AZ784),"",AZ734:AZ784))</f>
        <v>-1.019272896</v>
      </c>
      <c r="BA733" s="177">
        <f t="array" ref="BA733">SUM(IF(ISERROR(BA734:BA784),"",BA734:BA784))</f>
        <v>-0.8961886644</v>
      </c>
      <c r="BB733" s="177">
        <f t="array" ref="BB733">SUM(IF(ISERROR(BB734:BB784),"",BB734:BB784))</f>
        <v>-0.8602690559</v>
      </c>
      <c r="BC733" s="177">
        <f t="array" ref="BC733">SUM(IF(ISERROR(BC734:BC784),"",BC734:BC784))</f>
        <v>-0.7780281747</v>
      </c>
      <c r="BD733" s="177">
        <f t="array" ref="BD733">SUM(IF(ISERROR(BD734:BD784),"",BD734:BD784))</f>
        <v>-0.7309972723</v>
      </c>
      <c r="BE733" s="177">
        <f t="array" ref="BE733">SUM(IF(ISERROR(BE734:BE784),"",BE734:BE784))</f>
        <v>-0.6778160493</v>
      </c>
      <c r="BF733" s="177">
        <f t="array" ref="BF733">SUM(IF(ISERROR(BF734:BF784),"",BF734:BF784))</f>
        <v>-0.6130326509</v>
      </c>
      <c r="BG733" s="177">
        <f t="array" ref="BG733">SUM(IF(ISERROR(BG734:BG784),"",BG734:BG784))</f>
        <v>-0.5504349473</v>
      </c>
      <c r="BH733" s="177">
        <f t="array" ref="BH733">SUM(IF(ISERROR(BH734:BH784),"",BH734:BH784))</f>
        <v>-0.4820453518</v>
      </c>
      <c r="BI733" s="177">
        <f t="array" ref="BI733">SUM(IF(ISERROR(BI734:BI784),"",BI734:BI784))</f>
        <v>-0.4074134276</v>
      </c>
      <c r="BJ733" s="177">
        <f t="array" ref="BJ733">SUM(IF(ISERROR(BJ734:BJ784),"",BJ734:BJ784))</f>
        <v>-0.2122047966</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-0.01724756053</v>
      </c>
      <c r="E735" s="177">
        <f>IF(and($D$677&gt;0,Model!X$1&lt;='Assumptions (Wind)'!$V$13),PPMT('Assumptions (Wind)'!$V$10,Model!X$1,'Assumptions (Wind)'!$V$13,'Assumptions (Wind)'!$V$8*Model!$D$677*'Assumptions (Wind)'!$B$2/10^9),0)</f>
        <v>-0.01862736537</v>
      </c>
      <c r="F735" s="177">
        <f>IF(and($D$677&gt;0,Model!Y$1&lt;='Assumptions (Wind)'!$V$13),PPMT('Assumptions (Wind)'!$V$10,Model!Y$1,'Assumptions (Wind)'!$V$13,'Assumptions (Wind)'!$V$8*Model!$D$677*'Assumptions (Wind)'!$B$2/10^9),0)</f>
        <v>-0.0201175546</v>
      </c>
      <c r="G735" s="177">
        <f>IF(and($D$677&gt;0,Model!Z$1&lt;='Assumptions (Wind)'!$V$13),PPMT('Assumptions (Wind)'!$V$10,Model!Z$1,'Assumptions (Wind)'!$V$13,'Assumptions (Wind)'!$V$8*Model!$D$677*'Assumptions (Wind)'!$B$2/10^9),0)</f>
        <v>-0.02172695897</v>
      </c>
      <c r="H735" s="177">
        <f>IF(and($D$677&gt;0,Model!AA$1&lt;='Assumptions (Wind)'!$V$13),PPMT('Assumptions (Wind)'!$V$10,Model!AA$1,'Assumptions (Wind)'!$V$13,'Assumptions (Wind)'!$V$8*Model!$D$677*'Assumptions (Wind)'!$B$2/10^9),0)</f>
        <v>-0.02346511569</v>
      </c>
      <c r="I735" s="177">
        <f>IF(and($D$677&gt;0,Model!AB$1&lt;='Assumptions (Wind)'!$V$13),PPMT('Assumptions (Wind)'!$V$10,Model!AB$1,'Assumptions (Wind)'!$V$13,'Assumptions (Wind)'!$V$8*Model!$D$677*'Assumptions (Wind)'!$B$2/10^9),0)</f>
        <v>-0.02534232495</v>
      </c>
      <c r="J735" s="177">
        <f>IF(and($D$677&gt;0,Model!AC$1&lt;='Assumptions (Wind)'!$V$13),PPMT('Assumptions (Wind)'!$V$10,Model!AC$1,'Assumptions (Wind)'!$V$13,'Assumptions (Wind)'!$V$8*Model!$D$677*'Assumptions (Wind)'!$B$2/10^9),0)</f>
        <v>-0.02736971094</v>
      </c>
      <c r="K735" s="177">
        <f>IF(and($D$677&gt;0,Model!AD$1&lt;='Assumptions (Wind)'!$V$13),PPMT('Assumptions (Wind)'!$V$10,Model!AD$1,'Assumptions (Wind)'!$V$13,'Assumptions (Wind)'!$V$8*Model!$D$677*'Assumptions (Wind)'!$B$2/10^9),0)</f>
        <v>-0.02955928782</v>
      </c>
      <c r="L735" s="177">
        <f>IF(and($D$677&gt;0,Model!AE$1&lt;='Assumptions (Wind)'!$V$13),PPMT('Assumptions (Wind)'!$V$10,Model!AE$1,'Assumptions (Wind)'!$V$13,'Assumptions (Wind)'!$V$8*Model!$D$677*'Assumptions (Wind)'!$B$2/10^9),0)</f>
        <v>-0.03192403084</v>
      </c>
      <c r="M735" s="177">
        <f>IF(and($D$677&gt;0,Model!AF$1&lt;='Assumptions (Wind)'!$V$13),PPMT('Assumptions (Wind)'!$V$10,Model!AF$1,'Assumptions (Wind)'!$V$13,'Assumptions (Wind)'!$V$8*Model!$D$677*'Assumptions (Wind)'!$B$2/10^9),0)</f>
        <v>-0.03447795331</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-0.006980953388</v>
      </c>
      <c r="F736" s="160">
        <f>IF(and($E$677&gt;0,Model!X$1&lt;='Assumptions (Wind)'!$V$13),PPMT('Assumptions (Wind)'!$V$10,Model!X$1,'Assumptions (Wind)'!$V$13,'Assumptions (Wind)'!$V$8*Model!$E$677*AVERAGE('Assumptions (Wind)'!$B$2:$C$2)/10^9),0)</f>
        <v>-0.007539429659</v>
      </c>
      <c r="G736" s="160">
        <f>IF(and($E$677&gt;0,Model!Y$1&lt;='Assumptions (Wind)'!$V$13),PPMT('Assumptions (Wind)'!$V$10,Model!Y$1,'Assumptions (Wind)'!$V$13,'Assumptions (Wind)'!$V$8*Model!$E$677*AVERAGE('Assumptions (Wind)'!$B$2:$C$2)/10^9),0)</f>
        <v>-0.008142584032</v>
      </c>
      <c r="H736" s="160">
        <f>IF(and($E$677&gt;0,Model!Z$1&lt;='Assumptions (Wind)'!$V$13),PPMT('Assumptions (Wind)'!$V$10,Model!Z$1,'Assumptions (Wind)'!$V$13,'Assumptions (Wind)'!$V$8*Model!$E$677*AVERAGE('Assumptions (Wind)'!$B$2:$C$2)/10^9),0)</f>
        <v>-0.008793990754</v>
      </c>
      <c r="I736" s="160">
        <f>IF(and($E$677&gt;0,Model!AA$1&lt;='Assumptions (Wind)'!$V$13),PPMT('Assumptions (Wind)'!$V$10,Model!AA$1,'Assumptions (Wind)'!$V$13,'Assumptions (Wind)'!$V$8*Model!$E$677*AVERAGE('Assumptions (Wind)'!$B$2:$C$2)/10^9),0)</f>
        <v>-0.009497510014</v>
      </c>
      <c r="J736" s="160">
        <f>IF(and($E$677&gt;0,Model!AB$1&lt;='Assumptions (Wind)'!$V$13),PPMT('Assumptions (Wind)'!$V$10,Model!AB$1,'Assumptions (Wind)'!$V$13,'Assumptions (Wind)'!$V$8*Model!$E$677*AVERAGE('Assumptions (Wind)'!$B$2:$C$2)/10^9),0)</f>
        <v>-0.01025731082</v>
      </c>
      <c r="K736" s="160">
        <f>IF(and($E$677&gt;0,Model!AC$1&lt;='Assumptions (Wind)'!$V$13),PPMT('Assumptions (Wind)'!$V$10,Model!AC$1,'Assumptions (Wind)'!$V$13,'Assumptions (Wind)'!$V$8*Model!$E$677*AVERAGE('Assumptions (Wind)'!$B$2:$C$2)/10^9),0)</f>
        <v>-0.01107789568</v>
      </c>
      <c r="L736" s="160">
        <f>IF(and($E$677&gt;0,Model!AD$1&lt;='Assumptions (Wind)'!$V$13),PPMT('Assumptions (Wind)'!$V$10,Model!AD$1,'Assumptions (Wind)'!$V$13,'Assumptions (Wind)'!$V$8*Model!$E$677*AVERAGE('Assumptions (Wind)'!$B$2:$C$2)/10^9),0)</f>
        <v>-0.01196412734</v>
      </c>
      <c r="M736" s="160">
        <f>IF(and($E$677&gt;0,Model!AE$1&lt;='Assumptions (Wind)'!$V$13),PPMT('Assumptions (Wind)'!$V$10,Model!AE$1,'Assumptions (Wind)'!$V$13,'Assumptions (Wind)'!$V$8*Model!$E$677*AVERAGE('Assumptions (Wind)'!$B$2:$C$2)/10^9),0)</f>
        <v>-0.01292125752</v>
      </c>
      <c r="N736" s="160">
        <f>IF(and($E$677&gt;0,Model!AF$1&lt;='Assumptions (Wind)'!$V$13),PPMT('Assumptions (Wind)'!$V$10,Model!AF$1,'Assumptions (Wind)'!$V$13,'Assumptions (Wind)'!$V$8*Model!$E$677*AVERAGE('Assumptions (Wind)'!$B$2:$C$2)/10^9),0)</f>
        <v>-0.01395495812</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-0.001914465038</v>
      </c>
      <c r="G737" s="160">
        <f>IF(and($F$677&gt;0,Model!X$1&lt;='Assumptions (Wind)'!$V$13),PPMT('Assumptions (Wind)'!$V$10,Model!X$1,'Assumptions (Wind)'!$V$13,'Assumptions (Wind)'!$V$8*Model!$F$677*AVERAGE('Assumptions (Wind)'!$C$2:$D$2)/10^9),0)</f>
        <v>-0.002067622241</v>
      </c>
      <c r="H737" s="160">
        <f>IF(and($F$677&gt;0,Model!Y$1&lt;='Assumptions (Wind)'!$V$13),PPMT('Assumptions (Wind)'!$V$10,Model!Y$1,'Assumptions (Wind)'!$V$13,'Assumptions (Wind)'!$V$8*Model!$F$677*AVERAGE('Assumptions (Wind)'!$C$2:$D$2)/10^9),0)</f>
        <v>-0.00223303202</v>
      </c>
      <c r="I737" s="160">
        <f>IF(and($F$677&gt;0,Model!Z$1&lt;='Assumptions (Wind)'!$V$13),PPMT('Assumptions (Wind)'!$V$10,Model!Z$1,'Assumptions (Wind)'!$V$13,'Assumptions (Wind)'!$V$8*Model!$F$677*AVERAGE('Assumptions (Wind)'!$C$2:$D$2)/10^9),0)</f>
        <v>-0.002411674582</v>
      </c>
      <c r="J737" s="160">
        <f>IF(and($F$677&gt;0,Model!AA$1&lt;='Assumptions (Wind)'!$V$13),PPMT('Assumptions (Wind)'!$V$10,Model!AA$1,'Assumptions (Wind)'!$V$13,'Assumptions (Wind)'!$V$8*Model!$F$677*AVERAGE('Assumptions (Wind)'!$C$2:$D$2)/10^9),0)</f>
        <v>-0.002604608549</v>
      </c>
      <c r="K737" s="160">
        <f>IF(and($F$677&gt;0,Model!AB$1&lt;='Assumptions (Wind)'!$V$13),PPMT('Assumptions (Wind)'!$V$10,Model!AB$1,'Assumptions (Wind)'!$V$13,'Assumptions (Wind)'!$V$8*Model!$F$677*AVERAGE('Assumptions (Wind)'!$C$2:$D$2)/10^9),0)</f>
        <v>-0.002812977233</v>
      </c>
      <c r="L737" s="160">
        <f>IF(and($F$677&gt;0,Model!AC$1&lt;='Assumptions (Wind)'!$V$13),PPMT('Assumptions (Wind)'!$V$10,Model!AC$1,'Assumptions (Wind)'!$V$13,'Assumptions (Wind)'!$V$8*Model!$F$677*AVERAGE('Assumptions (Wind)'!$C$2:$D$2)/10^9),0)</f>
        <v>-0.003038015411</v>
      </c>
      <c r="M737" s="160">
        <f>IF(and($F$677&gt;0,Model!AD$1&lt;='Assumptions (Wind)'!$V$13),PPMT('Assumptions (Wind)'!$V$10,Model!AD$1,'Assumptions (Wind)'!$V$13,'Assumptions (Wind)'!$V$8*Model!$F$677*AVERAGE('Assumptions (Wind)'!$C$2:$D$2)/10^9),0)</f>
        <v>-0.003281056644</v>
      </c>
      <c r="N737" s="160">
        <f>IF(and($F$677&gt;0,Model!AE$1&lt;='Assumptions (Wind)'!$V$13),PPMT('Assumptions (Wind)'!$V$10,Model!AE$1,'Assumptions (Wind)'!$V$13,'Assumptions (Wind)'!$V$8*Model!$F$677*AVERAGE('Assumptions (Wind)'!$C$2:$D$2)/10^9),0)</f>
        <v>-0.003543541176</v>
      </c>
      <c r="O737" s="160">
        <f>IF(and($F$677&gt;0,Model!AF$1&lt;='Assumptions (Wind)'!$V$13),PPMT('Assumptions (Wind)'!$V$10,Model!AF$1,'Assumptions (Wind)'!$V$13,'Assumptions (Wind)'!$V$8*Model!$F$677*AVERAGE('Assumptions (Wind)'!$C$2:$D$2)/10^9),0)</f>
        <v>-0.00382702447</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-0.0102517867</v>
      </c>
      <c r="I739" s="160">
        <f>IF(and($H$677&gt;0,Model!X$1&lt;='Assumptions (Wind)'!$V$13),PPMT('Assumptions (Wind)'!$V$10,Model!X$1,'Assumptions (Wind)'!$V$13,'Assumptions (Wind)'!$V$8*Model!$H$677*AVERAGE('Assumptions (Wind)'!$E$2:$F$2)/10^9),0)</f>
        <v>-0.01107192964</v>
      </c>
      <c r="J739" s="160">
        <f>IF(and($H$677&gt;0,Model!Y$1&lt;='Assumptions (Wind)'!$V$13),PPMT('Assumptions (Wind)'!$V$10,Model!Y$1,'Assumptions (Wind)'!$V$13,'Assumptions (Wind)'!$V$8*Model!$H$677*AVERAGE('Assumptions (Wind)'!$E$2:$F$2)/10^9),0)</f>
        <v>-0.01195768401</v>
      </c>
      <c r="K739" s="160">
        <f>IF(and($H$677&gt;0,Model!Z$1&lt;='Assumptions (Wind)'!$V$13),PPMT('Assumptions (Wind)'!$V$10,Model!Z$1,'Assumptions (Wind)'!$V$13,'Assumptions (Wind)'!$V$8*Model!$H$677*AVERAGE('Assumptions (Wind)'!$E$2:$F$2)/10^9),0)</f>
        <v>-0.01291429873</v>
      </c>
      <c r="L739" s="160">
        <f>IF(and($H$677&gt;0,Model!AA$1&lt;='Assumptions (Wind)'!$V$13),PPMT('Assumptions (Wind)'!$V$10,Model!AA$1,'Assumptions (Wind)'!$V$13,'Assumptions (Wind)'!$V$8*Model!$H$677*AVERAGE('Assumptions (Wind)'!$E$2:$F$2)/10^9),0)</f>
        <v>-0.01394744262</v>
      </c>
      <c r="M739" s="160">
        <f>IF(and($H$677&gt;0,Model!AB$1&lt;='Assumptions (Wind)'!$V$13),PPMT('Assumptions (Wind)'!$V$10,Model!AB$1,'Assumptions (Wind)'!$V$13,'Assumptions (Wind)'!$V$8*Model!$H$677*AVERAGE('Assumptions (Wind)'!$E$2:$F$2)/10^9),0)</f>
        <v>-0.01506323803</v>
      </c>
      <c r="N739" s="160">
        <f>IF(and($H$677&gt;0,Model!AC$1&lt;='Assumptions (Wind)'!$V$13),PPMT('Assumptions (Wind)'!$V$10,Model!AC$1,'Assumptions (Wind)'!$V$13,'Assumptions (Wind)'!$V$8*Model!$H$677*AVERAGE('Assumptions (Wind)'!$E$2:$F$2)/10^9),0)</f>
        <v>-0.01626829708</v>
      </c>
      <c r="O739" s="160">
        <f>IF(and($H$677&gt;0,Model!AD$1&lt;='Assumptions (Wind)'!$V$13),PPMT('Assumptions (Wind)'!$V$10,Model!AD$1,'Assumptions (Wind)'!$V$13,'Assumptions (Wind)'!$V$8*Model!$H$677*AVERAGE('Assumptions (Wind)'!$E$2:$F$2)/10^9),0)</f>
        <v>-0.01756976084</v>
      </c>
      <c r="P739" s="160">
        <f>IF(and($H$677&gt;0,Model!AE$1&lt;='Assumptions (Wind)'!$V$13),PPMT('Assumptions (Wind)'!$V$10,Model!AE$1,'Assumptions (Wind)'!$V$13,'Assumptions (Wind)'!$V$8*Model!$H$677*AVERAGE('Assumptions (Wind)'!$E$2:$F$2)/10^9),0)</f>
        <v>-0.01897534171</v>
      </c>
      <c r="Q739" s="160">
        <f>IF(and($H$677&gt;0,Model!AF$1&lt;='Assumptions (Wind)'!$V$13),PPMT('Assumptions (Wind)'!$V$10,Model!AF$1,'Assumptions (Wind)'!$V$13,'Assumptions (Wind)'!$V$8*Model!$H$677*AVERAGE('Assumptions (Wind)'!$E$2:$F$2)/10^9),0)</f>
        <v>-0.02049336905</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-0.0259389678</v>
      </c>
      <c r="J740" s="160">
        <f>IF(and($I$677&gt;0,Model!X$1&lt;='Assumptions (Wind)'!$V$13),PPMT('Assumptions (Wind)'!$V$10,Model!X$1,'Assumptions (Wind)'!$V$13,'Assumptions (Wind)'!$V$8*Model!$I$677*AVERAGE('Assumptions (Wind)'!$F$2:$G$2)/10^9),0)</f>
        <v>-0.02801408523</v>
      </c>
      <c r="K740" s="160">
        <f>IF(and($I$677&gt;0,Model!Y$1&lt;='Assumptions (Wind)'!$V$13),PPMT('Assumptions (Wind)'!$V$10,Model!Y$1,'Assumptions (Wind)'!$V$13,'Assumptions (Wind)'!$V$8*Model!$I$677*AVERAGE('Assumptions (Wind)'!$F$2:$G$2)/10^9),0)</f>
        <v>-0.03025521205</v>
      </c>
      <c r="L740" s="160">
        <f>IF(and($I$677&gt;0,Model!Z$1&lt;='Assumptions (Wind)'!$V$13),PPMT('Assumptions (Wind)'!$V$10,Model!Z$1,'Assumptions (Wind)'!$V$13,'Assumptions (Wind)'!$V$8*Model!$I$677*AVERAGE('Assumptions (Wind)'!$F$2:$G$2)/10^9),0)</f>
        <v>-0.03267562901</v>
      </c>
      <c r="M740" s="160">
        <f>IF(and($I$677&gt;0,Model!AA$1&lt;='Assumptions (Wind)'!$V$13),PPMT('Assumptions (Wind)'!$V$10,Model!AA$1,'Assumptions (Wind)'!$V$13,'Assumptions (Wind)'!$V$8*Model!$I$677*AVERAGE('Assumptions (Wind)'!$F$2:$G$2)/10^9),0)</f>
        <v>-0.03528967933</v>
      </c>
      <c r="N740" s="160">
        <f>IF(and($I$677&gt;0,Model!AB$1&lt;='Assumptions (Wind)'!$V$13),PPMT('Assumptions (Wind)'!$V$10,Model!AB$1,'Assumptions (Wind)'!$V$13,'Assumptions (Wind)'!$V$8*Model!$I$677*AVERAGE('Assumptions (Wind)'!$F$2:$G$2)/10^9),0)</f>
        <v>-0.03811285368</v>
      </c>
      <c r="O740" s="160">
        <f>IF(and($I$677&gt;0,Model!AC$1&lt;='Assumptions (Wind)'!$V$13),PPMT('Assumptions (Wind)'!$V$10,Model!AC$1,'Assumptions (Wind)'!$V$13,'Assumptions (Wind)'!$V$8*Model!$I$677*AVERAGE('Assumptions (Wind)'!$F$2:$G$2)/10^9),0)</f>
        <v>-0.04116188197</v>
      </c>
      <c r="P740" s="160">
        <f>IF(and($I$677&gt;0,Model!AD$1&lt;='Assumptions (Wind)'!$V$13),PPMT('Assumptions (Wind)'!$V$10,Model!AD$1,'Assumptions (Wind)'!$V$13,'Assumptions (Wind)'!$V$8*Model!$I$677*AVERAGE('Assumptions (Wind)'!$F$2:$G$2)/10^9),0)</f>
        <v>-0.04445483253</v>
      </c>
      <c r="Q740" s="160">
        <f>IF(and($I$677&gt;0,Model!AE$1&lt;='Assumptions (Wind)'!$V$13),PPMT('Assumptions (Wind)'!$V$10,Model!AE$1,'Assumptions (Wind)'!$V$13,'Assumptions (Wind)'!$V$8*Model!$I$677*AVERAGE('Assumptions (Wind)'!$F$2:$G$2)/10^9),0)</f>
        <v>-0.04801121913</v>
      </c>
      <c r="R740" s="160">
        <f>IF(and($I$677&gt;0,Model!AF$1&lt;='Assumptions (Wind)'!$V$13),PPMT('Assumptions (Wind)'!$V$10,Model!AF$1,'Assumptions (Wind)'!$V$13,'Assumptions (Wind)'!$V$8*Model!$I$677*AVERAGE('Assumptions (Wind)'!$F$2:$G$2)/10^9),0)</f>
        <v>-0.05185211666</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-0.04580198389</v>
      </c>
      <c r="K741" s="160">
        <f>IF(and($J$677&gt;0,Model!X$1&lt;='Assumptions (Wind)'!$V$13),PPMT('Assumptions (Wind)'!$V$10,Model!X$1,'Assumptions (Wind)'!$V$13,'Assumptions (Wind)'!$V$8*Model!$J$677*AVERAGE('Assumptions (Wind)'!$G$2:$H$2)/10^9),0)</f>
        <v>-0.0494661426</v>
      </c>
      <c r="L741" s="160">
        <f>IF(and($J$677&gt;0,Model!Y$1&lt;='Assumptions (Wind)'!$V$13),PPMT('Assumptions (Wind)'!$V$10,Model!Y$1,'Assumptions (Wind)'!$V$13,'Assumptions (Wind)'!$V$8*Model!$J$677*AVERAGE('Assumptions (Wind)'!$G$2:$H$2)/10^9),0)</f>
        <v>-0.05342343401</v>
      </c>
      <c r="M741" s="160">
        <f>IF(and($J$677&gt;0,Model!Z$1&lt;='Assumptions (Wind)'!$V$13),PPMT('Assumptions (Wind)'!$V$10,Model!Z$1,'Assumptions (Wind)'!$V$13,'Assumptions (Wind)'!$V$8*Model!$J$677*AVERAGE('Assumptions (Wind)'!$G$2:$H$2)/10^9),0)</f>
        <v>-0.05769730873</v>
      </c>
      <c r="N741" s="160">
        <f>IF(and($J$677&gt;0,Model!AA$1&lt;='Assumptions (Wind)'!$V$13),PPMT('Assumptions (Wind)'!$V$10,Model!AA$1,'Assumptions (Wind)'!$V$13,'Assumptions (Wind)'!$V$8*Model!$J$677*AVERAGE('Assumptions (Wind)'!$G$2:$H$2)/10^9),0)</f>
        <v>-0.06231309343</v>
      </c>
      <c r="O741" s="160">
        <f>IF(and($J$677&gt;0,Model!AB$1&lt;='Assumptions (Wind)'!$V$13),PPMT('Assumptions (Wind)'!$V$10,Model!AB$1,'Assumptions (Wind)'!$V$13,'Assumptions (Wind)'!$V$8*Model!$J$677*AVERAGE('Assumptions (Wind)'!$G$2:$H$2)/10^9),0)</f>
        <v>-0.06729814091</v>
      </c>
      <c r="P741" s="160">
        <f>IF(and($J$677&gt;0,Model!AC$1&lt;='Assumptions (Wind)'!$V$13),PPMT('Assumptions (Wind)'!$V$10,Model!AC$1,'Assumptions (Wind)'!$V$13,'Assumptions (Wind)'!$V$8*Model!$J$677*AVERAGE('Assumptions (Wind)'!$G$2:$H$2)/10^9),0)</f>
        <v>-0.07268199218</v>
      </c>
      <c r="Q741" s="160">
        <f>IF(and($J$677&gt;0,Model!AD$1&lt;='Assumptions (Wind)'!$V$13),PPMT('Assumptions (Wind)'!$V$10,Model!AD$1,'Assumptions (Wind)'!$V$13,'Assumptions (Wind)'!$V$8*Model!$J$677*AVERAGE('Assumptions (Wind)'!$G$2:$H$2)/10^9),0)</f>
        <v>-0.07849655155</v>
      </c>
      <c r="R741" s="160">
        <f>IF(and($J$677&gt;0,Model!AE$1&lt;='Assumptions (Wind)'!$V$13),PPMT('Assumptions (Wind)'!$V$10,Model!AE$1,'Assumptions (Wind)'!$V$13,'Assumptions (Wind)'!$V$8*Model!$J$677*AVERAGE('Assumptions (Wind)'!$G$2:$H$2)/10^9),0)</f>
        <v>-0.08477627568</v>
      </c>
      <c r="S741" s="160">
        <f>IF(and($J$677&gt;0,Model!AF$1&lt;='Assumptions (Wind)'!$V$13),PPMT('Assumptions (Wind)'!$V$10,Model!AF$1,'Assumptions (Wind)'!$V$13,'Assumptions (Wind)'!$V$8*Model!$J$677*AVERAGE('Assumptions (Wind)'!$G$2:$H$2)/10^9),0)</f>
        <v>-0.09155837773</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-0.02314115669</v>
      </c>
      <c r="L742" s="160">
        <f>IF(and($K$677&gt;0,Model!X$1&lt;='Assumptions (Wind)'!$V$13),PPMT('Assumptions (Wind)'!$V$10,Model!X$1,'Assumptions (Wind)'!$V$13,'Assumptions (Wind)'!$V$8*Model!$K$677*AVERAGE('Assumptions (Wind)'!$H$2:$I$2)/10^9),0)</f>
        <v>-0.02499244923</v>
      </c>
      <c r="M742" s="160">
        <f>IF(and($K$677&gt;0,Model!Y$1&lt;='Assumptions (Wind)'!$V$13),PPMT('Assumptions (Wind)'!$V$10,Model!Y$1,'Assumptions (Wind)'!$V$13,'Assumptions (Wind)'!$V$8*Model!$K$677*AVERAGE('Assumptions (Wind)'!$H$2:$I$2)/10^9),0)</f>
        <v>-0.02699184516</v>
      </c>
      <c r="N742" s="160">
        <f>IF(and($K$677&gt;0,Model!Z$1&lt;='Assumptions (Wind)'!$V$13),PPMT('Assumptions (Wind)'!$V$10,Model!Z$1,'Assumptions (Wind)'!$V$13,'Assumptions (Wind)'!$V$8*Model!$K$677*AVERAGE('Assumptions (Wind)'!$H$2:$I$2)/10^9),0)</f>
        <v>-0.02915119278</v>
      </c>
      <c r="O742" s="160">
        <f>IF(and($K$677&gt;0,Model!AA$1&lt;='Assumptions (Wind)'!$V$13),PPMT('Assumptions (Wind)'!$V$10,Model!AA$1,'Assumptions (Wind)'!$V$13,'Assumptions (Wind)'!$V$8*Model!$K$677*AVERAGE('Assumptions (Wind)'!$H$2:$I$2)/10^9),0)</f>
        <v>-0.0314832882</v>
      </c>
      <c r="P742" s="160">
        <f>IF(and($K$677&gt;0,Model!AB$1&lt;='Assumptions (Wind)'!$V$13),PPMT('Assumptions (Wind)'!$V$10,Model!AB$1,'Assumptions (Wind)'!$V$13,'Assumptions (Wind)'!$V$8*Model!$K$677*AVERAGE('Assumptions (Wind)'!$H$2:$I$2)/10^9),0)</f>
        <v>-0.03400195125</v>
      </c>
      <c r="Q742" s="160">
        <f>IF(and($K$677&gt;0,Model!AC$1&lt;='Assumptions (Wind)'!$V$13),PPMT('Assumptions (Wind)'!$V$10,Model!AC$1,'Assumptions (Wind)'!$V$13,'Assumptions (Wind)'!$V$8*Model!$K$677*AVERAGE('Assumptions (Wind)'!$H$2:$I$2)/10^9),0)</f>
        <v>-0.03672210735</v>
      </c>
      <c r="R742" s="160">
        <f>IF(and($K$677&gt;0,Model!AD$1&lt;='Assumptions (Wind)'!$V$13),PPMT('Assumptions (Wind)'!$V$10,Model!AD$1,'Assumptions (Wind)'!$V$13,'Assumptions (Wind)'!$V$8*Model!$K$677*AVERAGE('Assumptions (Wind)'!$H$2:$I$2)/10^9),0)</f>
        <v>-0.03965987594</v>
      </c>
      <c r="S742" s="160">
        <f>IF(and($K$677&gt;0,Model!AE$1&lt;='Assumptions (Wind)'!$V$13),PPMT('Assumptions (Wind)'!$V$10,Model!AE$1,'Assumptions (Wind)'!$V$13,'Assumptions (Wind)'!$V$8*Model!$K$677*AVERAGE('Assumptions (Wind)'!$H$2:$I$2)/10^9),0)</f>
        <v>-0.04283266602</v>
      </c>
      <c r="T742" s="160">
        <f>IF(and($K$677&gt;0,Model!AF$1&lt;='Assumptions (Wind)'!$V$13),PPMT('Assumptions (Wind)'!$V$10,Model!AF$1,'Assumptions (Wind)'!$V$13,'Assumptions (Wind)'!$V$8*Model!$K$677*AVERAGE('Assumptions (Wind)'!$H$2:$I$2)/10^9),0)</f>
        <v>-0.0462592793</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-0.0933283651</v>
      </c>
      <c r="M743" s="160">
        <f>IF(and($L$677&gt;0,Model!X$1&lt;='Assumptions (Wind)'!$V$13),PPMT('Assumptions (Wind)'!$V$10,Model!X$1,'Assumptions (Wind)'!$V$13,'Assumptions (Wind)'!$V$8*Model!$L$677*AVERAGE('Assumptions (Wind)'!$I$2:$J$2)/10^9),0)</f>
        <v>-0.1007946343</v>
      </c>
      <c r="N743" s="160">
        <f>IF(and($L$677&gt;0,Model!Y$1&lt;='Assumptions (Wind)'!$V$13),PPMT('Assumptions (Wind)'!$V$10,Model!Y$1,'Assumptions (Wind)'!$V$13,'Assumptions (Wind)'!$V$8*Model!$L$677*AVERAGE('Assumptions (Wind)'!$I$2:$J$2)/10^9),0)</f>
        <v>-0.1088582051</v>
      </c>
      <c r="O743" s="160">
        <f>IF(and($L$677&gt;0,Model!Z$1&lt;='Assumptions (Wind)'!$V$13),PPMT('Assumptions (Wind)'!$V$10,Model!Z$1,'Assumptions (Wind)'!$V$13,'Assumptions (Wind)'!$V$8*Model!$L$677*AVERAGE('Assumptions (Wind)'!$I$2:$J$2)/10^9),0)</f>
        <v>-0.1175668615</v>
      </c>
      <c r="P743" s="160">
        <f>IF(and($L$677&gt;0,Model!AA$1&lt;='Assumptions (Wind)'!$V$13),PPMT('Assumptions (Wind)'!$V$10,Model!AA$1,'Assumptions (Wind)'!$V$13,'Assumptions (Wind)'!$V$8*Model!$L$677*AVERAGE('Assumptions (Wind)'!$I$2:$J$2)/10^9),0)</f>
        <v>-0.1269722104</v>
      </c>
      <c r="Q743" s="160">
        <f>IF(and($L$677&gt;0,Model!AB$1&lt;='Assumptions (Wind)'!$V$13),PPMT('Assumptions (Wind)'!$V$10,Model!AB$1,'Assumptions (Wind)'!$V$13,'Assumptions (Wind)'!$V$8*Model!$L$677*AVERAGE('Assumptions (Wind)'!$I$2:$J$2)/10^9),0)</f>
        <v>-0.1371299872</v>
      </c>
      <c r="R743" s="160">
        <f>IF(and($L$677&gt;0,Model!AC$1&lt;='Assumptions (Wind)'!$V$13),PPMT('Assumptions (Wind)'!$V$10,Model!AC$1,'Assumptions (Wind)'!$V$13,'Assumptions (Wind)'!$V$8*Model!$L$677*AVERAGE('Assumptions (Wind)'!$I$2:$J$2)/10^9),0)</f>
        <v>-0.1481003862</v>
      </c>
      <c r="S743" s="160">
        <f>IF(and($L$677&gt;0,Model!AD$1&lt;='Assumptions (Wind)'!$V$13),PPMT('Assumptions (Wind)'!$V$10,Model!AD$1,'Assumptions (Wind)'!$V$13,'Assumptions (Wind)'!$V$8*Model!$L$677*AVERAGE('Assumptions (Wind)'!$I$2:$J$2)/10^9),0)</f>
        <v>-0.1599484171</v>
      </c>
      <c r="T743" s="160">
        <f>IF(and($L$677&gt;0,Model!AE$1&lt;='Assumptions (Wind)'!$V$13),PPMT('Assumptions (Wind)'!$V$10,Model!AE$1,'Assumptions (Wind)'!$V$13,'Assumptions (Wind)'!$V$8*Model!$L$677*AVERAGE('Assumptions (Wind)'!$I$2:$J$2)/10^9),0)</f>
        <v>-0.1727442904</v>
      </c>
      <c r="U743" s="160">
        <f>IF(and($L$677&gt;0,Model!AF$1&lt;='Assumptions (Wind)'!$V$13),PPMT('Assumptions (Wind)'!$V$10,Model!AF$1,'Assumptions (Wind)'!$V$13,'Assumptions (Wind)'!$V$8*Model!$L$677*AVERAGE('Assumptions (Wind)'!$I$2:$J$2)/10^9),0)</f>
        <v>-0.1865638337</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-0.04846703535</v>
      </c>
      <c r="N744" s="160">
        <f>IF(and($M$677&gt;0,Model!X$1&lt;='Assumptions (Wind)'!$V$13),PPMT('Assumptions (Wind)'!$V$10,Model!X$1,'Assumptions (Wind)'!$V$13,'Assumptions (Wind)'!$V$8*Model!$M$677*AVERAGE('Assumptions (Wind)'!$J$2:$K$2)/10^9),0)</f>
        <v>-0.05234439818</v>
      </c>
      <c r="O744" s="160">
        <f>IF(and($M$677&gt;0,Model!Y$1&lt;='Assumptions (Wind)'!$V$13),PPMT('Assumptions (Wind)'!$V$10,Model!Y$1,'Assumptions (Wind)'!$V$13,'Assumptions (Wind)'!$V$8*Model!$M$677*AVERAGE('Assumptions (Wind)'!$J$2:$K$2)/10^9),0)</f>
        <v>-0.05653195003</v>
      </c>
      <c r="P744" s="160">
        <f>IF(and($M$677&gt;0,Model!Z$1&lt;='Assumptions (Wind)'!$V$13),PPMT('Assumptions (Wind)'!$V$10,Model!Z$1,'Assumptions (Wind)'!$V$13,'Assumptions (Wind)'!$V$8*Model!$M$677*AVERAGE('Assumptions (Wind)'!$J$2:$K$2)/10^9),0)</f>
        <v>-0.06105450603</v>
      </c>
      <c r="Q744" s="160">
        <f>IF(and($M$677&gt;0,Model!AA$1&lt;='Assumptions (Wind)'!$V$13),PPMT('Assumptions (Wind)'!$V$10,Model!AA$1,'Assumptions (Wind)'!$V$13,'Assumptions (Wind)'!$V$8*Model!$M$677*AVERAGE('Assumptions (Wind)'!$J$2:$K$2)/10^9),0)</f>
        <v>-0.06593886652</v>
      </c>
      <c r="R744" s="160">
        <f>IF(and($M$677&gt;0,Model!AB$1&lt;='Assumptions (Wind)'!$V$13),PPMT('Assumptions (Wind)'!$V$10,Model!AB$1,'Assumptions (Wind)'!$V$13,'Assumptions (Wind)'!$V$8*Model!$M$677*AVERAGE('Assumptions (Wind)'!$J$2:$K$2)/10^9),0)</f>
        <v>-0.07121397584</v>
      </c>
      <c r="S744" s="160">
        <f>IF(and($M$677&gt;0,Model!AC$1&lt;='Assumptions (Wind)'!$V$13),PPMT('Assumptions (Wind)'!$V$10,Model!AC$1,'Assumptions (Wind)'!$V$13,'Assumptions (Wind)'!$V$8*Model!$M$677*AVERAGE('Assumptions (Wind)'!$J$2:$K$2)/10^9),0)</f>
        <v>-0.0769110939</v>
      </c>
      <c r="T744" s="160">
        <f>IF(and($M$677&gt;0,Model!AD$1&lt;='Assumptions (Wind)'!$V$13),PPMT('Assumptions (Wind)'!$V$10,Model!AD$1,'Assumptions (Wind)'!$V$13,'Assumptions (Wind)'!$V$8*Model!$M$677*AVERAGE('Assumptions (Wind)'!$J$2:$K$2)/10^9),0)</f>
        <v>-0.08306398142</v>
      </c>
      <c r="U744" s="160">
        <f>IF(and($M$677&gt;0,Model!AE$1&lt;='Assumptions (Wind)'!$V$13),PPMT('Assumptions (Wind)'!$V$10,Model!AE$1,'Assumptions (Wind)'!$V$13,'Assumptions (Wind)'!$V$8*Model!$M$677*AVERAGE('Assumptions (Wind)'!$J$2:$K$2)/10^9),0)</f>
        <v>-0.08970909993</v>
      </c>
      <c r="V744" s="160">
        <f>IF(and($M$677&gt;0,Model!AF$1&lt;='Assumptions (Wind)'!$V$13),PPMT('Assumptions (Wind)'!$V$10,Model!AF$1,'Assumptions (Wind)'!$V$13,'Assumptions (Wind)'!$V$8*Model!$M$677*AVERAGE('Assumptions (Wind)'!$J$2:$K$2)/10^9),0)</f>
        <v>-0.09688582793</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-0.03578581215</v>
      </c>
      <c r="O745" s="177">
        <f>IF(and($N$677&gt;0,Model!X$1&lt;='Assumptions (Wind)'!$V$13),PPMT('Assumptions (Wind)'!$V$10,Model!X$1,'Assumptions (Wind)'!$V$13,'Assumptions (Wind)'!$V$8*Model!$N$677*AVERAGE('Assumptions (Wind)'!$K$2:$L$2)/10^9),0)</f>
        <v>-0.03864867712</v>
      </c>
      <c r="P745" s="177">
        <f>IF(and($N$677&gt;0,Model!Y$1&lt;='Assumptions (Wind)'!$V$13),PPMT('Assumptions (Wind)'!$V$10,Model!Y$1,'Assumptions (Wind)'!$V$13,'Assumptions (Wind)'!$V$8*Model!$N$677*AVERAGE('Assumptions (Wind)'!$K$2:$L$2)/10^9),0)</f>
        <v>-0.04174057129</v>
      </c>
      <c r="Q745" s="177">
        <f>IF(and($N$677&gt;0,Model!Z$1&lt;='Assumptions (Wind)'!$V$13),PPMT('Assumptions (Wind)'!$V$10,Model!Z$1,'Assumptions (Wind)'!$V$13,'Assumptions (Wind)'!$V$8*Model!$N$677*AVERAGE('Assumptions (Wind)'!$K$2:$L$2)/10^9),0)</f>
        <v>-0.045079817</v>
      </c>
      <c r="R745" s="177">
        <f>IF(and($N$677&gt;0,Model!AA$1&lt;='Assumptions (Wind)'!$V$13),PPMT('Assumptions (Wind)'!$V$10,Model!AA$1,'Assumptions (Wind)'!$V$13,'Assumptions (Wind)'!$V$8*Model!$N$677*AVERAGE('Assumptions (Wind)'!$K$2:$L$2)/10^9),0)</f>
        <v>-0.04868620235</v>
      </c>
      <c r="S745" s="177">
        <f>IF(and($N$677&gt;0,Model!AB$1&lt;='Assumptions (Wind)'!$V$13),PPMT('Assumptions (Wind)'!$V$10,Model!AB$1,'Assumptions (Wind)'!$V$13,'Assumptions (Wind)'!$V$8*Model!$N$677*AVERAGE('Assumptions (Wind)'!$K$2:$L$2)/10^9),0)</f>
        <v>-0.05258109854</v>
      </c>
      <c r="T745" s="177">
        <f>IF(and($N$677&gt;0,Model!AC$1&lt;='Assumptions (Wind)'!$V$13),PPMT('Assumptions (Wind)'!$V$10,Model!AC$1,'Assumptions (Wind)'!$V$13,'Assumptions (Wind)'!$V$8*Model!$N$677*AVERAGE('Assumptions (Wind)'!$K$2:$L$2)/10^9),0)</f>
        <v>-0.05678758643</v>
      </c>
      <c r="U745" s="177">
        <f>IF(and($N$677&gt;0,Model!AD$1&lt;='Assumptions (Wind)'!$V$13),PPMT('Assumptions (Wind)'!$V$10,Model!AD$1,'Assumptions (Wind)'!$V$13,'Assumptions (Wind)'!$V$8*Model!$N$677*AVERAGE('Assumptions (Wind)'!$K$2:$L$2)/10^9),0)</f>
        <v>-0.06133059334</v>
      </c>
      <c r="V745" s="177">
        <f>IF(and($N$677&gt;0,Model!AE$1&lt;='Assumptions (Wind)'!$V$13),PPMT('Assumptions (Wind)'!$V$10,Model!AE$1,'Assumptions (Wind)'!$V$13,'Assumptions (Wind)'!$V$8*Model!$N$677*AVERAGE('Assumptions (Wind)'!$K$2:$L$2)/10^9),0)</f>
        <v>-0.06623704081</v>
      </c>
      <c r="W745" s="177">
        <f>IF(and($N$677&gt;0,Model!AF$1&lt;='Assumptions (Wind)'!$V$13),PPMT('Assumptions (Wind)'!$V$10,Model!AF$1,'Assumptions (Wind)'!$V$13,'Assumptions (Wind)'!$V$8*Model!$N$677*AVERAGE('Assumptions (Wind)'!$K$2:$L$2)/10^9),0)</f>
        <v>-0.07153600407</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-0.1139342919</v>
      </c>
      <c r="P746" s="160">
        <f>IF(and($O$677&gt;0,Model!X$1&lt;='Assumptions (Wind)'!$V$13),PPMT('Assumptions (Wind)'!$V$10,Model!X$1,'Assumptions (Wind)'!$V$13,'Assumptions (Wind)'!$V$8*Model!$O$677*AVERAGE('Assumptions (Wind)'!$L$2:$M$2)/10^9),0)</f>
        <v>-0.1230490353</v>
      </c>
      <c r="Q746" s="160">
        <f>IF(and($O$677&gt;0,Model!Y$1&lt;='Assumptions (Wind)'!$V$13),PPMT('Assumptions (Wind)'!$V$10,Model!Y$1,'Assumptions (Wind)'!$V$13,'Assumptions (Wind)'!$V$8*Model!$O$677*AVERAGE('Assumptions (Wind)'!$L$2:$M$2)/10^9),0)</f>
        <v>-0.1328929581</v>
      </c>
      <c r="R746" s="160">
        <f>IF(and($O$677&gt;0,Model!Z$1&lt;='Assumptions (Wind)'!$V$13),PPMT('Assumptions (Wind)'!$V$10,Model!Z$1,'Assumptions (Wind)'!$V$13,'Assumptions (Wind)'!$V$8*Model!$O$677*AVERAGE('Assumptions (Wind)'!$L$2:$M$2)/10^9),0)</f>
        <v>-0.1435243948</v>
      </c>
      <c r="S746" s="160">
        <f>IF(and($O$677&gt;0,Model!AA$1&lt;='Assumptions (Wind)'!$V$13),PPMT('Assumptions (Wind)'!$V$10,Model!AA$1,'Assumptions (Wind)'!$V$13,'Assumptions (Wind)'!$V$8*Model!$O$677*AVERAGE('Assumptions (Wind)'!$L$2:$M$2)/10^9),0)</f>
        <v>-0.1550063463</v>
      </c>
      <c r="T746" s="160">
        <f>IF(and($O$677&gt;0,Model!AB$1&lt;='Assumptions (Wind)'!$V$13),PPMT('Assumptions (Wind)'!$V$10,Model!AB$1,'Assumptions (Wind)'!$V$13,'Assumptions (Wind)'!$V$8*Model!$O$677*AVERAGE('Assumptions (Wind)'!$L$2:$M$2)/10^9),0)</f>
        <v>-0.167406854</v>
      </c>
      <c r="U746" s="160">
        <f>IF(and($O$677&gt;0,Model!AC$1&lt;='Assumptions (Wind)'!$V$13),PPMT('Assumptions (Wind)'!$V$10,Model!AC$1,'Assumptions (Wind)'!$V$13,'Assumptions (Wind)'!$V$8*Model!$O$677*AVERAGE('Assumptions (Wind)'!$L$2:$M$2)/10^9),0)</f>
        <v>-0.1807994024</v>
      </c>
      <c r="V746" s="160">
        <f>IF(and($O$677&gt;0,Model!AD$1&lt;='Assumptions (Wind)'!$V$13),PPMT('Assumptions (Wind)'!$V$10,Model!AD$1,'Assumptions (Wind)'!$V$13,'Assumptions (Wind)'!$V$8*Model!$O$677*AVERAGE('Assumptions (Wind)'!$L$2:$M$2)/10^9),0)</f>
        <v>-0.1952633546</v>
      </c>
      <c r="W746" s="160">
        <f>IF(and($O$677&gt;0,Model!AE$1&lt;='Assumptions (Wind)'!$V$13),PPMT('Assumptions (Wind)'!$V$10,Model!AE$1,'Assumptions (Wind)'!$V$13,'Assumptions (Wind)'!$V$8*Model!$O$677*AVERAGE('Assumptions (Wind)'!$L$2:$M$2)/10^9),0)</f>
        <v>-0.2108844229</v>
      </c>
      <c r="X746" s="160">
        <f>IF(and($O$677&gt;0,Model!AF$1&lt;='Assumptions (Wind)'!$V$13),PPMT('Assumptions (Wind)'!$V$10,Model!AF$1,'Assumptions (Wind)'!$V$13,'Assumptions (Wind)'!$V$8*Model!$O$677*AVERAGE('Assumptions (Wind)'!$L$2:$M$2)/10^9),0)</f>
        <v>-0.2277551768</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-0.02087153445</v>
      </c>
      <c r="R748" s="160">
        <f>IF(and($Q$677&gt;0,Model!X$1&lt;='Assumptions (Wind)'!$V$13),PPMT('Assumptions (Wind)'!$V$10,Model!X$1,'Assumptions (Wind)'!$V$13,'Assumptions (Wind)'!$V$8*Model!$Q$677*AVERAGE('Assumptions (Wind)'!$N$2:$O$2)/10^9),0)</f>
        <v>-0.02254125721</v>
      </c>
      <c r="S748" s="160">
        <f>IF(and($Q$677&gt;0,Model!Y$1&lt;='Assumptions (Wind)'!$V$13),PPMT('Assumptions (Wind)'!$V$10,Model!Y$1,'Assumptions (Wind)'!$V$13,'Assumptions (Wind)'!$V$8*Model!$Q$677*AVERAGE('Assumptions (Wind)'!$N$2:$O$2)/10^9),0)</f>
        <v>-0.02434455778</v>
      </c>
      <c r="T748" s="160">
        <f>IF(and($Q$677&gt;0,Model!Z$1&lt;='Assumptions (Wind)'!$V$13),PPMT('Assumptions (Wind)'!$V$10,Model!Z$1,'Assumptions (Wind)'!$V$13,'Assumptions (Wind)'!$V$8*Model!$Q$677*AVERAGE('Assumptions (Wind)'!$N$2:$O$2)/10^9),0)</f>
        <v>-0.02629212241</v>
      </c>
      <c r="U748" s="160">
        <f>IF(and($Q$677&gt;0,Model!AA$1&lt;='Assumptions (Wind)'!$V$13),PPMT('Assumptions (Wind)'!$V$10,Model!AA$1,'Assumptions (Wind)'!$V$13,'Assumptions (Wind)'!$V$8*Model!$Q$677*AVERAGE('Assumptions (Wind)'!$N$2:$O$2)/10^9),0)</f>
        <v>-0.0283954922</v>
      </c>
      <c r="V748" s="160">
        <f>IF(and($Q$677&gt;0,Model!AB$1&lt;='Assumptions (Wind)'!$V$13),PPMT('Assumptions (Wind)'!$V$10,Model!AB$1,'Assumptions (Wind)'!$V$13,'Assumptions (Wind)'!$V$8*Model!$Q$677*AVERAGE('Assumptions (Wind)'!$N$2:$O$2)/10^9),0)</f>
        <v>-0.03066713157</v>
      </c>
      <c r="W748" s="160">
        <f>IF(and($Q$677&gt;0,Model!AC$1&lt;='Assumptions (Wind)'!$V$13),PPMT('Assumptions (Wind)'!$V$10,Model!AC$1,'Assumptions (Wind)'!$V$13,'Assumptions (Wind)'!$V$8*Model!$Q$677*AVERAGE('Assumptions (Wind)'!$N$2:$O$2)/10^9),0)</f>
        <v>-0.0331205021</v>
      </c>
      <c r="X748" s="160">
        <f>IF(and($Q$677&gt;0,Model!AD$1&lt;='Assumptions (Wind)'!$V$13),PPMT('Assumptions (Wind)'!$V$10,Model!AD$1,'Assumptions (Wind)'!$V$13,'Assumptions (Wind)'!$V$8*Model!$Q$677*AVERAGE('Assumptions (Wind)'!$N$2:$O$2)/10^9),0)</f>
        <v>-0.03577014227</v>
      </c>
      <c r="Y748" s="160">
        <f>IF(and($Q$677&gt;0,Model!AE$1&lt;='Assumptions (Wind)'!$V$13),PPMT('Assumptions (Wind)'!$V$10,Model!AE$1,'Assumptions (Wind)'!$V$13,'Assumptions (Wind)'!$V$8*Model!$Q$677*AVERAGE('Assumptions (Wind)'!$N$2:$O$2)/10^9),0)</f>
        <v>-0.03863175365</v>
      </c>
      <c r="Z748" s="160">
        <f>IF(and($Q$677&gt;0,Model!AF$1&lt;='Assumptions (Wind)'!$V$13),PPMT('Assumptions (Wind)'!$V$10,Model!AF$1,'Assumptions (Wind)'!$V$13,'Assumptions (Wind)'!$V$8*Model!$Q$677*AVERAGE('Assumptions (Wind)'!$N$2:$O$2)/10^9),0)</f>
        <v>-0.04172229394</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-0.0006899177716</v>
      </c>
      <c r="T750" s="160">
        <f>IF(and($S$677&gt;0,Model!X$1&lt;='Assumptions (Wind)'!$V$13),PPMT('Assumptions (Wind)'!$V$10,Model!X$1,'Assumptions (Wind)'!$V$13,'Assumptions (Wind)'!$V$8*Model!$S$677*AVERAGE('Assumptions (Wind)'!$P$2:$Q$2)/10^9),0)</f>
        <v>-0.0007451111934</v>
      </c>
      <c r="U750" s="160">
        <f>IF(and($S$677&gt;0,Model!Y$1&lt;='Assumptions (Wind)'!$V$13),PPMT('Assumptions (Wind)'!$V$10,Model!Y$1,'Assumptions (Wind)'!$V$13,'Assumptions (Wind)'!$V$8*Model!$S$677*AVERAGE('Assumptions (Wind)'!$P$2:$Q$2)/10^9),0)</f>
        <v>-0.0008047200888</v>
      </c>
      <c r="V750" s="160">
        <f>IF(and($S$677&gt;0,Model!Z$1&lt;='Assumptions (Wind)'!$V$13),PPMT('Assumptions (Wind)'!$V$10,Model!Z$1,'Assumptions (Wind)'!$V$13,'Assumptions (Wind)'!$V$8*Model!$S$677*AVERAGE('Assumptions (Wind)'!$P$2:$Q$2)/10^9),0)</f>
        <v>-0.0008690976959</v>
      </c>
      <c r="W750" s="160">
        <f>IF(and($S$677&gt;0,Model!AA$1&lt;='Assumptions (Wind)'!$V$13),PPMT('Assumptions (Wind)'!$V$10,Model!AA$1,'Assumptions (Wind)'!$V$13,'Assumptions (Wind)'!$V$8*Model!$S$677*AVERAGE('Assumptions (Wind)'!$P$2:$Q$2)/10^9),0)</f>
        <v>-0.0009386255116</v>
      </c>
      <c r="X750" s="160">
        <f>IF(and($S$677&gt;0,Model!AB$1&lt;='Assumptions (Wind)'!$V$13),PPMT('Assumptions (Wind)'!$V$10,Model!AB$1,'Assumptions (Wind)'!$V$13,'Assumptions (Wind)'!$V$8*Model!$S$677*AVERAGE('Assumptions (Wind)'!$P$2:$Q$2)/10^9),0)</f>
        <v>-0.001013715553</v>
      </c>
      <c r="Y750" s="160">
        <f>IF(and($S$677&gt;0,Model!AC$1&lt;='Assumptions (Wind)'!$V$13),PPMT('Assumptions (Wind)'!$V$10,Model!AC$1,'Assumptions (Wind)'!$V$13,'Assumptions (Wind)'!$V$8*Model!$S$677*AVERAGE('Assumptions (Wind)'!$P$2:$Q$2)/10^9),0)</f>
        <v>-0.001094812797</v>
      </c>
      <c r="Z750" s="160">
        <f>IF(and($S$677&gt;0,Model!AD$1&lt;='Assumptions (Wind)'!$V$13),PPMT('Assumptions (Wind)'!$V$10,Model!AD$1,'Assumptions (Wind)'!$V$13,'Assumptions (Wind)'!$V$8*Model!$S$677*AVERAGE('Assumptions (Wind)'!$P$2:$Q$2)/10^9),0)</f>
        <v>-0.00118239782</v>
      </c>
      <c r="AA750" s="160">
        <f>IF(and($S$677&gt;0,Model!AE$1&lt;='Assumptions (Wind)'!$V$13),PPMT('Assumptions (Wind)'!$V$10,Model!AE$1,'Assumptions (Wind)'!$V$13,'Assumptions (Wind)'!$V$8*Model!$S$677*AVERAGE('Assumptions (Wind)'!$P$2:$Q$2)/10^9),0)</f>
        <v>-0.001276989646</v>
      </c>
      <c r="AB750" s="160">
        <f>IF(and($S$677&gt;0,Model!AF$1&lt;='Assumptions (Wind)'!$V$13),PPMT('Assumptions (Wind)'!$V$10,Model!AF$1,'Assumptions (Wind)'!$V$13,'Assumptions (Wind)'!$V$8*Model!$S$677*AVERAGE('Assumptions (Wind)'!$P$2:$Q$2)/10^9),0)</f>
        <v>-0.001379148818</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-0.003359113283</v>
      </c>
      <c r="U751" s="160">
        <f>IF(and($T$677&gt;0,Model!X$1&lt;='Assumptions (Wind)'!$V$13),PPMT('Assumptions (Wind)'!$V$10,Model!X$1,'Assumptions (Wind)'!$V$13,'Assumptions (Wind)'!$V$8*Model!$T$677*AVERAGE('Assumptions (Wind)'!$Q$2:$R$2)/10^9),0)</f>
        <v>-0.003627842346</v>
      </c>
      <c r="V751" s="160">
        <f>IF(and($T$677&gt;0,Model!Y$1&lt;='Assumptions (Wind)'!$V$13),PPMT('Assumptions (Wind)'!$V$10,Model!Y$1,'Assumptions (Wind)'!$V$13,'Assumptions (Wind)'!$V$8*Model!$T$677*AVERAGE('Assumptions (Wind)'!$Q$2:$R$2)/10^9),0)</f>
        <v>-0.003918069733</v>
      </c>
      <c r="W751" s="160">
        <f>IF(and($T$677&gt;0,Model!Z$1&lt;='Assumptions (Wind)'!$V$13),PPMT('Assumptions (Wind)'!$V$10,Model!Z$1,'Assumptions (Wind)'!$V$13,'Assumptions (Wind)'!$V$8*Model!$T$677*AVERAGE('Assumptions (Wind)'!$Q$2:$R$2)/10^9),0)</f>
        <v>-0.004231515312</v>
      </c>
      <c r="X751" s="160">
        <f>IF(and($T$677&gt;0,Model!AA$1&lt;='Assumptions (Wind)'!$V$13),PPMT('Assumptions (Wind)'!$V$10,Model!AA$1,'Assumptions (Wind)'!$V$13,'Assumptions (Wind)'!$V$8*Model!$T$677*AVERAGE('Assumptions (Wind)'!$Q$2:$R$2)/10^9),0)</f>
        <v>-0.004570036537</v>
      </c>
      <c r="Y751" s="160">
        <f>IF(and($T$677&gt;0,Model!AB$1&lt;='Assumptions (Wind)'!$V$13),PPMT('Assumptions (Wind)'!$V$10,Model!AB$1,'Assumptions (Wind)'!$V$13,'Assumptions (Wind)'!$V$8*Model!$T$677*AVERAGE('Assumptions (Wind)'!$Q$2:$R$2)/10^9),0)</f>
        <v>-0.00493563946</v>
      </c>
      <c r="Z751" s="160">
        <f>IF(and($T$677&gt;0,Model!AC$1&lt;='Assumptions (Wind)'!$V$13),PPMT('Assumptions (Wind)'!$V$10,Model!AC$1,'Assumptions (Wind)'!$V$13,'Assumptions (Wind)'!$V$8*Model!$T$677*AVERAGE('Assumptions (Wind)'!$Q$2:$R$2)/10^9),0)</f>
        <v>-0.005330490617</v>
      </c>
      <c r="AA751" s="160">
        <f>IF(and($T$677&gt;0,Model!AD$1&lt;='Assumptions (Wind)'!$V$13),PPMT('Assumptions (Wind)'!$V$10,Model!AD$1,'Assumptions (Wind)'!$V$13,'Assumptions (Wind)'!$V$8*Model!$T$677*AVERAGE('Assumptions (Wind)'!$Q$2:$R$2)/10^9),0)</f>
        <v>-0.005756929866</v>
      </c>
      <c r="AB751" s="160">
        <f>IF(and($T$677&gt;0,Model!AE$1&lt;='Assumptions (Wind)'!$V$13),PPMT('Assumptions (Wind)'!$V$10,Model!AE$1,'Assumptions (Wind)'!$V$13,'Assumptions (Wind)'!$V$8*Model!$T$677*AVERAGE('Assumptions (Wind)'!$Q$2:$R$2)/10^9),0)</f>
        <v>-0.006217484255</v>
      </c>
      <c r="AC751" s="160">
        <f>IF(and($T$677&gt;0,Model!AF$1&lt;='Assumptions (Wind)'!$V$13),PPMT('Assumptions (Wind)'!$V$10,Model!AF$1,'Assumptions (Wind)'!$V$13,'Assumptions (Wind)'!$V$8*Model!$T$677*AVERAGE('Assumptions (Wind)'!$Q$2:$R$2)/10^9),0)</f>
        <v>-0.006714882996</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v>
      </c>
      <c r="V752" s="160">
        <f>IF(and($U$677&gt;0,Model!X$1&lt;='Assumptions (Wind)'!$V$13),PPMT('Assumptions (Wind)'!$V$10,Model!X$1,'Assumptions (Wind)'!$V$13,'Assumptions (Wind)'!$V$8*Model!$U$677*AVERAGE('Assumptions (Wind)'!$R$2:$S$2)/10^9),0)</f>
        <v>0</v>
      </c>
      <c r="W752" s="160">
        <f>IF(and($U$677&gt;0,Model!Y$1&lt;='Assumptions (Wind)'!$V$13),PPMT('Assumptions (Wind)'!$V$10,Model!Y$1,'Assumptions (Wind)'!$V$13,'Assumptions (Wind)'!$V$8*Model!$U$677*AVERAGE('Assumptions (Wind)'!$R$2:$S$2)/10^9),0)</f>
        <v>0</v>
      </c>
      <c r="X752" s="160">
        <f>IF(and($U$677&gt;0,Model!Z$1&lt;='Assumptions (Wind)'!$V$13),PPMT('Assumptions (Wind)'!$V$10,Model!Z$1,'Assumptions (Wind)'!$V$13,'Assumptions (Wind)'!$V$8*Model!$U$677*AVERAGE('Assumptions (Wind)'!$R$2:$S$2)/10^9),0)</f>
        <v>0</v>
      </c>
      <c r="Y752" s="160">
        <f>IF(and($U$677&gt;0,Model!AA$1&lt;='Assumptions (Wind)'!$V$13),PPMT('Assumptions (Wind)'!$V$10,Model!AA$1,'Assumptions (Wind)'!$V$13,'Assumptions (Wind)'!$V$8*Model!$U$677*AVERAGE('Assumptions (Wind)'!$R$2:$S$2)/10^9),0)</f>
        <v>0</v>
      </c>
      <c r="Z752" s="160">
        <f>IF(and($U$677&gt;0,Model!AB$1&lt;='Assumptions (Wind)'!$V$13),PPMT('Assumptions (Wind)'!$V$10,Model!AB$1,'Assumptions (Wind)'!$V$13,'Assumptions (Wind)'!$V$8*Model!$U$677*AVERAGE('Assumptions (Wind)'!$R$2:$S$2)/10^9),0)</f>
        <v>0</v>
      </c>
      <c r="AA752" s="160">
        <f>IF(and($U$677&gt;0,Model!AC$1&lt;='Assumptions (Wind)'!$V$13),PPMT('Assumptions (Wind)'!$V$10,Model!AC$1,'Assumptions (Wind)'!$V$13,'Assumptions (Wind)'!$V$8*Model!$U$677*AVERAGE('Assumptions (Wind)'!$R$2:$S$2)/10^9),0)</f>
        <v>0</v>
      </c>
      <c r="AB752" s="160">
        <f>IF(and($U$677&gt;0,Model!AD$1&lt;='Assumptions (Wind)'!$V$13),PPMT('Assumptions (Wind)'!$V$10,Model!AD$1,'Assumptions (Wind)'!$V$13,'Assumptions (Wind)'!$V$8*Model!$U$677*AVERAGE('Assumptions (Wind)'!$R$2:$S$2)/10^9),0)</f>
        <v>0</v>
      </c>
      <c r="AC752" s="160">
        <f>IF(and($U$677&gt;0,Model!AE$1&lt;='Assumptions (Wind)'!$V$13),PPMT('Assumptions (Wind)'!$V$10,Model!AE$1,'Assumptions (Wind)'!$V$13,'Assumptions (Wind)'!$V$8*Model!$U$677*AVERAGE('Assumptions (Wind)'!$R$2:$S$2)/10^9),0)</f>
        <v>0</v>
      </c>
      <c r="AD752" s="160">
        <f>IF(and($U$677&gt;0,Model!AF$1&lt;='Assumptions (Wind)'!$V$13),PPMT('Assumptions (Wind)'!$V$10,Model!AF$1,'Assumptions (Wind)'!$V$13,'Assumptions (Wind)'!$V$8*Model!$U$677*AVERAGE('Assumptions (Wind)'!$R$2:$S$2)/10^9),0)</f>
        <v>0</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-0.04907701998</v>
      </c>
      <c r="Y755" s="160">
        <f>IF(and($X$677&gt;0,Model!X$1&lt;='Assumptions (Wind)'!$V$13),PPMT('Assumptions (Wind)'!$V$10,Model!X1,'Assumptions (Wind)'!$V$13,'Assumptions (Wind)'!$V$8*Model!$X$677*'Assumptions (Wind)'!$V$2/10^9),0)</f>
        <v>-0.05300318158</v>
      </c>
      <c r="Z755" s="160">
        <f>IF(and($X$677&gt;0,Model!Y$1&lt;='Assumptions (Wind)'!$V$13),PPMT('Assumptions (Wind)'!$V$10,Model!Y1,'Assumptions (Wind)'!$V$13,'Assumptions (Wind)'!$V$8*Model!$X$677*'Assumptions (Wind)'!$V$2/10^9),0)</f>
        <v>-0.05724343611</v>
      </c>
      <c r="AA755" s="160">
        <f>IF(and($X$677&gt;0,Model!Z$1&lt;='Assumptions (Wind)'!$V$13),PPMT('Assumptions (Wind)'!$V$10,Model!Z1,'Assumptions (Wind)'!$V$13,'Assumptions (Wind)'!$V$8*Model!$X$677*'Assumptions (Wind)'!$V$2/10^9),0)</f>
        <v>-0.06182291099</v>
      </c>
      <c r="AB755" s="160">
        <f>IF(and($X$677&gt;0,Model!AA$1&lt;='Assumptions (Wind)'!$V$13),PPMT('Assumptions (Wind)'!$V$10,Model!AA1,'Assumptions (Wind)'!$V$13,'Assumptions (Wind)'!$V$8*Model!$X$677*'Assumptions (Wind)'!$V$2/10^9),0)</f>
        <v>-0.06676874387</v>
      </c>
      <c r="AC755" s="160">
        <f>IF(and($X$677&gt;0,Model!AB$1&lt;='Assumptions (Wind)'!$V$13),PPMT('Assumptions (Wind)'!$V$10,Model!AB1,'Assumptions (Wind)'!$V$13,'Assumptions (Wind)'!$V$8*Model!$X$677*'Assumptions (Wind)'!$V$2/10^9),0)</f>
        <v>-0.07211024338</v>
      </c>
      <c r="AD755" s="160">
        <f>IF(and($X$677&gt;0,Model!AC$1&lt;='Assumptions (Wind)'!$V$13),PPMT('Assumptions (Wind)'!$V$10,Model!AC1,'Assumptions (Wind)'!$V$13,'Assumptions (Wind)'!$V$8*Model!$X$677*'Assumptions (Wind)'!$V$2/10^9),0)</f>
        <v>-0.07787906285</v>
      </c>
      <c r="AE755" s="160">
        <f>IF(and($X$677&gt;0,Model!AD$1&lt;='Assumptions (Wind)'!$V$13),PPMT('Assumptions (Wind)'!$V$10,Model!AD1,'Assumptions (Wind)'!$V$13,'Assumptions (Wind)'!$V$8*Model!$X$677*'Assumptions (Wind)'!$V$2/10^9),0)</f>
        <v>-0.08410938788</v>
      </c>
      <c r="AF755" s="160">
        <f>IF(and($X$677&gt;0,Model!AE$1&lt;='Assumptions (Wind)'!$V$13),PPMT('Assumptions (Wind)'!$V$10,Model!AE1,'Assumptions (Wind)'!$V$13,'Assumptions (Wind)'!$V$8*Model!$X$677*'Assumptions (Wind)'!$V$2/10^9),0)</f>
        <v>-0.09083813891</v>
      </c>
      <c r="AG755" s="160">
        <f>IF(and($X$677&gt;0,Model!AF$1&lt;='Assumptions (Wind)'!$V$13),PPMT('Assumptions (Wind)'!$V$10,Model!AF1,'Assumptions (Wind)'!$V$13,'Assumptions (Wind)'!$V$8*Model!$X$677*'Assumptions (Wind)'!$V$2/10^9),0)</f>
        <v>-0.09810519003</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-0.04900443826</v>
      </c>
      <c r="Z756" s="160">
        <f>IF(and($Y$677&gt;0,Model!X$1&lt;='Assumptions (Wind)'!$V$13),PPMT('Assumptions (Wind)'!$V$10,Model!X1,'Assumptions (Wind)'!$V$13,'Assumptions (Wind)'!$V$8*Model!$Y$677*AVERAGE('Assumptions (Wind)'!$V$2:$W$2)/10^9),0)</f>
        <v>-0.05292479332</v>
      </c>
      <c r="AA756" s="160">
        <f>IF(and($Y$677&gt;0,Model!Y$1&lt;='Assumptions (Wind)'!$V$13),PPMT('Assumptions (Wind)'!$V$10,Model!Y1,'Assumptions (Wind)'!$V$13,'Assumptions (Wind)'!$V$8*Model!$Y$677*AVERAGE('Assumptions (Wind)'!$V$2:$W$2)/10^9),0)</f>
        <v>-0.05715877679</v>
      </c>
      <c r="AB756" s="160">
        <f>IF(and($Y$677&gt;0,Model!Z$1&lt;='Assumptions (Wind)'!$V$13),PPMT('Assumptions (Wind)'!$V$10,Model!Z1,'Assumptions (Wind)'!$V$13,'Assumptions (Wind)'!$V$8*Model!$Y$677*AVERAGE('Assumptions (Wind)'!$V$2:$W$2)/10^9),0)</f>
        <v>-0.06173147893</v>
      </c>
      <c r="AC756" s="160">
        <f>IF(and($Y$677&gt;0,Model!AA$1&lt;='Assumptions (Wind)'!$V$13),PPMT('Assumptions (Wind)'!$V$10,Model!AA1,'Assumptions (Wind)'!$V$13,'Assumptions (Wind)'!$V$8*Model!$Y$677*AVERAGE('Assumptions (Wind)'!$V$2:$W$2)/10^9),0)</f>
        <v>-0.06666999725</v>
      </c>
      <c r="AD756" s="160">
        <f>IF(and($Y$677&gt;0,Model!AB$1&lt;='Assumptions (Wind)'!$V$13),PPMT('Assumptions (Wind)'!$V$10,Model!AB1,'Assumptions (Wind)'!$V$13,'Assumptions (Wind)'!$V$8*Model!$Y$677*AVERAGE('Assumptions (Wind)'!$V$2:$W$2)/10^9),0)</f>
        <v>-0.07200359703</v>
      </c>
      <c r="AE756" s="160">
        <f>IF(and($Y$677&gt;0,Model!AC$1&lt;='Assumptions (Wind)'!$V$13),PPMT('Assumptions (Wind)'!$V$10,Model!AC1,'Assumptions (Wind)'!$V$13,'Assumptions (Wind)'!$V$8*Model!$Y$677*AVERAGE('Assumptions (Wind)'!$V$2:$W$2)/10^9),0)</f>
        <v>-0.07776388479</v>
      </c>
      <c r="AF756" s="160">
        <f>IF(and($Y$677&gt;0,Model!AD$1&lt;='Assumptions (Wind)'!$V$13),PPMT('Assumptions (Wind)'!$V$10,Model!AD1,'Assumptions (Wind)'!$V$13,'Assumptions (Wind)'!$V$8*Model!$Y$677*AVERAGE('Assumptions (Wind)'!$V$2:$W$2)/10^9),0)</f>
        <v>-0.08398499557</v>
      </c>
      <c r="AG756" s="160">
        <f>IF(and($Y$677&gt;0,Model!AE$1&lt;='Assumptions (Wind)'!$V$13),PPMT('Assumptions (Wind)'!$V$10,Model!AE1,'Assumptions (Wind)'!$V$13,'Assumptions (Wind)'!$V$8*Model!$Y$677*AVERAGE('Assumptions (Wind)'!$V$2:$W$2)/10^9),0)</f>
        <v>-0.09070379522</v>
      </c>
      <c r="AH756" s="160">
        <f>IF(and($Y$677&gt;0,Model!AF$1&lt;='Assumptions (Wind)'!$V$13),PPMT('Assumptions (Wind)'!$V$10,Model!AF1,'Assumptions (Wind)'!$V$13,'Assumptions (Wind)'!$V$8*Model!$Y$677*AVERAGE('Assumptions (Wind)'!$V$2:$W$2)/10^9),0)</f>
        <v>-0.09796009883</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-0.04884710347</v>
      </c>
      <c r="AA757" s="160">
        <f>IF(and($Z$677&gt;0,Model!X$1&lt;='Assumptions (Wind)'!$V$13),PPMT('Assumptions (Wind)'!$V$10,Model!X1,'Assumptions (Wind)'!$V$13,'Assumptions (Wind)'!$V$8*Model!$Z$677*AVERAGE('Assumptions (Wind)'!$W$2:$X$2)/10^9),0)</f>
        <v>-0.05275487175</v>
      </c>
      <c r="AB757" s="160">
        <f>IF(and($Z$677&gt;0,Model!Y$1&lt;='Assumptions (Wind)'!$V$13),PPMT('Assumptions (Wind)'!$V$10,Model!Y1,'Assumptions (Wind)'!$V$13,'Assumptions (Wind)'!$V$8*Model!$Z$677*AVERAGE('Assumptions (Wind)'!$W$2:$X$2)/10^9),0)</f>
        <v>-0.05697526149</v>
      </c>
      <c r="AC757" s="160">
        <f>IF(and($Z$677&gt;0,Model!Z$1&lt;='Assumptions (Wind)'!$V$13),PPMT('Assumptions (Wind)'!$V$10,Model!Z1,'Assumptions (Wind)'!$V$13,'Assumptions (Wind)'!$V$8*Model!$Z$677*AVERAGE('Assumptions (Wind)'!$W$2:$X$2)/10^9),0)</f>
        <v>-0.06153328241</v>
      </c>
      <c r="AD757" s="160">
        <f>IF(and($Z$677&gt;0,Model!AA$1&lt;='Assumptions (Wind)'!$V$13),PPMT('Assumptions (Wind)'!$V$10,Model!AA1,'Assumptions (Wind)'!$V$13,'Assumptions (Wind)'!$V$8*Model!$Z$677*AVERAGE('Assumptions (Wind)'!$W$2:$X$2)/10^9),0)</f>
        <v>-0.066455945</v>
      </c>
      <c r="AE757" s="160">
        <f>IF(and($Z$677&gt;0,Model!AB$1&lt;='Assumptions (Wind)'!$V$13),PPMT('Assumptions (Wind)'!$V$10,Model!AB1,'Assumptions (Wind)'!$V$13,'Assumptions (Wind)'!$V$8*Model!$Z$677*AVERAGE('Assumptions (Wind)'!$W$2:$X$2)/10^9),0)</f>
        <v>-0.0717724206</v>
      </c>
      <c r="AF757" s="160">
        <f>IF(and($Z$677&gt;0,Model!AC$1&lt;='Assumptions (Wind)'!$V$13),PPMT('Assumptions (Wind)'!$V$10,Model!AC1,'Assumptions (Wind)'!$V$13,'Assumptions (Wind)'!$V$8*Model!$Z$677*AVERAGE('Assumptions (Wind)'!$W$2:$X$2)/10^9),0)</f>
        <v>-0.07751421425</v>
      </c>
      <c r="AG757" s="160">
        <f>IF(and($Z$677&gt;0,Model!AD$1&lt;='Assumptions (Wind)'!$V$13),PPMT('Assumptions (Wind)'!$V$10,Model!AD1,'Assumptions (Wind)'!$V$13,'Assumptions (Wind)'!$V$8*Model!$Z$677*AVERAGE('Assumptions (Wind)'!$W$2:$X$2)/10^9),0)</f>
        <v>-0.08371535139</v>
      </c>
      <c r="AH757" s="160">
        <f>IF(and($Z$677&gt;0,Model!AE$1&lt;='Assumptions (Wind)'!$V$13),PPMT('Assumptions (Wind)'!$V$10,Model!AE1,'Assumptions (Wind)'!$V$13,'Assumptions (Wind)'!$V$8*Model!$Z$677*AVERAGE('Assumptions (Wind)'!$W$2:$X$2)/10^9),0)</f>
        <v>-0.0904125795</v>
      </c>
      <c r="AI757" s="160">
        <f>IF(and($Z$677&gt;0,Model!AF$1&lt;='Assumptions (Wind)'!$V$13),PPMT('Assumptions (Wind)'!$V$10,Model!AF1,'Assumptions (Wind)'!$V$13,'Assumptions (Wind)'!$V$8*Model!$Z$677*AVERAGE('Assumptions (Wind)'!$W$2:$X$2)/10^9),0)</f>
        <v>-0.09764558586</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-0.04866497871</v>
      </c>
      <c r="AB758" s="160">
        <f>IF(and($AA$677&gt;0,Model!X$1&lt;='Assumptions (Wind)'!$V$13),PPMT('Assumptions (Wind)'!$V$10,Model!X1,'Assumptions (Wind)'!$V$13,'Assumptions (Wind)'!$V$8*Model!$AA$677*AVERAGE('Assumptions (Wind)'!$X$2:$Y$2)/10^9),0)</f>
        <v>-0.05255817701</v>
      </c>
      <c r="AC758" s="160">
        <f>IF(and($AA$677&gt;0,Model!Y$1&lt;='Assumptions (Wind)'!$V$13),PPMT('Assumptions (Wind)'!$V$10,Model!Y1,'Assumptions (Wind)'!$V$13,'Assumptions (Wind)'!$V$8*Model!$AA$677*AVERAGE('Assumptions (Wind)'!$X$2:$Y$2)/10^9),0)</f>
        <v>-0.05676283117</v>
      </c>
      <c r="AD758" s="160">
        <f>IF(and($AA$677&gt;0,Model!Z$1&lt;='Assumptions (Wind)'!$V$13),PPMT('Assumptions (Wind)'!$V$10,Model!Z1,'Assumptions (Wind)'!$V$13,'Assumptions (Wind)'!$V$8*Model!$AA$677*AVERAGE('Assumptions (Wind)'!$X$2:$Y$2)/10^9),0)</f>
        <v>-0.06130385766</v>
      </c>
      <c r="AE758" s="160">
        <f>IF(and($AA$677&gt;0,Model!AA$1&lt;='Assumptions (Wind)'!$V$13),PPMT('Assumptions (Wind)'!$V$10,Model!AA1,'Assumptions (Wind)'!$V$13,'Assumptions (Wind)'!$V$8*Model!$AA$677*AVERAGE('Assumptions (Wind)'!$X$2:$Y$2)/10^9),0)</f>
        <v>-0.06620816628</v>
      </c>
      <c r="AF758" s="160">
        <f>IF(and($AA$677&gt;0,Model!AB$1&lt;='Assumptions (Wind)'!$V$13),PPMT('Assumptions (Wind)'!$V$10,Model!AB1,'Assumptions (Wind)'!$V$13,'Assumptions (Wind)'!$V$8*Model!$AA$677*AVERAGE('Assumptions (Wind)'!$X$2:$Y$2)/10^9),0)</f>
        <v>-0.07150481958</v>
      </c>
      <c r="AG758" s="160">
        <f>IF(and($AA$677&gt;0,Model!AC$1&lt;='Assumptions (Wind)'!$V$13),PPMT('Assumptions (Wind)'!$V$10,Model!AC1,'Assumptions (Wind)'!$V$13,'Assumptions (Wind)'!$V$8*Model!$AA$677*AVERAGE('Assumptions (Wind)'!$X$2:$Y$2)/10^9),0)</f>
        <v>-0.07722520514</v>
      </c>
      <c r="AH758" s="160">
        <f>IF(and($AA$677&gt;0,Model!AD$1&lt;='Assumptions (Wind)'!$V$13),PPMT('Assumptions (Wind)'!$V$10,Model!AD1,'Assumptions (Wind)'!$V$13,'Assumptions (Wind)'!$V$8*Model!$AA$677*AVERAGE('Assumptions (Wind)'!$X$2:$Y$2)/10^9),0)</f>
        <v>-0.08340322156</v>
      </c>
      <c r="AI758" s="160">
        <f>IF(and($AA$677&gt;0,Model!AE$1&lt;='Assumptions (Wind)'!$V$13),PPMT('Assumptions (Wind)'!$V$10,Model!AE1,'Assumptions (Wind)'!$V$13,'Assumptions (Wind)'!$V$8*Model!$AA$677*AVERAGE('Assumptions (Wind)'!$X$2:$Y$2)/10^9),0)</f>
        <v>-0.09007547928</v>
      </c>
      <c r="AJ758" s="160">
        <f>IF(and($AA$677&gt;0,Model!AF$1&lt;='Assumptions (Wind)'!$V$13),PPMT('Assumptions (Wind)'!$V$10,Model!AF1,'Assumptions (Wind)'!$V$13,'Assumptions (Wind)'!$V$8*Model!$AA$677*AVERAGE('Assumptions (Wind)'!$X$2:$Y$2)/10^9),0)</f>
        <v>-0.09728151762</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-0.04844136735</v>
      </c>
      <c r="AC759" s="160">
        <f>IF(and($AB$677&gt;0,Model!X$1&lt;='Assumptions (Wind)'!$V$13),PPMT('Assumptions (Wind)'!$V$10,Model!X1,'Assumptions (Wind)'!$V$13,'Assumptions (Wind)'!$V$8*Model!$AB$677*AVERAGE('Assumptions (Wind)'!$Y$2:$Z$2)/10^9),0)</f>
        <v>-0.05231667673</v>
      </c>
      <c r="AD759" s="160">
        <f>IF(and($AB$677&gt;0,Model!Y$1&lt;='Assumptions (Wind)'!$V$13),PPMT('Assumptions (Wind)'!$V$10,Model!Y1,'Assumptions (Wind)'!$V$13,'Assumptions (Wind)'!$V$8*Model!$AB$677*AVERAGE('Assumptions (Wind)'!$Y$2:$Z$2)/10^9),0)</f>
        <v>-0.05650201087</v>
      </c>
      <c r="AE759" s="160">
        <f>IF(and($AB$677&gt;0,Model!Z$1&lt;='Assumptions (Wind)'!$V$13),PPMT('Assumptions (Wind)'!$V$10,Model!Z1,'Assumptions (Wind)'!$V$13,'Assumptions (Wind)'!$V$8*Model!$AB$677*AVERAGE('Assumptions (Wind)'!$Y$2:$Z$2)/10^9),0)</f>
        <v>-0.06102217174</v>
      </c>
      <c r="AF759" s="160">
        <f>IF(and($AB$677&gt;0,Model!AA$1&lt;='Assumptions (Wind)'!$V$13),PPMT('Assumptions (Wind)'!$V$10,Model!AA1,'Assumptions (Wind)'!$V$13,'Assumptions (Wind)'!$V$8*Model!$AB$677*AVERAGE('Assumptions (Wind)'!$Y$2:$Z$2)/10^9),0)</f>
        <v>-0.06590394548</v>
      </c>
      <c r="AG759" s="160">
        <f>IF(and($AB$677&gt;0,Model!AB$1&lt;='Assumptions (Wind)'!$V$13),PPMT('Assumptions (Wind)'!$V$10,Model!AB1,'Assumptions (Wind)'!$V$13,'Assumptions (Wind)'!$V$8*Model!$AB$677*AVERAGE('Assumptions (Wind)'!$Y$2:$Z$2)/10^9),0)</f>
        <v>-0.07117626112</v>
      </c>
      <c r="AH759" s="160">
        <f>IF(and($AB$677&gt;0,Model!AC$1&lt;='Assumptions (Wind)'!$V$13),PPMT('Assumptions (Wind)'!$V$10,Model!AC1,'Assumptions (Wind)'!$V$13,'Assumptions (Wind)'!$V$8*Model!$AB$677*AVERAGE('Assumptions (Wind)'!$Y$2:$Z$2)/10^9),0)</f>
        <v>-0.07687036201</v>
      </c>
      <c r="AI759" s="160">
        <f>IF(and($AB$677&gt;0,Model!AD$1&lt;='Assumptions (Wind)'!$V$13),PPMT('Assumptions (Wind)'!$V$10,Model!AD1,'Assumptions (Wind)'!$V$13,'Assumptions (Wind)'!$V$8*Model!$AB$677*AVERAGE('Assumptions (Wind)'!$Y$2:$Z$2)/10^9),0)</f>
        <v>-0.08301999097</v>
      </c>
      <c r="AJ759" s="160">
        <f>IF(and($AB$677&gt;0,Model!AE$1&lt;='Assumptions (Wind)'!$V$13),PPMT('Assumptions (Wind)'!$V$10,Model!AE1,'Assumptions (Wind)'!$V$13,'Assumptions (Wind)'!$V$8*Model!$AB$677*AVERAGE('Assumptions (Wind)'!$Y$2:$Z$2)/10^9),0)</f>
        <v>-0.08966159025</v>
      </c>
      <c r="AK759" s="160">
        <f>IF(and($AB$677&gt;0,Model!AF$1&lt;='Assumptions (Wind)'!$V$13),PPMT('Assumptions (Wind)'!$V$10,Model!AF1,'Assumptions (Wind)'!$V$13,'Assumptions (Wind)'!$V$8*Model!$AB$677*AVERAGE('Assumptions (Wind)'!$Y$2:$Z$2)/10^9),0)</f>
        <v>-0.09683451747</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-0.04994849988</v>
      </c>
      <c r="AD760" s="160">
        <f>IF(and($AC$677&gt;0,Model!X$1&lt;='Assumptions (Wind)'!$V$13),PPMT('Assumptions (Wind)'!$V$10,Model!X1,'Assumptions (Wind)'!$V$13,'Assumptions (Wind)'!$V$8*Model!$AC$677*AVERAGE('Assumptions (Wind)'!$Z$2:$AA$2)/10^9),0)</f>
        <v>-0.05394437988</v>
      </c>
      <c r="AE760" s="160">
        <f>IF(and($AC$677&gt;0,Model!Y$1&lt;='Assumptions (Wind)'!$V$13),PPMT('Assumptions (Wind)'!$V$10,Model!Y1,'Assumptions (Wind)'!$V$13,'Assumptions (Wind)'!$V$8*Model!$AC$677*AVERAGE('Assumptions (Wind)'!$Z$2:$AA$2)/10^9),0)</f>
        <v>-0.05825993027</v>
      </c>
      <c r="AF760" s="160">
        <f>IF(and($AC$677&gt;0,Model!Z$1&lt;='Assumptions (Wind)'!$V$13),PPMT('Assumptions (Wind)'!$V$10,Model!Z1,'Assumptions (Wind)'!$V$13,'Assumptions (Wind)'!$V$8*Model!$AC$677*AVERAGE('Assumptions (Wind)'!$Z$2:$AA$2)/10^9),0)</f>
        <v>-0.06292072469</v>
      </c>
      <c r="AG760" s="160">
        <f>IF(and($AC$677&gt;0,Model!AA$1&lt;='Assumptions (Wind)'!$V$13),PPMT('Assumptions (Wind)'!$V$10,Model!AA1,'Assumptions (Wind)'!$V$13,'Assumptions (Wind)'!$V$8*Model!$AC$677*AVERAGE('Assumptions (Wind)'!$Z$2:$AA$2)/10^9),0)</f>
        <v>-0.06795438266</v>
      </c>
      <c r="AH760" s="160">
        <f>IF(and($AC$677&gt;0,Model!AB$1&lt;='Assumptions (Wind)'!$V$13),PPMT('Assumptions (Wind)'!$V$10,Model!AB1,'Assumptions (Wind)'!$V$13,'Assumptions (Wind)'!$V$8*Model!$AC$677*AVERAGE('Assumptions (Wind)'!$Z$2:$AA$2)/10^9),0)</f>
        <v>-0.07339073327</v>
      </c>
      <c r="AI760" s="160">
        <f>IF(and($AC$677&gt;0,Model!AC$1&lt;='Assumptions (Wind)'!$V$13),PPMT('Assumptions (Wind)'!$V$10,Model!AC1,'Assumptions (Wind)'!$V$13,'Assumptions (Wind)'!$V$8*Model!$AC$677*AVERAGE('Assumptions (Wind)'!$Z$2:$AA$2)/10^9),0)</f>
        <v>-0.07926199194</v>
      </c>
      <c r="AJ760" s="160">
        <f>IF(and($AC$677&gt;0,Model!AD$1&lt;='Assumptions (Wind)'!$V$13),PPMT('Assumptions (Wind)'!$V$10,Model!AD1,'Assumptions (Wind)'!$V$13,'Assumptions (Wind)'!$V$8*Model!$AC$677*AVERAGE('Assumptions (Wind)'!$Z$2:$AA$2)/10^9),0)</f>
        <v>-0.08560295129</v>
      </c>
      <c r="AK760" s="160">
        <f>IF(and($AC$677&gt;0,Model!AE$1&lt;='Assumptions (Wind)'!$V$13),PPMT('Assumptions (Wind)'!$V$10,Model!AE1,'Assumptions (Wind)'!$V$13,'Assumptions (Wind)'!$V$8*Model!$AC$677*AVERAGE('Assumptions (Wind)'!$Z$2:$AA$2)/10^9),0)</f>
        <v>-0.0924511874</v>
      </c>
      <c r="AL760" s="160">
        <f>IF(and($AC$677&gt;0,Model!AF$1&lt;='Assumptions (Wind)'!$V$13),PPMT('Assumptions (Wind)'!$V$10,Model!AF1,'Assumptions (Wind)'!$V$13,'Assumptions (Wind)'!$V$8*Model!$AC$677*AVERAGE('Assumptions (Wind)'!$Z$2:$AA$2)/10^9),0)</f>
        <v>-0.09984728239</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-0.04787923177</v>
      </c>
      <c r="AE761" s="160">
        <f>IF(and($AD$677&gt;0,Model!X$1&lt;='Assumptions (Wind)'!$V$13),PPMT('Assumptions (Wind)'!$V$10,Model!X1,'Assumptions (Wind)'!$V$13,'Assumptions (Wind)'!$V$8*Model!$AD$677*AVERAGE('Assumptions (Wind)'!$AA$2:$AB$2)/10^9),0)</f>
        <v>-0.05170957031</v>
      </c>
      <c r="AF761" s="160">
        <f>IF(and($AD$677&gt;0,Model!Y$1&lt;='Assumptions (Wind)'!$V$13),PPMT('Assumptions (Wind)'!$V$10,Model!Y1,'Assumptions (Wind)'!$V$13,'Assumptions (Wind)'!$V$8*Model!$AD$677*AVERAGE('Assumptions (Wind)'!$AA$2:$AB$2)/10^9),0)</f>
        <v>-0.05584633594</v>
      </c>
      <c r="AG761" s="160">
        <f>IF(and($AD$677&gt;0,Model!Z$1&lt;='Assumptions (Wind)'!$V$13),PPMT('Assumptions (Wind)'!$V$10,Model!Z1,'Assumptions (Wind)'!$V$13,'Assumptions (Wind)'!$V$8*Model!$AD$677*AVERAGE('Assumptions (Wind)'!$AA$2:$AB$2)/10^9),0)</f>
        <v>-0.06031404281</v>
      </c>
      <c r="AH761" s="160">
        <f>IF(and($AD$677&gt;0,Model!AA$1&lt;='Assumptions (Wind)'!$V$13),PPMT('Assumptions (Wind)'!$V$10,Model!AA1,'Assumptions (Wind)'!$V$13,'Assumptions (Wind)'!$V$8*Model!$AD$677*AVERAGE('Assumptions (Wind)'!$AA$2:$AB$2)/10^9),0)</f>
        <v>-0.06513916624</v>
      </c>
      <c r="AI761" s="160">
        <f>IF(and($AD$677&gt;0,Model!AB$1&lt;='Assumptions (Wind)'!$V$13),PPMT('Assumptions (Wind)'!$V$10,Model!AB1,'Assumptions (Wind)'!$V$13,'Assumptions (Wind)'!$V$8*Model!$AD$677*AVERAGE('Assumptions (Wind)'!$AA$2:$AB$2)/10^9),0)</f>
        <v>-0.07035029954</v>
      </c>
      <c r="AJ761" s="160">
        <f>IF(and($AD$677&gt;0,Model!AC$1&lt;='Assumptions (Wind)'!$V$13),PPMT('Assumptions (Wind)'!$V$10,Model!AC1,'Assumptions (Wind)'!$V$13,'Assumptions (Wind)'!$V$8*Model!$AD$677*AVERAGE('Assumptions (Wind)'!$AA$2:$AB$2)/10^9),0)</f>
        <v>-0.0759783235</v>
      </c>
      <c r="AK761" s="160">
        <f>IF(and($AD$677&gt;0,Model!AD$1&lt;='Assumptions (Wind)'!$V$13),PPMT('Assumptions (Wind)'!$V$10,Model!AD1,'Assumptions (Wind)'!$V$13,'Assumptions (Wind)'!$V$8*Model!$AD$677*AVERAGE('Assumptions (Wind)'!$AA$2:$AB$2)/10^9),0)</f>
        <v>-0.08205658938</v>
      </c>
      <c r="AL761" s="160">
        <f>IF(and($AD$677&gt;0,Model!AE$1&lt;='Assumptions (Wind)'!$V$13),PPMT('Assumptions (Wind)'!$V$10,Model!AE1,'Assumptions (Wind)'!$V$13,'Assumptions (Wind)'!$V$8*Model!$AD$677*AVERAGE('Assumptions (Wind)'!$AA$2:$AB$2)/10^9),0)</f>
        <v>-0.08862111653</v>
      </c>
      <c r="AM761" s="160">
        <f>IF(and($AD$677&gt;0,Model!AF$1&lt;='Assumptions (Wind)'!$V$13),PPMT('Assumptions (Wind)'!$V$10,Model!AF1,'Assumptions (Wind)'!$V$13,'Assumptions (Wind)'!$V$8*Model!$AD$677*AVERAGE('Assumptions (Wind)'!$AA$2:$AB$2)/10^9),0)</f>
        <v>-0.09571080585</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-0.04755387892</v>
      </c>
      <c r="AF762" s="160">
        <f>IF(and($AE$677&gt;0,Model!X$1&lt;='Assumptions (Wind)'!$V$13),PPMT('Assumptions (Wind)'!$V$10,Model!X1,'Assumptions (Wind)'!$V$13,'Assumptions (Wind)'!$V$8*Model!$AE$677*AVERAGE('Assumptions (Wind)'!$AB$2:$AC$2)/10^9),0)</f>
        <v>-0.05135818924</v>
      </c>
      <c r="AG762" s="160">
        <f>IF(and($AE$677&gt;0,Model!Y$1&lt;='Assumptions (Wind)'!$V$13),PPMT('Assumptions (Wind)'!$V$10,Model!Y1,'Assumptions (Wind)'!$V$13,'Assumptions (Wind)'!$V$8*Model!$AE$677*AVERAGE('Assumptions (Wind)'!$AB$2:$AC$2)/10^9),0)</f>
        <v>-0.05546684438</v>
      </c>
      <c r="AH762" s="160">
        <f>IF(and($AE$677&gt;0,Model!Z$1&lt;='Assumptions (Wind)'!$V$13),PPMT('Assumptions (Wind)'!$V$10,Model!Z1,'Assumptions (Wind)'!$V$13,'Assumptions (Wind)'!$V$8*Model!$AE$677*AVERAGE('Assumptions (Wind)'!$AB$2:$AC$2)/10^9),0)</f>
        <v>-0.05990419193</v>
      </c>
      <c r="AI762" s="160">
        <f>IF(and($AE$677&gt;0,Model!AA$1&lt;='Assumptions (Wind)'!$V$13),PPMT('Assumptions (Wind)'!$V$10,Model!AA1,'Assumptions (Wind)'!$V$13,'Assumptions (Wind)'!$V$8*Model!$AE$677*AVERAGE('Assumptions (Wind)'!$AB$2:$AC$2)/10^9),0)</f>
        <v>-0.06469652728</v>
      </c>
      <c r="AJ762" s="160">
        <f>IF(and($AE$677&gt;0,Model!AB$1&lt;='Assumptions (Wind)'!$V$13),PPMT('Assumptions (Wind)'!$V$10,Model!AB1,'Assumptions (Wind)'!$V$13,'Assumptions (Wind)'!$V$8*Model!$AE$677*AVERAGE('Assumptions (Wind)'!$AB$2:$AC$2)/10^9),0)</f>
        <v>-0.06987224946</v>
      </c>
      <c r="AK762" s="160">
        <f>IF(and($AE$677&gt;0,Model!AC$1&lt;='Assumptions (Wind)'!$V$13),PPMT('Assumptions (Wind)'!$V$10,Model!AC1,'Assumptions (Wind)'!$V$13,'Assumptions (Wind)'!$V$8*Model!$AE$677*AVERAGE('Assumptions (Wind)'!$AB$2:$AC$2)/10^9),0)</f>
        <v>-0.07546202942</v>
      </c>
      <c r="AL762" s="160">
        <f>IF(and($AE$677&gt;0,Model!AD$1&lt;='Assumptions (Wind)'!$V$13),PPMT('Assumptions (Wind)'!$V$10,Model!AD1,'Assumptions (Wind)'!$V$13,'Assumptions (Wind)'!$V$8*Model!$AE$677*AVERAGE('Assumptions (Wind)'!$AB$2:$AC$2)/10^9),0)</f>
        <v>-0.08149899177</v>
      </c>
      <c r="AM762" s="160">
        <f>IF(and($AE$677&gt;0,Model!AE$1&lt;='Assumptions (Wind)'!$V$13),PPMT('Assumptions (Wind)'!$V$10,Model!AE1,'Assumptions (Wind)'!$V$13,'Assumptions (Wind)'!$V$8*Model!$AE$677*AVERAGE('Assumptions (Wind)'!$AB$2:$AC$2)/10^9),0)</f>
        <v>-0.08801891112</v>
      </c>
      <c r="AN762" s="160">
        <f>IF(and($AE$677&gt;0,Model!AF$1&lt;='Assumptions (Wind)'!$V$13),PPMT('Assumptions (Wind)'!$V$10,Model!AF1,'Assumptions (Wind)'!$V$13,'Assumptions (Wind)'!$V$8*Model!$AE$677*AVERAGE('Assumptions (Wind)'!$AB$2:$AC$2)/10^9),0)</f>
        <v>-0.09506042401</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-0.06971518324</v>
      </c>
      <c r="AG763" s="160">
        <f>IF(and($AF$677&gt;0,Model!X$1&lt;='Assumptions (Wind)'!$V$13),PPMT('Assumptions (Wind)'!$V$10,Model!X1,'Assumptions (Wind)'!$V$13,'Assumptions (Wind)'!$V$8*Model!$AF$677*AVERAGE('Assumptions (Wind)'!$AC$2:$AD$2)/10^9),0)</f>
        <v>-0.0752923979</v>
      </c>
      <c r="AH763" s="160">
        <f>IF(and($AF$677&gt;0,Model!Y$1&lt;='Assumptions (Wind)'!$V$13),PPMT('Assumptions (Wind)'!$V$10,Model!Y1,'Assumptions (Wind)'!$V$13,'Assumptions (Wind)'!$V$8*Model!$AF$677*AVERAGE('Assumptions (Wind)'!$AC$2:$AD$2)/10^9),0)</f>
        <v>-0.08131578973</v>
      </c>
      <c r="AI763" s="160">
        <f>IF(and($AF$677&gt;0,Model!Z$1&lt;='Assumptions (Wind)'!$V$13),PPMT('Assumptions (Wind)'!$V$10,Model!Z1,'Assumptions (Wind)'!$V$13,'Assumptions (Wind)'!$V$8*Model!$AF$677*AVERAGE('Assumptions (Wind)'!$AC$2:$AD$2)/10^9),0)</f>
        <v>-0.08782105291</v>
      </c>
      <c r="AJ763" s="160">
        <f>IF(and($AF$677&gt;0,Model!AA$1&lt;='Assumptions (Wind)'!$V$13),PPMT('Assumptions (Wind)'!$V$10,Model!AA1,'Assumptions (Wind)'!$V$13,'Assumptions (Wind)'!$V$8*Model!$AF$677*AVERAGE('Assumptions (Wind)'!$AC$2:$AD$2)/10^9),0)</f>
        <v>-0.09484673714</v>
      </c>
      <c r="AK763" s="160">
        <f>IF(and($AF$677&gt;0,Model!AB$1&lt;='Assumptions (Wind)'!$V$13),PPMT('Assumptions (Wind)'!$V$10,Model!AB1,'Assumptions (Wind)'!$V$13,'Assumptions (Wind)'!$V$8*Model!$AF$677*AVERAGE('Assumptions (Wind)'!$AC$2:$AD$2)/10^9),0)</f>
        <v>-0.1024344761</v>
      </c>
      <c r="AL763" s="160">
        <f>IF(and($AF$677&gt;0,Model!AC$1&lt;='Assumptions (Wind)'!$V$13),PPMT('Assumptions (Wind)'!$V$10,Model!AC1,'Assumptions (Wind)'!$V$13,'Assumptions (Wind)'!$V$8*Model!$AF$677*AVERAGE('Assumptions (Wind)'!$AC$2:$AD$2)/10^9),0)</f>
        <v>-0.1106292342</v>
      </c>
      <c r="AM763" s="160">
        <f>IF(and($AF$677&gt;0,Model!AD$1&lt;='Assumptions (Wind)'!$V$13),PPMT('Assumptions (Wind)'!$V$10,Model!AD1,'Assumptions (Wind)'!$V$13,'Assumptions (Wind)'!$V$8*Model!$AF$677*AVERAGE('Assumptions (Wind)'!$AC$2:$AD$2)/10^9),0)</f>
        <v>-0.1194795729</v>
      </c>
      <c r="AN763" s="160">
        <f>IF(and($AF$677&gt;0,Model!AE$1&lt;='Assumptions (Wind)'!$V$13),PPMT('Assumptions (Wind)'!$V$10,Model!AE1,'Assumptions (Wind)'!$V$13,'Assumptions (Wind)'!$V$8*Model!$AF$677*AVERAGE('Assumptions (Wind)'!$AC$2:$AD$2)/10^9),0)</f>
        <v>-0.1290379388</v>
      </c>
      <c r="AO763" s="160">
        <f>IF(and($AF$677&gt;0,Model!AF$1&lt;='Assumptions (Wind)'!$V$13),PPMT('Assumptions (Wind)'!$V$10,Model!AF1,'Assumptions (Wind)'!$V$13,'Assumptions (Wind)'!$V$8*Model!$AF$677*AVERAGE('Assumptions (Wind)'!$AC$2:$AD$2)/10^9),0)</f>
        <v>-0.1393609739</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-0.05678408721</v>
      </c>
      <c r="AH764" s="160">
        <f>IF(and($AG$677&gt;0,Model!X$1&lt;='Assumptions (Wind)'!$V$13),PPMT('Assumptions (Wind)'!$V$10,Model!X1,'Assumptions (Wind)'!$V$13,'Assumptions (Wind)'!$V$8*Model!$AG$677*AVERAGE('Assumptions (Wind)'!$AD$2:$AE$2)/10^9),0)</f>
        <v>-0.06132681419</v>
      </c>
      <c r="AI764" s="160">
        <f>IF(and($AG$677&gt;0,Model!Y$1&lt;='Assumptions (Wind)'!$V$13),PPMT('Assumptions (Wind)'!$V$10,Model!Y1,'Assumptions (Wind)'!$V$13,'Assumptions (Wind)'!$V$8*Model!$AG$677*AVERAGE('Assumptions (Wind)'!$AD$2:$AE$2)/10^9),0)</f>
        <v>-0.06623295932</v>
      </c>
      <c r="AJ764" s="160">
        <f>IF(and($AG$677&gt;0,Model!Z$1&lt;='Assumptions (Wind)'!$V$13),PPMT('Assumptions (Wind)'!$V$10,Model!Z1,'Assumptions (Wind)'!$V$13,'Assumptions (Wind)'!$V$8*Model!$AG$677*AVERAGE('Assumptions (Wind)'!$AD$2:$AE$2)/10^9),0)</f>
        <v>-0.07153159607</v>
      </c>
      <c r="AK764" s="160">
        <f>IF(and($AG$677&gt;0,Model!AA$1&lt;='Assumptions (Wind)'!$V$13),PPMT('Assumptions (Wind)'!$V$10,Model!AA1,'Assumptions (Wind)'!$V$13,'Assumptions (Wind)'!$V$8*Model!$AG$677*AVERAGE('Assumptions (Wind)'!$AD$2:$AE$2)/10^9),0)</f>
        <v>-0.07725412375</v>
      </c>
      <c r="AL764" s="160">
        <f>IF(and($AG$677&gt;0,Model!AB$1&lt;='Assumptions (Wind)'!$V$13),PPMT('Assumptions (Wind)'!$V$10,Model!AB1,'Assumptions (Wind)'!$V$13,'Assumptions (Wind)'!$V$8*Model!$AG$677*AVERAGE('Assumptions (Wind)'!$AD$2:$AE$2)/10^9),0)</f>
        <v>-0.08343445365</v>
      </c>
      <c r="AM764" s="160">
        <f>IF(and($AG$677&gt;0,Model!AC$1&lt;='Assumptions (Wind)'!$V$13),PPMT('Assumptions (Wind)'!$V$10,Model!AC1,'Assumptions (Wind)'!$V$13,'Assumptions (Wind)'!$V$8*Model!$AG$677*AVERAGE('Assumptions (Wind)'!$AD$2:$AE$2)/10^9),0)</f>
        <v>-0.09010920995</v>
      </c>
      <c r="AN764" s="160">
        <f>IF(and($AG$677&gt;0,Model!AD$1&lt;='Assumptions (Wind)'!$V$13),PPMT('Assumptions (Wind)'!$V$10,Model!AD1,'Assumptions (Wind)'!$V$13,'Assumptions (Wind)'!$V$8*Model!$AG$677*AVERAGE('Assumptions (Wind)'!$AD$2:$AE$2)/10^9),0)</f>
        <v>-0.09731794674</v>
      </c>
      <c r="AO764" s="160">
        <f>IF(and($AG$677&gt;0,Model!AE$1&lt;='Assumptions (Wind)'!$V$13),PPMT('Assumptions (Wind)'!$V$10,Model!AE1,'Assumptions (Wind)'!$V$13,'Assumptions (Wind)'!$V$8*Model!$AG$677*AVERAGE('Assumptions (Wind)'!$AD$2:$AE$2)/10^9),0)</f>
        <v>-0.1051033825</v>
      </c>
      <c r="AP764" s="160">
        <f>IF(and($AG$677&gt;0,Model!AF$1&lt;='Assumptions (Wind)'!$V$13),PPMT('Assumptions (Wind)'!$V$10,Model!AF1,'Assumptions (Wind)'!$V$13,'Assumptions (Wind)'!$V$8*Model!$AG$677*AVERAGE('Assumptions (Wind)'!$AD$2:$AE$2)/10^9),0)</f>
        <v>-0.1135116531</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-0.04907697771</v>
      </c>
      <c r="AI765" s="160">
        <f>IF(and($AH$677&gt;0,Model!X$1&lt;='Assumptions (Wind)'!$V$13),PPMT('Assumptions (Wind)'!$V$10,Model!X1,'Assumptions (Wind)'!$V$13,'Assumptions (Wind)'!$V$8*Model!$AH$677*AVERAGE('Assumptions (Wind)'!$AE$2:$AF$2)/10^9),0)</f>
        <v>-0.05300313592</v>
      </c>
      <c r="AJ765" s="160">
        <f>IF(and($AH$677&gt;0,Model!Y$1&lt;='Assumptions (Wind)'!$V$13),PPMT('Assumptions (Wind)'!$V$10,Model!Y1,'Assumptions (Wind)'!$V$13,'Assumptions (Wind)'!$V$8*Model!$AH$677*AVERAGE('Assumptions (Wind)'!$AE$2:$AF$2)/10^9),0)</f>
        <v>-0.0572433868</v>
      </c>
      <c r="AK765" s="160">
        <f>IF(and($AH$677&gt;0,Model!Z$1&lt;='Assumptions (Wind)'!$V$13),PPMT('Assumptions (Wind)'!$V$10,Model!Z1,'Assumptions (Wind)'!$V$13,'Assumptions (Wind)'!$V$8*Model!$AH$677*AVERAGE('Assumptions (Wind)'!$AE$2:$AF$2)/10^9),0)</f>
        <v>-0.06182285774</v>
      </c>
      <c r="AL765" s="160">
        <f>IF(and($AH$677&gt;0,Model!AA$1&lt;='Assumptions (Wind)'!$V$13),PPMT('Assumptions (Wind)'!$V$10,Model!AA1,'Assumptions (Wind)'!$V$13,'Assumptions (Wind)'!$V$8*Model!$AH$677*AVERAGE('Assumptions (Wind)'!$AE$2:$AF$2)/10^9),0)</f>
        <v>-0.06676868636</v>
      </c>
      <c r="AM765" s="160">
        <f>IF(and($AH$677&gt;0,Model!AB$1&lt;='Assumptions (Wind)'!$V$13),PPMT('Assumptions (Wind)'!$V$10,Model!AB1,'Assumptions (Wind)'!$V$13,'Assumptions (Wind)'!$V$8*Model!$AH$677*AVERAGE('Assumptions (Wind)'!$AE$2:$AF$2)/10^9),0)</f>
        <v>-0.07211018127</v>
      </c>
      <c r="AN765" s="160">
        <f>IF(and($AH$677&gt;0,Model!AC$1&lt;='Assumptions (Wind)'!$V$13),PPMT('Assumptions (Wind)'!$V$10,Model!AC1,'Assumptions (Wind)'!$V$13,'Assumptions (Wind)'!$V$8*Model!$AH$677*AVERAGE('Assumptions (Wind)'!$AE$2:$AF$2)/10^9),0)</f>
        <v>-0.07787899577</v>
      </c>
      <c r="AO765" s="160">
        <f>IF(and($AH$677&gt;0,Model!AD$1&lt;='Assumptions (Wind)'!$V$13),PPMT('Assumptions (Wind)'!$V$10,Model!AD1,'Assumptions (Wind)'!$V$13,'Assumptions (Wind)'!$V$8*Model!$AH$677*AVERAGE('Assumptions (Wind)'!$AE$2:$AF$2)/10^9),0)</f>
        <v>-0.08410931543</v>
      </c>
      <c r="AP765" s="160">
        <f>IF(and($AH$677&gt;0,Model!AE$1&lt;='Assumptions (Wind)'!$V$13),PPMT('Assumptions (Wind)'!$V$10,Model!AE1,'Assumptions (Wind)'!$V$13,'Assumptions (Wind)'!$V$8*Model!$AH$677*AVERAGE('Assumptions (Wind)'!$AE$2:$AF$2)/10^9),0)</f>
        <v>-0.09083806067</v>
      </c>
      <c r="AQ765" s="160">
        <f>IF(and($AH$677&gt;0,Model!AF$1&lt;='Assumptions (Wind)'!$V$13),PPMT('Assumptions (Wind)'!$V$10,Model!AF1,'Assumptions (Wind)'!$V$13,'Assumptions (Wind)'!$V$8*Model!$AH$677*AVERAGE('Assumptions (Wind)'!$AE$2:$AF$2)/10^9),0)</f>
        <v>-0.09810510552</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-0.04624098822</v>
      </c>
      <c r="AJ766" s="177">
        <f>IF(and($AI$677&gt;0,Model!X$1&lt;='Assumptions (Wind)'!$V$13),PPMT('Assumptions (Wind)'!$V$10,Model!X1,'Assumptions (Wind)'!$V$13,'Assumptions (Wind)'!$V$8*Model!$AI$677*AVERAGE('Assumptions (Wind)'!$AF$2:$AG$2)/10^9),0)</f>
        <v>-0.04994026727</v>
      </c>
      <c r="AK766" s="177">
        <f>IF(and($AI$677&gt;0,Model!Y$1&lt;='Assumptions (Wind)'!$V$13),PPMT('Assumptions (Wind)'!$V$10,Model!Y1,'Assumptions (Wind)'!$V$13,'Assumptions (Wind)'!$V$8*Model!$AI$677*AVERAGE('Assumptions (Wind)'!$AF$2:$AG$2)/10^9),0)</f>
        <v>-0.05393548866</v>
      </c>
      <c r="AL766" s="177">
        <f>IF(and($AI$677&gt;0,Model!Z$1&lt;='Assumptions (Wind)'!$V$13),PPMT('Assumptions (Wind)'!$V$10,Model!Z1,'Assumptions (Wind)'!$V$13,'Assumptions (Wind)'!$V$8*Model!$AI$677*AVERAGE('Assumptions (Wind)'!$AF$2:$AG$2)/10^9),0)</f>
        <v>-0.05825032775</v>
      </c>
      <c r="AM766" s="177">
        <f>IF(and($AI$677&gt;0,Model!AA$1&lt;='Assumptions (Wind)'!$V$13),PPMT('Assumptions (Wind)'!$V$10,Model!AA1,'Assumptions (Wind)'!$V$13,'Assumptions (Wind)'!$V$8*Model!$AI$677*AVERAGE('Assumptions (Wind)'!$AF$2:$AG$2)/10^9),0)</f>
        <v>-0.06291035397</v>
      </c>
      <c r="AN766" s="177">
        <f>IF(and($AI$677&gt;0,Model!AB$1&lt;='Assumptions (Wind)'!$V$13),PPMT('Assumptions (Wind)'!$V$10,Model!AB1,'Assumptions (Wind)'!$V$13,'Assumptions (Wind)'!$V$8*Model!$AI$677*AVERAGE('Assumptions (Wind)'!$AF$2:$AG$2)/10^9),0)</f>
        <v>-0.06794318229</v>
      </c>
      <c r="AO766" s="177">
        <f>IF(and($AI$677&gt;0,Model!AC$1&lt;='Assumptions (Wind)'!$V$13),PPMT('Assumptions (Wind)'!$V$10,Model!AC1,'Assumptions (Wind)'!$V$13,'Assumptions (Wind)'!$V$8*Model!$AI$677*AVERAGE('Assumptions (Wind)'!$AF$2:$AG$2)/10^9),0)</f>
        <v>-0.07337863687</v>
      </c>
      <c r="AP766" s="177">
        <f>IF(and($AI$677&gt;0,Model!AD$1&lt;='Assumptions (Wind)'!$V$13),PPMT('Assumptions (Wind)'!$V$10,Model!AD1,'Assumptions (Wind)'!$V$13,'Assumptions (Wind)'!$V$8*Model!$AI$677*AVERAGE('Assumptions (Wind)'!$AF$2:$AG$2)/10^9),0)</f>
        <v>-0.07924892782</v>
      </c>
      <c r="AQ766" s="177">
        <f>IF(and($AI$677&gt;0,Model!AE$1&lt;='Assumptions (Wind)'!$V$13),PPMT('Assumptions (Wind)'!$V$10,Model!AE1,'Assumptions (Wind)'!$V$13,'Assumptions (Wind)'!$V$8*Model!$AI$677*AVERAGE('Assumptions (Wind)'!$AF$2:$AG$2)/10^9),0)</f>
        <v>-0.08558884204</v>
      </c>
      <c r="AR766" s="177">
        <f>IF(and($AI$677&gt;0,Model!AF$1&lt;='Assumptions (Wind)'!$V$13),PPMT('Assumptions (Wind)'!$V$10,Model!AF1,'Assumptions (Wind)'!$V$13,'Assumptions (Wind)'!$V$8*Model!$AI$677*AVERAGE('Assumptions (Wind)'!$AF$2:$AG$2)/10^9),0)</f>
        <v>-0.09243594941</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-0.06206769384</v>
      </c>
      <c r="AK767" s="177">
        <f>IF(and($AJ$677&gt;0,Model!X$1&lt;='Assumptions (Wind)'!$V$13),PPMT('Assumptions (Wind)'!$V$10,Model!X1,'Assumptions (Wind)'!$V$13,'Assumptions (Wind)'!$V$8*Model!$AJ$677*AVERAGE('Assumptions (Wind)'!$AG$2:$AH$2)/10^9),0)</f>
        <v>-0.06703310935</v>
      </c>
      <c r="AL767" s="177">
        <f>IF(and($AJ$677&gt;0,Model!Y$1&lt;='Assumptions (Wind)'!$V$13),PPMT('Assumptions (Wind)'!$V$10,Model!Y1,'Assumptions (Wind)'!$V$13,'Assumptions (Wind)'!$V$8*Model!$AJ$677*AVERAGE('Assumptions (Wind)'!$AG$2:$AH$2)/10^9),0)</f>
        <v>-0.07239575809</v>
      </c>
      <c r="AM767" s="177">
        <f>IF(and($AJ$677&gt;0,Model!Z$1&lt;='Assumptions (Wind)'!$V$13),PPMT('Assumptions (Wind)'!$V$10,Model!Z1,'Assumptions (Wind)'!$V$13,'Assumptions (Wind)'!$V$8*Model!$AJ$677*AVERAGE('Assumptions (Wind)'!$AG$2:$AH$2)/10^9),0)</f>
        <v>-0.07818741874</v>
      </c>
      <c r="AN767" s="177">
        <f>IF(and($AJ$677&gt;0,Model!AA$1&lt;='Assumptions (Wind)'!$V$13),PPMT('Assumptions (Wind)'!$V$10,Model!AA1,'Assumptions (Wind)'!$V$13,'Assumptions (Wind)'!$V$8*Model!$AJ$677*AVERAGE('Assumptions (Wind)'!$AG$2:$AH$2)/10^9),0)</f>
        <v>-0.08444241224</v>
      </c>
      <c r="AO767" s="177">
        <f>IF(and($AJ$677&gt;0,Model!AB$1&lt;='Assumptions (Wind)'!$V$13),PPMT('Assumptions (Wind)'!$V$10,Model!AB1,'Assumptions (Wind)'!$V$13,'Assumptions (Wind)'!$V$8*Model!$AJ$677*AVERAGE('Assumptions (Wind)'!$AG$2:$AH$2)/10^9),0)</f>
        <v>-0.09119780522</v>
      </c>
      <c r="AP767" s="177">
        <f>IF(and($AJ$677&gt;0,Model!AC$1&lt;='Assumptions (Wind)'!$V$13),PPMT('Assumptions (Wind)'!$V$10,Model!AC1,'Assumptions (Wind)'!$V$13,'Assumptions (Wind)'!$V$8*Model!$AJ$677*AVERAGE('Assumptions (Wind)'!$AG$2:$AH$2)/10^9),0)</f>
        <v>-0.09849362964</v>
      </c>
      <c r="AQ767" s="177">
        <f>IF(and($AJ$677&gt;0,Model!AD$1&lt;='Assumptions (Wind)'!$V$13),PPMT('Assumptions (Wind)'!$V$10,Model!AD1,'Assumptions (Wind)'!$V$13,'Assumptions (Wind)'!$V$8*Model!$AJ$677*AVERAGE('Assumptions (Wind)'!$AG$2:$AH$2)/10^9),0)</f>
        <v>-0.10637312</v>
      </c>
      <c r="AR767" s="177">
        <f>IF(and($AJ$677&gt;0,Model!AE$1&lt;='Assumptions (Wind)'!$V$13),PPMT('Assumptions (Wind)'!$V$10,Model!AE1,'Assumptions (Wind)'!$V$13,'Assumptions (Wind)'!$V$8*Model!$AJ$677*AVERAGE('Assumptions (Wind)'!$AG$2:$AH$2)/10^9),0)</f>
        <v>-0.1148829696</v>
      </c>
      <c r="AS767" s="177">
        <f>IF(and($AJ$677&gt;0,Model!AF$1&lt;='Assumptions (Wind)'!$V$13),PPMT('Assumptions (Wind)'!$V$10,Model!AF1,'Assumptions (Wind)'!$V$13,'Assumptions (Wind)'!$V$8*Model!$AJ$677*AVERAGE('Assumptions (Wind)'!$AG$2:$AH$2)/10^9),0)</f>
        <v>-0.1240736072</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-0.08365871073</v>
      </c>
      <c r="AL768" s="160">
        <f>IF(and($AK$677&gt;0,Model!X$1&lt;='Assumptions (Wind)'!$V$13),PPMT('Assumptions (Wind)'!$V$10,Model!X1,'Assumptions (Wind)'!$V$13,'Assumptions (Wind)'!$V$8*Model!$AK$677*AVERAGE('Assumptions (Wind)'!$AH$2:$AI$2)/10^9),0)</f>
        <v>-0.09035140759</v>
      </c>
      <c r="AM768" s="160">
        <f>IF(and($AK$677&gt;0,Model!Y$1&lt;='Assumptions (Wind)'!$V$13),PPMT('Assumptions (Wind)'!$V$10,Model!Y1,'Assumptions (Wind)'!$V$13,'Assumptions (Wind)'!$V$8*Model!$AK$677*AVERAGE('Assumptions (Wind)'!$AH$2:$AI$2)/10^9),0)</f>
        <v>-0.0975795202</v>
      </c>
      <c r="AN768" s="160">
        <f>IF(and($AK$677&gt;0,Model!Z$1&lt;='Assumptions (Wind)'!$V$13),PPMT('Assumptions (Wind)'!$V$10,Model!Z1,'Assumptions (Wind)'!$V$13,'Assumptions (Wind)'!$V$8*Model!$AK$677*AVERAGE('Assumptions (Wind)'!$AH$2:$AI$2)/10^9),0)</f>
        <v>-0.1053858818</v>
      </c>
      <c r="AO768" s="160">
        <f>IF(and($AK$677&gt;0,Model!AA$1&lt;='Assumptions (Wind)'!$V$13),PPMT('Assumptions (Wind)'!$V$10,Model!AA1,'Assumptions (Wind)'!$V$13,'Assumptions (Wind)'!$V$8*Model!$AK$677*AVERAGE('Assumptions (Wind)'!$AH$2:$AI$2)/10^9),0)</f>
        <v>-0.1138167524</v>
      </c>
      <c r="AP768" s="160">
        <f>IF(and($AK$677&gt;0,Model!AB$1&lt;='Assumptions (Wind)'!$V$13),PPMT('Assumptions (Wind)'!$V$10,Model!AB1,'Assumptions (Wind)'!$V$13,'Assumptions (Wind)'!$V$8*Model!$AK$677*AVERAGE('Assumptions (Wind)'!$AH$2:$AI$2)/10^9),0)</f>
        <v>-0.1229220925</v>
      </c>
      <c r="AQ768" s="160">
        <f>IF(and($AK$677&gt;0,Model!AC$1&lt;='Assumptions (Wind)'!$V$13),PPMT('Assumptions (Wind)'!$V$10,Model!AC1,'Assumptions (Wind)'!$V$13,'Assumptions (Wind)'!$V$8*Model!$AK$677*AVERAGE('Assumptions (Wind)'!$AH$2:$AI$2)/10^9),0)</f>
        <v>-0.13275586</v>
      </c>
      <c r="AR768" s="160">
        <f>IF(and($AK$677&gt;0,Model!AD$1&lt;='Assumptions (Wind)'!$V$13),PPMT('Assumptions (Wind)'!$V$10,Model!AD1,'Assumptions (Wind)'!$V$13,'Assumptions (Wind)'!$V$8*Model!$AK$677*AVERAGE('Assumptions (Wind)'!$AH$2:$AI$2)/10^9),0)</f>
        <v>-0.1433763287</v>
      </c>
      <c r="AS768" s="160">
        <f>IF(and($AK$677&gt;0,Model!AE$1&lt;='Assumptions (Wind)'!$V$13),PPMT('Assumptions (Wind)'!$V$10,Model!AE1,'Assumptions (Wind)'!$V$13,'Assumptions (Wind)'!$V$8*Model!$AK$677*AVERAGE('Assumptions (Wind)'!$AH$2:$AI$2)/10^9),0)</f>
        <v>-0.154846435</v>
      </c>
      <c r="AT768" s="160">
        <f>IF(and($AK$677&gt;0,Model!AF$1&lt;='Assumptions (Wind)'!$V$13),PPMT('Assumptions (Wind)'!$V$10,Model!AF1,'Assumptions (Wind)'!$V$13,'Assumptions (Wind)'!$V$8*Model!$AK$677*AVERAGE('Assumptions (Wind)'!$AH$2:$AI$2)/10^9),0)</f>
        <v>-0.1672341499</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-0.1027925414</v>
      </c>
      <c r="AM769" s="177">
        <f>IF(and($AL$677&gt;0,Model!X$1&lt;='Assumptions (Wind)'!$V$13),PPMT('Assumptions (Wind)'!$V$10,Model!X1,'Assumptions (Wind)'!$V$13,'Assumptions (Wind)'!$V$8*Model!$AL$677*AVERAGE('Assumptions (Wind)'!$AI$2:$AJ$2)/10^9),0)</f>
        <v>-0.1110159448</v>
      </c>
      <c r="AN769" s="177">
        <f>IF(and($AL$677&gt;0,Model!Y$1&lt;='Assumptions (Wind)'!$V$13),PPMT('Assumptions (Wind)'!$V$10,Model!Y1,'Assumptions (Wind)'!$V$13,'Assumptions (Wind)'!$V$8*Model!$AL$677*AVERAGE('Assumptions (Wind)'!$AI$2:$AJ$2)/10^9),0)</f>
        <v>-0.1198972203</v>
      </c>
      <c r="AO769" s="177">
        <f>IF(and($AL$677&gt;0,Model!Z$1&lt;='Assumptions (Wind)'!$V$13),PPMT('Assumptions (Wind)'!$V$10,Model!Z1,'Assumptions (Wind)'!$V$13,'Assumptions (Wind)'!$V$8*Model!$AL$677*AVERAGE('Assumptions (Wind)'!$AI$2:$AJ$2)/10^9),0)</f>
        <v>-0.129488998</v>
      </c>
      <c r="AP769" s="177">
        <f>IF(and($AL$677&gt;0,Model!AA$1&lt;='Assumptions (Wind)'!$V$13),PPMT('Assumptions (Wind)'!$V$10,Model!AA1,'Assumptions (Wind)'!$V$13,'Assumptions (Wind)'!$V$8*Model!$AL$677*AVERAGE('Assumptions (Wind)'!$AI$2:$AJ$2)/10^9),0)</f>
        <v>-0.1398481178</v>
      </c>
      <c r="AQ769" s="177">
        <f>IF(and($AL$677&gt;0,Model!AB$1&lt;='Assumptions (Wind)'!$V$13),PPMT('Assumptions (Wind)'!$V$10,Model!AB1,'Assumptions (Wind)'!$V$13,'Assumptions (Wind)'!$V$8*Model!$AL$677*AVERAGE('Assumptions (Wind)'!$AI$2:$AJ$2)/10^9),0)</f>
        <v>-0.1510359672</v>
      </c>
      <c r="AR769" s="177">
        <f>IF(and($AL$677&gt;0,Model!AC$1&lt;='Assumptions (Wind)'!$V$13),PPMT('Assumptions (Wind)'!$V$10,Model!AC1,'Assumptions (Wind)'!$V$13,'Assumptions (Wind)'!$V$8*Model!$AL$677*AVERAGE('Assumptions (Wind)'!$AI$2:$AJ$2)/10^9),0)</f>
        <v>-0.1631188446</v>
      </c>
      <c r="AS769" s="177">
        <f>IF(and($AL$677&gt;0,Model!AD$1&lt;='Assumptions (Wind)'!$V$13),PPMT('Assumptions (Wind)'!$V$10,Model!AD1,'Assumptions (Wind)'!$V$13,'Assumptions (Wind)'!$V$8*Model!$AL$677*AVERAGE('Assumptions (Wind)'!$AI$2:$AJ$2)/10^9),0)</f>
        <v>-0.1761683522</v>
      </c>
      <c r="AT769" s="177">
        <f>IF(and($AL$677&gt;0,Model!AE$1&lt;='Assumptions (Wind)'!$V$13),PPMT('Assumptions (Wind)'!$V$10,Model!AE1,'Assumptions (Wind)'!$V$13,'Assumptions (Wind)'!$V$8*Model!$AL$677*AVERAGE('Assumptions (Wind)'!$AI$2:$AJ$2)/10^9),0)</f>
        <v>-0.1902618203</v>
      </c>
      <c r="AU769" s="177">
        <f>IF(and($AL$677&gt;0,Model!AF$1&lt;='Assumptions (Wind)'!$V$13),PPMT('Assumptions (Wind)'!$V$10,Model!AF1,'Assumptions (Wind)'!$V$13,'Assumptions (Wind)'!$V$8*Model!$AL$677*AVERAGE('Assumptions (Wind)'!$AI$2:$AJ$2)/10^9),0)</f>
        <v>-0.205482766</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-0.07260557824</v>
      </c>
      <c r="AN770" s="160">
        <f>IF(and($AM$677&gt;0,Model!X$1&lt;='Assumptions (Wind)'!$V$13),PPMT('Assumptions (Wind)'!$V$10,Model!X1,'Assumptions (Wind)'!$V$13,'Assumptions (Wind)'!$V$8*Model!$AM$677*AVERAGE('Assumptions (Wind)'!$AJ$2:$AK$2)/10^9),0)</f>
        <v>-0.0784140245</v>
      </c>
      <c r="AO770" s="160">
        <f>IF(and($AM$677&gt;0,Model!Y$1&lt;='Assumptions (Wind)'!$V$13),PPMT('Assumptions (Wind)'!$V$10,Model!Y1,'Assumptions (Wind)'!$V$13,'Assumptions (Wind)'!$V$8*Model!$AM$677*AVERAGE('Assumptions (Wind)'!$AJ$2:$AK$2)/10^9),0)</f>
        <v>-0.08468714646</v>
      </c>
      <c r="AP770" s="160">
        <f>IF(and($AM$677&gt;0,Model!Z$1&lt;='Assumptions (Wind)'!$V$13),PPMT('Assumptions (Wind)'!$V$10,Model!Z1,'Assumptions (Wind)'!$V$13,'Assumptions (Wind)'!$V$8*Model!$AM$677*AVERAGE('Assumptions (Wind)'!$AJ$2:$AK$2)/10^9),0)</f>
        <v>-0.09146211818</v>
      </c>
      <c r="AQ770" s="160">
        <f>IF(and($AM$677&gt;0,Model!AA$1&lt;='Assumptions (Wind)'!$V$13),PPMT('Assumptions (Wind)'!$V$10,Model!AA1,'Assumptions (Wind)'!$V$13,'Assumptions (Wind)'!$V$8*Model!$AM$677*AVERAGE('Assumptions (Wind)'!$AJ$2:$AK$2)/10^9),0)</f>
        <v>-0.09877908763</v>
      </c>
      <c r="AR770" s="160">
        <f>IF(and($AM$677&gt;0,Model!AB$1&lt;='Assumptions (Wind)'!$V$13),PPMT('Assumptions (Wind)'!$V$10,Model!AB1,'Assumptions (Wind)'!$V$13,'Assumptions (Wind)'!$V$8*Model!$AM$677*AVERAGE('Assumptions (Wind)'!$AJ$2:$AK$2)/10^9),0)</f>
        <v>-0.1066814146</v>
      </c>
      <c r="AS770" s="160">
        <f>IF(and($AM$677&gt;0,Model!AC$1&lt;='Assumptions (Wind)'!$V$13),PPMT('Assumptions (Wind)'!$V$10,Model!AC1,'Assumptions (Wind)'!$V$13,'Assumptions (Wind)'!$V$8*Model!$AM$677*AVERAGE('Assumptions (Wind)'!$AJ$2:$AK$2)/10^9),0)</f>
        <v>-0.1152159278</v>
      </c>
      <c r="AT770" s="160">
        <f>IF(and($AM$677&gt;0,Model!AD$1&lt;='Assumptions (Wind)'!$V$13),PPMT('Assumptions (Wind)'!$V$10,Model!AD1,'Assumptions (Wind)'!$V$13,'Assumptions (Wind)'!$V$8*Model!$AM$677*AVERAGE('Assumptions (Wind)'!$AJ$2:$AK$2)/10^9),0)</f>
        <v>-0.124433202</v>
      </c>
      <c r="AU770" s="160">
        <f>IF(and($AM$677&gt;0,Model!AE$1&lt;='Assumptions (Wind)'!$V$13),PPMT('Assumptions (Wind)'!$V$10,Model!AE1,'Assumptions (Wind)'!$V$13,'Assumptions (Wind)'!$V$8*Model!$AM$677*AVERAGE('Assumptions (Wind)'!$AJ$2:$AK$2)/10^9),0)</f>
        <v>-0.1343878582</v>
      </c>
      <c r="AV770" s="160">
        <f>IF(and($AM$677&gt;0,Model!AF$1&lt;='Assumptions (Wind)'!$V$13),PPMT('Assumptions (Wind)'!$V$10,Model!AF1,'Assumptions (Wind)'!$V$13,'Assumptions (Wind)'!$V$8*Model!$AM$677*AVERAGE('Assumptions (Wind)'!$AJ$2:$AK$2)/10^9),0)</f>
        <v>-0.1451388869</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-0.1368963996</v>
      </c>
      <c r="AO771" s="160">
        <f>IF(and($AN$677&gt;0,Model!X$1&lt;='Assumptions (Wind)'!$V$13),PPMT('Assumptions (Wind)'!$V$10,Model!X1,'Assumptions (Wind)'!$V$13,'Assumptions (Wind)'!$V$8*Model!$AN$677*AVERAGE('Assumptions (Wind)'!$AK$2:$AL$2)/10^9),0)</f>
        <v>-0.1478481115</v>
      </c>
      <c r="AP771" s="160">
        <f>IF(and($AN$677&gt;0,Model!Y$1&lt;='Assumptions (Wind)'!$V$13),PPMT('Assumptions (Wind)'!$V$10,Model!Y1,'Assumptions (Wind)'!$V$13,'Assumptions (Wind)'!$V$8*Model!$AN$677*AVERAGE('Assumptions (Wind)'!$AK$2:$AL$2)/10^9),0)</f>
        <v>-0.1596759604</v>
      </c>
      <c r="AQ771" s="160">
        <f>IF(and($AN$677&gt;0,Model!Z$1&lt;='Assumptions (Wind)'!$V$13),PPMT('Assumptions (Wind)'!$V$10,Model!Z1,'Assumptions (Wind)'!$V$13,'Assumptions (Wind)'!$V$8*Model!$AN$677*AVERAGE('Assumptions (Wind)'!$AK$2:$AL$2)/10^9),0)</f>
        <v>-0.1724500373</v>
      </c>
      <c r="AR771" s="160">
        <f>IF(and($AN$677&gt;0,Model!AA$1&lt;='Assumptions (Wind)'!$V$13),PPMT('Assumptions (Wind)'!$V$10,Model!AA1,'Assumptions (Wind)'!$V$13,'Assumptions (Wind)'!$V$8*Model!$AN$677*AVERAGE('Assumptions (Wind)'!$AK$2:$AL$2)/10^9),0)</f>
        <v>-0.1862460403</v>
      </c>
      <c r="AS771" s="160">
        <f>IF(and($AN$677&gt;0,Model!AB$1&lt;='Assumptions (Wind)'!$V$13),PPMT('Assumptions (Wind)'!$V$10,Model!AB1,'Assumptions (Wind)'!$V$13,'Assumptions (Wind)'!$V$8*Model!$AN$677*AVERAGE('Assumptions (Wind)'!$AK$2:$AL$2)/10^9),0)</f>
        <v>-0.2011457235</v>
      </c>
      <c r="AT771" s="160">
        <f>IF(and($AN$677&gt;0,Model!AC$1&lt;='Assumptions (Wind)'!$V$13),PPMT('Assumptions (Wind)'!$V$10,Model!AC1,'Assumptions (Wind)'!$V$13,'Assumptions (Wind)'!$V$8*Model!$AN$677*AVERAGE('Assumptions (Wind)'!$AK$2:$AL$2)/10^9),0)</f>
        <v>-0.2172373814</v>
      </c>
      <c r="AU771" s="160">
        <f>IF(and($AN$677&gt;0,Model!AD$1&lt;='Assumptions (Wind)'!$V$13),PPMT('Assumptions (Wind)'!$V$10,Model!AD1,'Assumptions (Wind)'!$V$13,'Assumptions (Wind)'!$V$8*Model!$AN$677*AVERAGE('Assumptions (Wind)'!$AK$2:$AL$2)/10^9),0)</f>
        <v>-0.2346163719</v>
      </c>
      <c r="AV771" s="160">
        <f>IF(and($AN$677&gt;0,Model!AE$1&lt;='Assumptions (Wind)'!$V$13),PPMT('Assumptions (Wind)'!$V$10,Model!AE1,'Assumptions (Wind)'!$V$13,'Assumptions (Wind)'!$V$8*Model!$AN$677*AVERAGE('Assumptions (Wind)'!$AK$2:$AL$2)/10^9),0)</f>
        <v>-0.2533856816</v>
      </c>
      <c r="AW771" s="160">
        <f>IF(and($AN$677&gt;0,Model!AF$1&lt;='Assumptions (Wind)'!$V$13),PPMT('Assumptions (Wind)'!$V$10,Model!AF1,'Assumptions (Wind)'!$V$13,'Assumptions (Wind)'!$V$8*Model!$AN$677*AVERAGE('Assumptions (Wind)'!$AK$2:$AL$2)/10^9),0)</f>
        <v>-0.2736565362</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-0.09012614934</v>
      </c>
      <c r="AP772" s="160">
        <f>IF(and($AO$677&gt;0,Model!X$1&lt;='Assumptions (Wind)'!$V$13),PPMT('Assumptions (Wind)'!$V$10,Model!X1,'Assumptions (Wind)'!$V$13,'Assumptions (Wind)'!$V$8*Model!$AO$677*AVERAGE('Assumptions (Wind)'!$AL$2:$AM$2)/10^9),0)</f>
        <v>-0.09733624128</v>
      </c>
      <c r="AQ772" s="160">
        <f>IF(and($AO$677&gt;0,Model!Y$1&lt;='Assumptions (Wind)'!$V$13),PPMT('Assumptions (Wind)'!$V$10,Model!Y1,'Assumptions (Wind)'!$V$13,'Assumptions (Wind)'!$V$8*Model!$AO$677*AVERAGE('Assumptions (Wind)'!$AL$2:$AM$2)/10^9),0)</f>
        <v>-0.1051231406</v>
      </c>
      <c r="AR772" s="160">
        <f>IF(and($AO$677&gt;0,Model!Z$1&lt;='Assumptions (Wind)'!$V$13),PPMT('Assumptions (Wind)'!$V$10,Model!Z1,'Assumptions (Wind)'!$V$13,'Assumptions (Wind)'!$V$8*Model!$AO$677*AVERAGE('Assumptions (Wind)'!$AL$2:$AM$2)/10^9),0)</f>
        <v>-0.1135329918</v>
      </c>
      <c r="AS772" s="160">
        <f>IF(and($AO$677&gt;0,Model!AA$1&lt;='Assumptions (Wind)'!$V$13),PPMT('Assumptions (Wind)'!$V$10,Model!AA1,'Assumptions (Wind)'!$V$13,'Assumptions (Wind)'!$V$8*Model!$AO$677*AVERAGE('Assumptions (Wind)'!$AL$2:$AM$2)/10^9),0)</f>
        <v>-0.1226156312</v>
      </c>
      <c r="AT772" s="160">
        <f>IF(and($AO$677&gt;0,Model!AB$1&lt;='Assumptions (Wind)'!$V$13),PPMT('Assumptions (Wind)'!$V$10,Model!AB1,'Assumptions (Wind)'!$V$13,'Assumptions (Wind)'!$V$8*Model!$AO$677*AVERAGE('Assumptions (Wind)'!$AL$2:$AM$2)/10^9),0)</f>
        <v>-0.1324248817</v>
      </c>
      <c r="AU772" s="160">
        <f>IF(and($AO$677&gt;0,Model!AC$1&lt;='Assumptions (Wind)'!$V$13),PPMT('Assumptions (Wind)'!$V$10,Model!AC1,'Assumptions (Wind)'!$V$13,'Assumptions (Wind)'!$V$8*Model!$AO$677*AVERAGE('Assumptions (Wind)'!$AL$2:$AM$2)/10^9),0)</f>
        <v>-0.1430188722</v>
      </c>
      <c r="AV772" s="160">
        <f>IF(and($AO$677&gt;0,Model!AD$1&lt;='Assumptions (Wind)'!$V$13),PPMT('Assumptions (Wind)'!$V$10,Model!AD1,'Assumptions (Wind)'!$V$13,'Assumptions (Wind)'!$V$8*Model!$AO$677*AVERAGE('Assumptions (Wind)'!$AL$2:$AM$2)/10^9),0)</f>
        <v>-0.154460382</v>
      </c>
      <c r="AW772" s="160">
        <f>IF(and($AO$677&gt;0,Model!AE$1&lt;='Assumptions (Wind)'!$V$13),PPMT('Assumptions (Wind)'!$V$10,Model!AE1,'Assumptions (Wind)'!$V$13,'Assumptions (Wind)'!$V$8*Model!$AO$677*AVERAGE('Assumptions (Wind)'!$AL$2:$AM$2)/10^9),0)</f>
        <v>-0.1668172125</v>
      </c>
      <c r="AX772" s="160">
        <f>IF(and($AO$677&gt;0,Model!AF$1&lt;='Assumptions (Wind)'!$V$13),PPMT('Assumptions (Wind)'!$V$10,Model!AF1,'Assumptions (Wind)'!$V$13,'Assumptions (Wind)'!$V$8*Model!$AO$677*AVERAGE('Assumptions (Wind)'!$AL$2:$AM$2)/10^9),0)</f>
        <v>-0.1801625895</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-0.07834373595</v>
      </c>
      <c r="AQ773" s="160">
        <f>IF(and($AP$677&gt;0,Model!X$1&lt;='Assumptions (Wind)'!$V$13),PPMT('Assumptions (Wind)'!$V$10,Model!X1,'Assumptions (Wind)'!$V$13,'Assumptions (Wind)'!$V$8*Model!$AP$677*AVERAGE('Assumptions (Wind)'!$AM$2:$AN$2)/10^9),0)</f>
        <v>-0.08461123482</v>
      </c>
      <c r="AR773" s="160">
        <f>IF(and($AP$677&gt;0,Model!Y$1&lt;='Assumptions (Wind)'!$V$13),PPMT('Assumptions (Wind)'!$V$10,Model!Y1,'Assumptions (Wind)'!$V$13,'Assumptions (Wind)'!$V$8*Model!$AP$677*AVERAGE('Assumptions (Wind)'!$AM$2:$AN$2)/10^9),0)</f>
        <v>-0.09138013361</v>
      </c>
      <c r="AS773" s="160">
        <f>IF(and($AP$677&gt;0,Model!Z$1&lt;='Assumptions (Wind)'!$V$13),PPMT('Assumptions (Wind)'!$V$10,Model!Z1,'Assumptions (Wind)'!$V$13,'Assumptions (Wind)'!$V$8*Model!$AP$677*AVERAGE('Assumptions (Wind)'!$AM$2:$AN$2)/10^9),0)</f>
        <v>-0.0986905443</v>
      </c>
      <c r="AT773" s="160">
        <f>IF(and($AP$677&gt;0,Model!AA$1&lt;='Assumptions (Wind)'!$V$13),PPMT('Assumptions (Wind)'!$V$10,Model!AA1,'Assumptions (Wind)'!$V$13,'Assumptions (Wind)'!$V$8*Model!$AP$677*AVERAGE('Assumptions (Wind)'!$AM$2:$AN$2)/10^9),0)</f>
        <v>-0.1065857878</v>
      </c>
      <c r="AU773" s="160">
        <f>IF(and($AP$677&gt;0,Model!AB$1&lt;='Assumptions (Wind)'!$V$13),PPMT('Assumptions (Wind)'!$V$10,Model!AB1,'Assumptions (Wind)'!$V$13,'Assumptions (Wind)'!$V$8*Model!$AP$677*AVERAGE('Assumptions (Wind)'!$AM$2:$AN$2)/10^9),0)</f>
        <v>-0.1151126509</v>
      </c>
      <c r="AV773" s="160">
        <f>IF(and($AP$677&gt;0,Model!AC$1&lt;='Assumptions (Wind)'!$V$13),PPMT('Assumptions (Wind)'!$V$10,Model!AC1,'Assumptions (Wind)'!$V$13,'Assumptions (Wind)'!$V$8*Model!$AP$677*AVERAGE('Assumptions (Wind)'!$AM$2:$AN$2)/10^9),0)</f>
        <v>-0.1243216629</v>
      </c>
      <c r="AW773" s="160">
        <f>IF(and($AP$677&gt;0,Model!AD$1&lt;='Assumptions (Wind)'!$V$13),PPMT('Assumptions (Wind)'!$V$10,Model!AD1,'Assumptions (Wind)'!$V$13,'Assumptions (Wind)'!$V$8*Model!$AP$677*AVERAGE('Assumptions (Wind)'!$AM$2:$AN$2)/10^9),0)</f>
        <v>-0.134267396</v>
      </c>
      <c r="AX773" s="160">
        <f>IF(and($AP$677&gt;0,Model!AE$1&lt;='Assumptions (Wind)'!$V$13),PPMT('Assumptions (Wind)'!$V$10,Model!AE1,'Assumptions (Wind)'!$V$13,'Assumptions (Wind)'!$V$8*Model!$AP$677*AVERAGE('Assumptions (Wind)'!$AM$2:$AN$2)/10^9),0)</f>
        <v>-0.1450087876</v>
      </c>
      <c r="AY773" s="160">
        <f>IF(and($AP$677&gt;0,Model!AF$1&lt;='Assumptions (Wind)'!$V$13),PPMT('Assumptions (Wind)'!$V$10,Model!AF1,'Assumptions (Wind)'!$V$13,'Assumptions (Wind)'!$V$8*Model!$AP$677*AVERAGE('Assumptions (Wind)'!$AM$2:$AN$2)/10^9),0)</f>
        <v>-0.1566094907</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-0.1439518713</v>
      </c>
      <c r="AR774" s="160">
        <f>IF(and($AQ$677&gt;0,Model!X$1&lt;='Assumptions (Wind)'!$V$13),PPMT('Assumptions (Wind)'!$V$10,Model!X1,'Assumptions (Wind)'!$V$13,'Assumptions (Wind)'!$V$8*Model!$AQ$677*AVERAGE('Assumptions (Wind)'!$AN$2:$AO$2)/10^9),0)</f>
        <v>-0.155468021</v>
      </c>
      <c r="AS774" s="160">
        <f>IF(and($AQ$677&gt;0,Model!Y$1&lt;='Assumptions (Wind)'!$V$13),PPMT('Assumptions (Wind)'!$V$10,Model!Y1,'Assumptions (Wind)'!$V$13,'Assumptions (Wind)'!$V$8*Model!$AQ$677*AVERAGE('Assumptions (Wind)'!$AN$2:$AO$2)/10^9),0)</f>
        <v>-0.1679054627</v>
      </c>
      <c r="AT774" s="160">
        <f>IF(and($AQ$677&gt;0,Model!Z$1&lt;='Assumptions (Wind)'!$V$13),PPMT('Assumptions (Wind)'!$V$10,Model!Z1,'Assumptions (Wind)'!$V$13,'Assumptions (Wind)'!$V$8*Model!$AQ$677*AVERAGE('Assumptions (Wind)'!$AN$2:$AO$2)/10^9),0)</f>
        <v>-0.1813378997</v>
      </c>
      <c r="AU774" s="160">
        <f>IF(and($AQ$677&gt;0,Model!AA$1&lt;='Assumptions (Wind)'!$V$13),PPMT('Assumptions (Wind)'!$V$10,Model!AA1,'Assumptions (Wind)'!$V$13,'Assumptions (Wind)'!$V$8*Model!$AQ$677*AVERAGE('Assumptions (Wind)'!$AN$2:$AO$2)/10^9),0)</f>
        <v>-0.1958449317</v>
      </c>
      <c r="AV774" s="160">
        <f>IF(and($AQ$677&gt;0,Model!AB$1&lt;='Assumptions (Wind)'!$V$13),PPMT('Assumptions (Wind)'!$V$10,Model!AB1,'Assumptions (Wind)'!$V$13,'Assumptions (Wind)'!$V$8*Model!$AQ$677*AVERAGE('Assumptions (Wind)'!$AN$2:$AO$2)/10^9),0)</f>
        <v>-0.2115125262</v>
      </c>
      <c r="AW774" s="160">
        <f>IF(and($AQ$677&gt;0,Model!AC$1&lt;='Assumptions (Wind)'!$V$13),PPMT('Assumptions (Wind)'!$V$10,Model!AC1,'Assumptions (Wind)'!$V$13,'Assumptions (Wind)'!$V$8*Model!$AQ$677*AVERAGE('Assumptions (Wind)'!$AN$2:$AO$2)/10^9),0)</f>
        <v>-0.2284335283</v>
      </c>
      <c r="AX774" s="160">
        <f>IF(and($AQ$677&gt;0,Model!AD$1&lt;='Assumptions (Wind)'!$V$13),PPMT('Assumptions (Wind)'!$V$10,Model!AD1,'Assumptions (Wind)'!$V$13,'Assumptions (Wind)'!$V$8*Model!$AQ$677*AVERAGE('Assumptions (Wind)'!$AN$2:$AO$2)/10^9),0)</f>
        <v>-0.2467082106</v>
      </c>
      <c r="AY774" s="160">
        <f>IF(and($AQ$677&gt;0,Model!AE$1&lt;='Assumptions (Wind)'!$V$13),PPMT('Assumptions (Wind)'!$V$10,Model!AE1,'Assumptions (Wind)'!$V$13,'Assumptions (Wind)'!$V$8*Model!$AQ$677*AVERAGE('Assumptions (Wind)'!$AN$2:$AO$2)/10^9),0)</f>
        <v>-0.2664448675</v>
      </c>
      <c r="AZ774" s="160">
        <f>IF(and($AQ$677&gt;0,Model!AF$1&lt;='Assumptions (Wind)'!$V$13),PPMT('Assumptions (Wind)'!$V$10,Model!AF1,'Assumptions (Wind)'!$V$13,'Assumptions (Wind)'!$V$8*Model!$AQ$677*AVERAGE('Assumptions (Wind)'!$AN$2:$AO$2)/10^9),0)</f>
        <v>-0.2877604569</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-0.04984642904</v>
      </c>
      <c r="AS775" s="160">
        <f>IF(and($AR$677&gt;0,Model!X$1&lt;='Assumptions (Wind)'!$V$13),PPMT('Assumptions (Wind)'!$V$10,Model!X1,'Assumptions (Wind)'!$V$13,'Assumptions (Wind)'!$V$8*Model!$AR$677*AVERAGE('Assumptions (Wind)'!$AO$2:$AP$2)/10^9),0)</f>
        <v>-0.05383414336</v>
      </c>
      <c r="AT775" s="160">
        <f>IF(and($AR$677&gt;0,Model!Y$1&lt;='Assumptions (Wind)'!$V$13),PPMT('Assumptions (Wind)'!$V$10,Model!Y1,'Assumptions (Wind)'!$V$13,'Assumptions (Wind)'!$V$8*Model!$AR$677*AVERAGE('Assumptions (Wind)'!$AO$2:$AP$2)/10^9),0)</f>
        <v>-0.05814087483</v>
      </c>
      <c r="AU775" s="160">
        <f>IF(and($AR$677&gt;0,Model!Z$1&lt;='Assumptions (Wind)'!$V$13),PPMT('Assumptions (Wind)'!$V$10,Model!Z1,'Assumptions (Wind)'!$V$13,'Assumptions (Wind)'!$V$8*Model!$AR$677*AVERAGE('Assumptions (Wind)'!$AO$2:$AP$2)/10^9),0)</f>
        <v>-0.06279214482</v>
      </c>
      <c r="AV775" s="160">
        <f>IF(and($AR$677&gt;0,Model!AA$1&lt;='Assumptions (Wind)'!$V$13),PPMT('Assumptions (Wind)'!$V$10,Model!AA1,'Assumptions (Wind)'!$V$13,'Assumptions (Wind)'!$V$8*Model!$AR$677*AVERAGE('Assumptions (Wind)'!$AO$2:$AP$2)/10^9),0)</f>
        <v>-0.0678155164</v>
      </c>
      <c r="AW775" s="160">
        <f>IF(and($AR$677&gt;0,Model!AB$1&lt;='Assumptions (Wind)'!$V$13),PPMT('Assumptions (Wind)'!$V$10,Model!AB1,'Assumptions (Wind)'!$V$13,'Assumptions (Wind)'!$V$8*Model!$AR$677*AVERAGE('Assumptions (Wind)'!$AO$2:$AP$2)/10^9),0)</f>
        <v>-0.07324075771</v>
      </c>
      <c r="AX775" s="160">
        <f>IF(and($AR$677&gt;0,Model!AC$1&lt;='Assumptions (Wind)'!$V$13),PPMT('Assumptions (Wind)'!$V$10,Model!AC1,'Assumptions (Wind)'!$V$13,'Assumptions (Wind)'!$V$8*Model!$AR$677*AVERAGE('Assumptions (Wind)'!$AO$2:$AP$2)/10^9),0)</f>
        <v>-0.07910001833</v>
      </c>
      <c r="AY775" s="160">
        <f>IF(and($AR$677&gt;0,Model!AD$1&lt;='Assumptions (Wind)'!$V$13),PPMT('Assumptions (Wind)'!$V$10,Model!AD1,'Assumptions (Wind)'!$V$13,'Assumptions (Wind)'!$V$8*Model!$AR$677*AVERAGE('Assumptions (Wind)'!$AO$2:$AP$2)/10^9),0)</f>
        <v>-0.0854280198</v>
      </c>
      <c r="AZ775" s="160">
        <f>IF(and($AR$677&gt;0,Model!AE$1&lt;='Assumptions (Wind)'!$V$13),PPMT('Assumptions (Wind)'!$V$10,Model!AE1,'Assumptions (Wind)'!$V$13,'Assumptions (Wind)'!$V$8*Model!$AR$677*AVERAGE('Assumptions (Wind)'!$AO$2:$AP$2)/10^9),0)</f>
        <v>-0.09226226138</v>
      </c>
      <c r="BA775" s="160">
        <f>IF(and($AR$677&gt;0,Model!AF$1&lt;='Assumptions (Wind)'!$V$13),PPMT('Assumptions (Wind)'!$V$10,Model!AF1,'Assumptions (Wind)'!$V$13,'Assumptions (Wind)'!$V$8*Model!$AR$677*AVERAGE('Assumptions (Wind)'!$AO$2:$AP$2)/10^9),0)</f>
        <v>-0.09964324229</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-0.06997112259</v>
      </c>
      <c r="AT776" s="160">
        <f>IF(and($AS$677&gt;0,Model!X$1&lt;='Assumptions (Wind)'!$V$13),PPMT('Assumptions (Wind)'!$V$10,Model!X1,'Assumptions (Wind)'!$V$13,'Assumptions (Wind)'!$V$8*Model!$AS$677*AVERAGE('Assumptions (Wind)'!$AP$2:$AQ$2)/10^9),0)</f>
        <v>-0.0755688124</v>
      </c>
      <c r="AU776" s="160">
        <f>IF(and($AS$677&gt;0,Model!Y$1&lt;='Assumptions (Wind)'!$V$13),PPMT('Assumptions (Wind)'!$V$10,Model!Y1,'Assumptions (Wind)'!$V$13,'Assumptions (Wind)'!$V$8*Model!$AS$677*AVERAGE('Assumptions (Wind)'!$AP$2:$AQ$2)/10^9),0)</f>
        <v>-0.08161431739</v>
      </c>
      <c r="AV776" s="160">
        <f>IF(and($AS$677&gt;0,Model!Z$1&lt;='Assumptions (Wind)'!$V$13),PPMT('Assumptions (Wind)'!$V$10,Model!Z1,'Assumptions (Wind)'!$V$13,'Assumptions (Wind)'!$V$8*Model!$AS$677*AVERAGE('Assumptions (Wind)'!$AP$2:$AQ$2)/10^9),0)</f>
        <v>-0.08814346278</v>
      </c>
      <c r="AW776" s="160">
        <f>IF(and($AS$677&gt;0,Model!AA$1&lt;='Assumptions (Wind)'!$V$13),PPMT('Assumptions (Wind)'!$V$10,Model!AA1,'Assumptions (Wind)'!$V$13,'Assumptions (Wind)'!$V$8*Model!$AS$677*AVERAGE('Assumptions (Wind)'!$AP$2:$AQ$2)/10^9),0)</f>
        <v>-0.0951949398</v>
      </c>
      <c r="AX776" s="160">
        <f>IF(and($AS$677&gt;0,Model!AB$1&lt;='Assumptions (Wind)'!$V$13),PPMT('Assumptions (Wind)'!$V$10,Model!AB1,'Assumptions (Wind)'!$V$13,'Assumptions (Wind)'!$V$8*Model!$AS$677*AVERAGE('Assumptions (Wind)'!$AP$2:$AQ$2)/10^9),0)</f>
        <v>-0.102810535</v>
      </c>
      <c r="AY776" s="160">
        <f>IF(and($AS$677&gt;0,Model!AC$1&lt;='Assumptions (Wind)'!$V$13),PPMT('Assumptions (Wind)'!$V$10,Model!AC1,'Assumptions (Wind)'!$V$13,'Assumptions (Wind)'!$V$8*Model!$AS$677*AVERAGE('Assumptions (Wind)'!$AP$2:$AQ$2)/10^9),0)</f>
        <v>-0.1110353778</v>
      </c>
      <c r="AZ776" s="160">
        <f>IF(and($AS$677&gt;0,Model!AD$1&lt;='Assumptions (Wind)'!$V$13),PPMT('Assumptions (Wind)'!$V$10,Model!AD1,'Assumptions (Wind)'!$V$13,'Assumptions (Wind)'!$V$8*Model!$AS$677*AVERAGE('Assumptions (Wind)'!$AP$2:$AQ$2)/10^9),0)</f>
        <v>-0.119918208</v>
      </c>
      <c r="BA776" s="160">
        <f>IF(and($AS$677&gt;0,Model!AE$1&lt;='Assumptions (Wind)'!$V$13),PPMT('Assumptions (Wind)'!$V$10,Model!AE1,'Assumptions (Wind)'!$V$13,'Assumptions (Wind)'!$V$8*Model!$AS$677*AVERAGE('Assumptions (Wind)'!$AP$2:$AQ$2)/10^9),0)</f>
        <v>-0.1295116646</v>
      </c>
      <c r="BB776" s="160">
        <f>IF(and($AS$677&gt;0,Model!AF$1&lt;='Assumptions (Wind)'!$V$13),PPMT('Assumptions (Wind)'!$V$10,Model!AF1,'Assumptions (Wind)'!$V$13,'Assumptions (Wind)'!$V$8*Model!$AS$677*AVERAGE('Assumptions (Wind)'!$AP$2:$AQ$2)/10^9),0)</f>
        <v>-0.1398725978</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-0.05061461449</v>
      </c>
      <c r="AU777" s="160">
        <f>IF(and($AT$677&gt;0,Model!X$1&lt;='Assumptions (Wind)'!$V$13),PPMT('Assumptions (Wind)'!$V$10,Model!X1,'Assumptions (Wind)'!$V$13,'Assumptions (Wind)'!$V$8*Model!$AT$677*AVERAGE('Assumptions (Wind)'!$AQ$2:$AR$2)/10^9),0)</f>
        <v>-0.05466378365</v>
      </c>
      <c r="AV777" s="160">
        <f>IF(and($AT$677&gt;0,Model!Y$1&lt;='Assumptions (Wind)'!$V$13),PPMT('Assumptions (Wind)'!$V$10,Model!Y1,'Assumptions (Wind)'!$V$13,'Assumptions (Wind)'!$V$8*Model!$AT$677*AVERAGE('Assumptions (Wind)'!$AQ$2:$AR$2)/10^9),0)</f>
        <v>-0.05903688634</v>
      </c>
      <c r="AW777" s="160">
        <f>IF(and($AT$677&gt;0,Model!Z$1&lt;='Assumptions (Wind)'!$V$13),PPMT('Assumptions (Wind)'!$V$10,Model!Z1,'Assumptions (Wind)'!$V$13,'Assumptions (Wind)'!$V$8*Model!$AT$677*AVERAGE('Assumptions (Wind)'!$AQ$2:$AR$2)/10^9),0)</f>
        <v>-0.06375983725</v>
      </c>
      <c r="AX777" s="160">
        <f>IF(and($AT$677&gt;0,Model!AA$1&lt;='Assumptions (Wind)'!$V$13),PPMT('Assumptions (Wind)'!$V$10,Model!AA1,'Assumptions (Wind)'!$V$13,'Assumptions (Wind)'!$V$8*Model!$AT$677*AVERAGE('Assumptions (Wind)'!$AQ$2:$AR$2)/10^9),0)</f>
        <v>-0.06886062423</v>
      </c>
      <c r="AY777" s="160">
        <f>IF(and($AT$677&gt;0,Model!AB$1&lt;='Assumptions (Wind)'!$V$13),PPMT('Assumptions (Wind)'!$V$10,Model!AB1,'Assumptions (Wind)'!$V$13,'Assumptions (Wind)'!$V$8*Model!$AT$677*AVERAGE('Assumptions (Wind)'!$AQ$2:$AR$2)/10^9),0)</f>
        <v>-0.07436947416</v>
      </c>
      <c r="AZ777" s="160">
        <f>IF(and($AT$677&gt;0,Model!AC$1&lt;='Assumptions (Wind)'!$V$13),PPMT('Assumptions (Wind)'!$V$10,Model!AC1,'Assumptions (Wind)'!$V$13,'Assumptions (Wind)'!$V$8*Model!$AT$677*AVERAGE('Assumptions (Wind)'!$AQ$2:$AR$2)/10^9),0)</f>
        <v>-0.0803190321</v>
      </c>
      <c r="BA777" s="160">
        <f>IF(and($AT$677&gt;0,Model!AD$1&lt;='Assumptions (Wind)'!$V$13),PPMT('Assumptions (Wind)'!$V$10,Model!AD1,'Assumptions (Wind)'!$V$13,'Assumptions (Wind)'!$V$8*Model!$AT$677*AVERAGE('Assumptions (Wind)'!$AQ$2:$AR$2)/10^9),0)</f>
        <v>-0.08674455466</v>
      </c>
      <c r="BB777" s="160">
        <f>IF(and($AT$677&gt;0,Model!AE$1&lt;='Assumptions (Wind)'!$V$13),PPMT('Assumptions (Wind)'!$V$10,Model!AE1,'Assumptions (Wind)'!$V$13,'Assumptions (Wind)'!$V$8*Model!$AT$677*AVERAGE('Assumptions (Wind)'!$AQ$2:$AR$2)/10^9),0)</f>
        <v>-0.09368411904</v>
      </c>
      <c r="BC777" s="160">
        <f>IF(and($AT$677&gt;0,Model!AF$1&lt;='Assumptions (Wind)'!$V$13),PPMT('Assumptions (Wind)'!$V$10,Model!AF1,'Assumptions (Wind)'!$V$13,'Assumptions (Wind)'!$V$8*Model!$AT$677*AVERAGE('Assumptions (Wind)'!$AQ$2:$AR$2)/10^9),0)</f>
        <v>-0.1011788486</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-0.05172065028</v>
      </c>
      <c r="AV778" s="160">
        <f>IF(and($AU$677&gt;0,Model!X$1&lt;='Assumptions (Wind)'!$V$13),PPMT('Assumptions (Wind)'!$V$10,Model!X1,'Assumptions (Wind)'!$V$13,'Assumptions (Wind)'!$V$8*Model!$AU$677*AVERAGE('Assumptions (Wind)'!$AR$2:$AS$2)/10^9),0)</f>
        <v>-0.0558583023</v>
      </c>
      <c r="AW778" s="160">
        <f>IF(and($AU$677&gt;0,Model!Y$1&lt;='Assumptions (Wind)'!$V$13),PPMT('Assumptions (Wind)'!$V$10,Model!Y1,'Assumptions (Wind)'!$V$13,'Assumptions (Wind)'!$V$8*Model!$AU$677*AVERAGE('Assumptions (Wind)'!$AR$2:$AS$2)/10^9),0)</f>
        <v>-0.06032696648</v>
      </c>
      <c r="AX778" s="160">
        <f>IF(and($AU$677&gt;0,Model!Z$1&lt;='Assumptions (Wind)'!$V$13),PPMT('Assumptions (Wind)'!$V$10,Model!Z1,'Assumptions (Wind)'!$V$13,'Assumptions (Wind)'!$V$8*Model!$AU$677*AVERAGE('Assumptions (Wind)'!$AR$2:$AS$2)/10^9),0)</f>
        <v>-0.0651531238</v>
      </c>
      <c r="AY778" s="160">
        <f>IF(and($AU$677&gt;0,Model!AA$1&lt;='Assumptions (Wind)'!$V$13),PPMT('Assumptions (Wind)'!$V$10,Model!AA1,'Assumptions (Wind)'!$V$13,'Assumptions (Wind)'!$V$8*Model!$AU$677*AVERAGE('Assumptions (Wind)'!$AR$2:$AS$2)/10^9),0)</f>
        <v>-0.07036537371</v>
      </c>
      <c r="AZ778" s="160">
        <f>IF(and($AU$677&gt;0,Model!AB$1&lt;='Assumptions (Wind)'!$V$13),PPMT('Assumptions (Wind)'!$V$10,Model!AB1,'Assumptions (Wind)'!$V$13,'Assumptions (Wind)'!$V$8*Model!$AU$677*AVERAGE('Assumptions (Wind)'!$AR$2:$AS$2)/10^9),0)</f>
        <v>-0.0759946036</v>
      </c>
      <c r="BA778" s="160">
        <f>IF(and($AU$677&gt;0,Model!AC$1&lt;='Assumptions (Wind)'!$V$13),PPMT('Assumptions (Wind)'!$V$10,Model!AC1,'Assumptions (Wind)'!$V$13,'Assumptions (Wind)'!$V$8*Model!$AU$677*AVERAGE('Assumptions (Wind)'!$AR$2:$AS$2)/10^9),0)</f>
        <v>-0.08207417189</v>
      </c>
      <c r="BB778" s="160">
        <f>IF(and($AU$677&gt;0,Model!AD$1&lt;='Assumptions (Wind)'!$V$13),PPMT('Assumptions (Wind)'!$V$10,Model!AD1,'Assumptions (Wind)'!$V$13,'Assumptions (Wind)'!$V$8*Model!$AU$677*AVERAGE('Assumptions (Wind)'!$AR$2:$AS$2)/10^9),0)</f>
        <v>-0.08864010564</v>
      </c>
      <c r="BC778" s="160">
        <f>IF(and($AU$677&gt;0,Model!AE$1&lt;='Assumptions (Wind)'!$V$13),PPMT('Assumptions (Wind)'!$V$10,Model!AE1,'Assumptions (Wind)'!$V$13,'Assumptions (Wind)'!$V$8*Model!$AU$677*AVERAGE('Assumptions (Wind)'!$AR$2:$AS$2)/10^9),0)</f>
        <v>-0.0957313141</v>
      </c>
      <c r="BD778" s="160">
        <f>IF(and($AU$677&gt;0,Model!AF$1&lt;='Assumptions (Wind)'!$V$13),PPMT('Assumptions (Wind)'!$V$10,Model!AF1,'Assumptions (Wind)'!$V$13,'Assumptions (Wind)'!$V$8*Model!$AU$677*AVERAGE('Assumptions (Wind)'!$AR$2:$AS$2)/10^9),0)</f>
        <v>-0.1033898192</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-0.05512404666</v>
      </c>
      <c r="AW779" s="160">
        <f>IF(and($AV$677&gt;0,Model!X$1&lt;='Assumptions (Wind)'!$V$13),PPMT('Assumptions (Wind)'!$V$10,Model!X1,'Assumptions (Wind)'!$V$13,'Assumptions (Wind)'!$V$8*Model!$AV$677*AVERAGE('Assumptions (Wind)'!$AS$2:$AT$2)/10^9),0)</f>
        <v>-0.05953397039</v>
      </c>
      <c r="AX779" s="160">
        <f>IF(and($AV$677&gt;0,Model!Y$1&lt;='Assumptions (Wind)'!$V$13),PPMT('Assumptions (Wind)'!$V$10,Model!Y1,'Assumptions (Wind)'!$V$13,'Assumptions (Wind)'!$V$8*Model!$AV$677*AVERAGE('Assumptions (Wind)'!$AS$2:$AT$2)/10^9),0)</f>
        <v>-0.06429668802</v>
      </c>
      <c r="AY779" s="160">
        <f>IF(and($AV$677&gt;0,Model!Z$1&lt;='Assumptions (Wind)'!$V$13),PPMT('Assumptions (Wind)'!$V$10,Model!Z1,'Assumptions (Wind)'!$V$13,'Assumptions (Wind)'!$V$8*Model!$AV$677*AVERAGE('Assumptions (Wind)'!$AS$2:$AT$2)/10^9),0)</f>
        <v>-0.06944042307</v>
      </c>
      <c r="AZ779" s="160">
        <f>IF(and($AV$677&gt;0,Model!AA$1&lt;='Assumptions (Wind)'!$V$13),PPMT('Assumptions (Wind)'!$V$10,Model!AA1,'Assumptions (Wind)'!$V$13,'Assumptions (Wind)'!$V$8*Model!$AV$677*AVERAGE('Assumptions (Wind)'!$AS$2:$AT$2)/10^9),0)</f>
        <v>-0.07499565691</v>
      </c>
      <c r="BA779" s="160">
        <f>IF(and($AV$677&gt;0,Model!AB$1&lt;='Assumptions (Wind)'!$V$13),PPMT('Assumptions (Wind)'!$V$10,Model!AB1,'Assumptions (Wind)'!$V$13,'Assumptions (Wind)'!$V$8*Model!$AV$677*AVERAGE('Assumptions (Wind)'!$AS$2:$AT$2)/10^9),0)</f>
        <v>-0.08099530946</v>
      </c>
      <c r="BB779" s="160">
        <f>IF(and($AV$677&gt;0,Model!AC$1&lt;='Assumptions (Wind)'!$V$13),PPMT('Assumptions (Wind)'!$V$10,Model!AC1,'Assumptions (Wind)'!$V$13,'Assumptions (Wind)'!$V$8*Model!$AV$677*AVERAGE('Assumptions (Wind)'!$AS$2:$AT$2)/10^9),0)</f>
        <v>-0.08747493422</v>
      </c>
      <c r="BC779" s="160">
        <f>IF(and($AV$677&gt;0,Model!AD$1&lt;='Assumptions (Wind)'!$V$13),PPMT('Assumptions (Wind)'!$V$10,Model!AD1,'Assumptions (Wind)'!$V$13,'Assumptions (Wind)'!$V$8*Model!$AV$677*AVERAGE('Assumptions (Wind)'!$AS$2:$AT$2)/10^9),0)</f>
        <v>-0.09447292896</v>
      </c>
      <c r="BD779" s="160">
        <f>IF(and($AV$677&gt;0,Model!AE$1&lt;='Assumptions (Wind)'!$V$13),PPMT('Assumptions (Wind)'!$V$10,Model!AE1,'Assumptions (Wind)'!$V$13,'Assumptions (Wind)'!$V$8*Model!$AV$677*AVERAGE('Assumptions (Wind)'!$AS$2:$AT$2)/10^9),0)</f>
        <v>-0.1020307633</v>
      </c>
      <c r="BE779" s="160">
        <f>IF(and($AV$677&gt;0,Model!AF$1&lt;='Assumptions (Wind)'!$V$13),PPMT('Assumptions (Wind)'!$V$10,Model!AF1,'Assumptions (Wind)'!$V$13,'Assumptions (Wind)'!$V$8*Model!$AV$677*AVERAGE('Assumptions (Wind)'!$AS$2:$AT$2)/10^9),0)</f>
        <v>-0.1101932243</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-0.05171106725</v>
      </c>
      <c r="AX780" s="160">
        <f>IF(and($AW$677&gt;0,Model!X$1&lt;='Assumptions (Wind)'!$V$13),PPMT('Assumptions (Wind)'!$V$10,Model!X1,'Assumptions (Wind)'!$V$13,'Assumptions (Wind)'!$V$8*Model!$AW$677*AVERAGE('Assumptions (Wind)'!$AT$2:$AU$2)/10^9),0)</f>
        <v>-0.05584795263</v>
      </c>
      <c r="AY780" s="160">
        <f>IF(and($AW$677&gt;0,Model!Y$1&lt;='Assumptions (Wind)'!$V$13),PPMT('Assumptions (Wind)'!$V$10,Model!Y1,'Assumptions (Wind)'!$V$13,'Assumptions (Wind)'!$V$8*Model!$AW$677*AVERAGE('Assumptions (Wind)'!$AT$2:$AU$2)/10^9),0)</f>
        <v>-0.06031578884</v>
      </c>
      <c r="AZ780" s="160">
        <f>IF(and($AW$677&gt;0,Model!Z$1&lt;='Assumptions (Wind)'!$V$13),PPMT('Assumptions (Wind)'!$V$10,Model!Z1,'Assumptions (Wind)'!$V$13,'Assumptions (Wind)'!$V$8*Model!$AW$677*AVERAGE('Assumptions (Wind)'!$AT$2:$AU$2)/10^9),0)</f>
        <v>-0.06514105195</v>
      </c>
      <c r="BA780" s="160">
        <f>IF(and($AW$677&gt;0,Model!AA$1&lt;='Assumptions (Wind)'!$V$13),PPMT('Assumptions (Wind)'!$V$10,Model!AA1,'Assumptions (Wind)'!$V$13,'Assumptions (Wind)'!$V$8*Model!$AW$677*AVERAGE('Assumptions (Wind)'!$AT$2:$AU$2)/10^9),0)</f>
        <v>-0.0703523361</v>
      </c>
      <c r="BB780" s="160">
        <f>IF(and($AW$677&gt;0,Model!AB$1&lt;='Assumptions (Wind)'!$V$13),PPMT('Assumptions (Wind)'!$V$10,Model!AB1,'Assumptions (Wind)'!$V$13,'Assumptions (Wind)'!$V$8*Model!$AW$677*AVERAGE('Assumptions (Wind)'!$AT$2:$AU$2)/10^9),0)</f>
        <v>-0.07598052299</v>
      </c>
      <c r="BC780" s="160">
        <f>IF(and($AW$677&gt;0,Model!AC$1&lt;='Assumptions (Wind)'!$V$13),PPMT('Assumptions (Wind)'!$V$10,Model!AC1,'Assumptions (Wind)'!$V$13,'Assumptions (Wind)'!$V$8*Model!$AW$677*AVERAGE('Assumptions (Wind)'!$AT$2:$AU$2)/10^9),0)</f>
        <v>-0.08205896483</v>
      </c>
      <c r="BD780" s="160">
        <f>IF(and($AW$677&gt;0,Model!AD$1&lt;='Assumptions (Wind)'!$V$13),PPMT('Assumptions (Wind)'!$V$10,Model!AD1,'Assumptions (Wind)'!$V$13,'Assumptions (Wind)'!$V$8*Model!$AW$677*AVERAGE('Assumptions (Wind)'!$AT$2:$AU$2)/10^9),0)</f>
        <v>-0.08862368202</v>
      </c>
      <c r="BE780" s="160">
        <f>IF(and($AW$677&gt;0,Model!AE$1&lt;='Assumptions (Wind)'!$V$13),PPMT('Assumptions (Wind)'!$V$10,Model!AE1,'Assumptions (Wind)'!$V$13,'Assumptions (Wind)'!$V$8*Model!$AW$677*AVERAGE('Assumptions (Wind)'!$AT$2:$AU$2)/10^9),0)</f>
        <v>-0.09571357658</v>
      </c>
      <c r="BF780" s="160">
        <f>IF(and($AW$677&gt;0,Model!AF$1&lt;='Assumptions (Wind)'!$V$13),PPMT('Assumptions (Wind)'!$V$10,Model!AF1,'Assumptions (Wind)'!$V$13,'Assumptions (Wind)'!$V$8*Model!$AW$677*AVERAGE('Assumptions (Wind)'!$AT$2:$AU$2)/10^9),0)</f>
        <v>-0.1033706627</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-0.05207424595</v>
      </c>
      <c r="AY781" s="160">
        <f>IF(and($AX$677&gt;0,Model!X$1&lt;='Assumptions (Wind)'!$V$13),PPMT('Assumptions (Wind)'!$V$10,Model!X1,'Assumptions (Wind)'!$V$13,'Assumptions (Wind)'!$V$8*Model!$AX$677*AVERAGE('Assumptions (Wind)'!$AU$2:$AV$2)/10^9),0)</f>
        <v>-0.05624018562</v>
      </c>
      <c r="AZ781" s="160">
        <f>IF(and($AX$677&gt;0,Model!Y$1&lt;='Assumptions (Wind)'!$V$13),PPMT('Assumptions (Wind)'!$V$10,Model!Y1,'Assumptions (Wind)'!$V$13,'Assumptions (Wind)'!$V$8*Model!$AX$677*AVERAGE('Assumptions (Wind)'!$AU$2:$AV$2)/10^9),0)</f>
        <v>-0.06073940047</v>
      </c>
      <c r="BA781" s="160">
        <f>IF(and($AX$677&gt;0,Model!Z$1&lt;='Assumptions (Wind)'!$V$13),PPMT('Assumptions (Wind)'!$V$10,Model!Z1,'Assumptions (Wind)'!$V$13,'Assumptions (Wind)'!$V$8*Model!$AX$677*AVERAGE('Assumptions (Wind)'!$AU$2:$AV$2)/10^9),0)</f>
        <v>-0.06559855251</v>
      </c>
      <c r="BB781" s="160">
        <f>IF(and($AX$677&gt;0,Model!AA$1&lt;='Assumptions (Wind)'!$V$13),PPMT('Assumptions (Wind)'!$V$10,Model!AA1,'Assumptions (Wind)'!$V$13,'Assumptions (Wind)'!$V$8*Model!$AX$677*AVERAGE('Assumptions (Wind)'!$AU$2:$AV$2)/10^9),0)</f>
        <v>-0.07084643671</v>
      </c>
      <c r="BC781" s="160">
        <f>IF(and($AX$677&gt;0,Model!AB$1&lt;='Assumptions (Wind)'!$V$13),PPMT('Assumptions (Wind)'!$V$10,Model!AB1,'Assumptions (Wind)'!$V$13,'Assumptions (Wind)'!$V$8*Model!$AX$677*AVERAGE('Assumptions (Wind)'!$AU$2:$AV$2)/10^9),0)</f>
        <v>-0.07651415165</v>
      </c>
      <c r="BD781" s="160">
        <f>IF(and($AX$677&gt;0,Model!AC$1&lt;='Assumptions (Wind)'!$V$13),PPMT('Assumptions (Wind)'!$V$10,Model!AC1,'Assumptions (Wind)'!$V$13,'Assumptions (Wind)'!$V$8*Model!$AX$677*AVERAGE('Assumptions (Wind)'!$AU$2:$AV$2)/10^9),0)</f>
        <v>-0.08263528378</v>
      </c>
      <c r="BE781" s="160">
        <f>IF(and($AX$677&gt;0,Model!AD$1&lt;='Assumptions (Wind)'!$V$13),PPMT('Assumptions (Wind)'!$V$10,Model!AD1,'Assumptions (Wind)'!$V$13,'Assumptions (Wind)'!$V$8*Model!$AX$677*AVERAGE('Assumptions (Wind)'!$AU$2:$AV$2)/10^9),0)</f>
        <v>-0.08924610648</v>
      </c>
      <c r="BF781" s="160">
        <f>IF(and($AX$677&gt;0,Model!AE$1&lt;='Assumptions (Wind)'!$V$13),PPMT('Assumptions (Wind)'!$V$10,Model!AE1,'Assumptions (Wind)'!$V$13,'Assumptions (Wind)'!$V$8*Model!$AX$677*AVERAGE('Assumptions (Wind)'!$AU$2:$AV$2)/10^9),0)</f>
        <v>-0.096385795</v>
      </c>
      <c r="BG781" s="160">
        <f>IF(and($AX$677&gt;0,Model!AF$1&lt;='Assumptions (Wind)'!$V$13),PPMT('Assumptions (Wind)'!$V$10,Model!AF1,'Assumptions (Wind)'!$V$13,'Assumptions (Wind)'!$V$8*Model!$AX$677*AVERAGE('Assumptions (Wind)'!$AU$2:$AV$2)/10^9),0)</f>
        <v>-0.1040966586</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-0.0524314427</v>
      </c>
      <c r="AZ782" s="160">
        <f>IF(and($AY$677&gt;0,Model!X$1&lt;='Assumptions (Wind)'!$V$13),PPMT('Assumptions (Wind)'!$V$10,Model!X1,'Assumptions (Wind)'!$V$13,'Assumptions (Wind)'!$V$8*Model!$AY$677*AVERAGE('Assumptions (Wind)'!$AV$2:$AW$2)/10^9),0)</f>
        <v>-0.05662595812</v>
      </c>
      <c r="BA782" s="160">
        <f>IF(and($AY$677&gt;0,Model!Y$1&lt;='Assumptions (Wind)'!$V$13),PPMT('Assumptions (Wind)'!$V$10,Model!Y1,'Assumptions (Wind)'!$V$13,'Assumptions (Wind)'!$V$8*Model!$AY$677*AVERAGE('Assumptions (Wind)'!$AV$2:$AW$2)/10^9),0)</f>
        <v>-0.06115603477</v>
      </c>
      <c r="BB782" s="160">
        <f>IF(and($AY$677&gt;0,Model!Z$1&lt;='Assumptions (Wind)'!$V$13),PPMT('Assumptions (Wind)'!$V$10,Model!Z1,'Assumptions (Wind)'!$V$13,'Assumptions (Wind)'!$V$8*Model!$AY$677*AVERAGE('Assumptions (Wind)'!$AV$2:$AW$2)/10^9),0)</f>
        <v>-0.06604851755</v>
      </c>
      <c r="BC782" s="160">
        <f>IF(and($AY$677&gt;0,Model!AA$1&lt;='Assumptions (Wind)'!$V$13),PPMT('Assumptions (Wind)'!$V$10,Model!AA1,'Assumptions (Wind)'!$V$13,'Assumptions (Wind)'!$V$8*Model!$AY$677*AVERAGE('Assumptions (Wind)'!$AV$2:$AW$2)/10^9),0)</f>
        <v>-0.07133239896</v>
      </c>
      <c r="BD782" s="160">
        <f>IF(and($AY$677&gt;0,Model!AB$1&lt;='Assumptions (Wind)'!$V$13),PPMT('Assumptions (Wind)'!$V$10,Model!AB1,'Assumptions (Wind)'!$V$13,'Assumptions (Wind)'!$V$8*Model!$AY$677*AVERAGE('Assumptions (Wind)'!$AV$2:$AW$2)/10^9),0)</f>
        <v>-0.07703899087</v>
      </c>
      <c r="BE782" s="160">
        <f>IF(and($AY$677&gt;0,Model!AC$1&lt;='Assumptions (Wind)'!$V$13),PPMT('Assumptions (Wind)'!$V$10,Model!AC1,'Assumptions (Wind)'!$V$13,'Assumptions (Wind)'!$V$8*Model!$AY$677*AVERAGE('Assumptions (Wind)'!$AV$2:$AW$2)/10^9),0)</f>
        <v>-0.08320211014</v>
      </c>
      <c r="BF782" s="160">
        <f>IF(and($AY$677&gt;0,Model!AD$1&lt;='Assumptions (Wind)'!$V$13),PPMT('Assumptions (Wind)'!$V$10,Model!AD1,'Assumptions (Wind)'!$V$13,'Assumptions (Wind)'!$V$8*Model!$AY$677*AVERAGE('Assumptions (Wind)'!$AV$2:$AW$2)/10^9),0)</f>
        <v>-0.08985827895</v>
      </c>
      <c r="BG782" s="160">
        <f>IF(and($AY$677&gt;0,Model!AE$1&lt;='Assumptions (Wind)'!$V$13),PPMT('Assumptions (Wind)'!$V$10,Model!AE1,'Assumptions (Wind)'!$V$13,'Assumptions (Wind)'!$V$8*Model!$AY$677*AVERAGE('Assumptions (Wind)'!$AV$2:$AW$2)/10^9),0)</f>
        <v>-0.09704694127</v>
      </c>
      <c r="BH782" s="160">
        <f>IF(and($AY$677&gt;0,Model!AF$1&lt;='Assumptions (Wind)'!$V$13),PPMT('Assumptions (Wind)'!$V$10,Model!AF1,'Assumptions (Wind)'!$V$13,'Assumptions (Wind)'!$V$8*Model!$AY$677*AVERAGE('Assumptions (Wind)'!$AV$2:$AW$2)/10^9),0)</f>
        <v>-0.1048106966</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-0.1055162665</v>
      </c>
      <c r="BA783" s="160">
        <f>IF(and($AZ$677&gt;0,Model!X$1&lt;='Assumptions (Wind)'!$V$13),PPMT('Assumptions (Wind)'!$V$10,Model!X1,'Assumptions (Wind)'!$V$13,'Assumptions (Wind)'!$V$8*Model!$AZ$677*AVERAGE('Assumptions (Wind)'!$AW$2:$AX$2)/10^9),0)</f>
        <v>-0.1139575678</v>
      </c>
      <c r="BB783" s="160">
        <f>IF(and($AZ$677&gt;0,Model!Y$1&lt;='Assumptions (Wind)'!$V$13),PPMT('Assumptions (Wind)'!$V$10,Model!Y1,'Assumptions (Wind)'!$V$13,'Assumptions (Wind)'!$V$8*Model!$AZ$677*AVERAGE('Assumptions (Wind)'!$AW$2:$AX$2)/10^9),0)</f>
        <v>-0.1230741732</v>
      </c>
      <c r="BC783" s="160">
        <f>IF(and($AZ$677&gt;0,Model!Z$1&lt;='Assumptions (Wind)'!$V$13),PPMT('Assumptions (Wind)'!$V$10,Model!Z1,'Assumptions (Wind)'!$V$13,'Assumptions (Wind)'!$V$8*Model!$AZ$677*AVERAGE('Assumptions (Wind)'!$AW$2:$AX$2)/10^9),0)</f>
        <v>-0.1329201071</v>
      </c>
      <c r="BD783" s="160">
        <f>IF(and($AZ$677&gt;0,Model!AA$1&lt;='Assumptions (Wind)'!$V$13),PPMT('Assumptions (Wind)'!$V$10,Model!AA1,'Assumptions (Wind)'!$V$13,'Assumptions (Wind)'!$V$8*Model!$AZ$677*AVERAGE('Assumptions (Wind)'!$AW$2:$AX$2)/10^9),0)</f>
        <v>-0.1435537156</v>
      </c>
      <c r="BE783" s="160">
        <f>IF(and($AZ$677&gt;0,Model!AB$1&lt;='Assumptions (Wind)'!$V$13),PPMT('Assumptions (Wind)'!$V$10,Model!AB1,'Assumptions (Wind)'!$V$13,'Assumptions (Wind)'!$V$8*Model!$AZ$677*AVERAGE('Assumptions (Wind)'!$AW$2:$AX$2)/10^9),0)</f>
        <v>-0.1550380129</v>
      </c>
      <c r="BF783" s="160">
        <f>IF(and($AZ$677&gt;0,Model!AC$1&lt;='Assumptions (Wind)'!$V$13),PPMT('Assumptions (Wind)'!$V$10,Model!AC1,'Assumptions (Wind)'!$V$13,'Assumptions (Wind)'!$V$8*Model!$AZ$677*AVERAGE('Assumptions (Wind)'!$AW$2:$AX$2)/10^9),0)</f>
        <v>-0.1674410539</v>
      </c>
      <c r="BG783" s="160">
        <f>IF(and($AZ$677&gt;0,Model!AD$1&lt;='Assumptions (Wind)'!$V$13),PPMT('Assumptions (Wind)'!$V$10,Model!AD1,'Assumptions (Wind)'!$V$13,'Assumptions (Wind)'!$V$8*Model!$AZ$677*AVERAGE('Assumptions (Wind)'!$AW$2:$AX$2)/10^9),0)</f>
        <v>-0.1808363382</v>
      </c>
      <c r="BH783" s="160">
        <f>IF(and($AZ$677&gt;0,Model!AE$1&lt;='Assumptions (Wind)'!$V$13),PPMT('Assumptions (Wind)'!$V$10,Model!AE1,'Assumptions (Wind)'!$V$13,'Assumptions (Wind)'!$V$8*Model!$AZ$677*AVERAGE('Assumptions (Wind)'!$AW$2:$AX$2)/10^9),0)</f>
        <v>-0.1953032453</v>
      </c>
      <c r="BI783" s="160">
        <f>IF(and($AZ$677&gt;0,Model!AF$1&lt;='Assumptions (Wind)'!$V$13),PPMT('Assumptions (Wind)'!$V$10,Model!AF1,'Assumptions (Wind)'!$V$13,'Assumptions (Wind)'!$V$8*Model!$AZ$677*AVERAGE('Assumptions (Wind)'!$AW$2:$AX$2)/10^9),0)</f>
        <v>-0.2109275049</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-0.1061552303</v>
      </c>
      <c r="BB784" s="160">
        <f>IF(and($BA$677&gt;0,Model!X$1&lt;='Assumptions (Wind)'!$V$13),PPMT('Assumptions (Wind)'!$V$10,Model!X1,'Assumptions (Wind)'!$V$13,'Assumptions (Wind)'!$V$8*Model!$BA$677*AVERAGE('Assumptions (Wind)'!$AX$2:$AY$2)/10^9),0)</f>
        <v>-0.1146476487</v>
      </c>
      <c r="BC784" s="160">
        <f>IF(and($BA$677&gt;0,Model!Y$1&lt;='Assumptions (Wind)'!$V$13),PPMT('Assumptions (Wind)'!$V$10,Model!Y1,'Assumptions (Wind)'!$V$13,'Assumptions (Wind)'!$V$8*Model!$BA$677*AVERAGE('Assumptions (Wind)'!$AX$2:$AY$2)/10^9),0)</f>
        <v>-0.1238194606</v>
      </c>
      <c r="BD784" s="160">
        <f>IF(and($BA$677&gt;0,Model!Z$1&lt;='Assumptions (Wind)'!$V$13),PPMT('Assumptions (Wind)'!$V$10,Model!Z1,'Assumptions (Wind)'!$V$13,'Assumptions (Wind)'!$V$8*Model!$BA$677*AVERAGE('Assumptions (Wind)'!$AX$2:$AY$2)/10^9),0)</f>
        <v>-0.1337250175</v>
      </c>
      <c r="BE784" s="160">
        <f>IF(and($BA$677&gt;0,Model!AA$1&lt;='Assumptions (Wind)'!$V$13),PPMT('Assumptions (Wind)'!$V$10,Model!AA1,'Assumptions (Wind)'!$V$13,'Assumptions (Wind)'!$V$8*Model!$BA$677*AVERAGE('Assumptions (Wind)'!$AX$2:$AY$2)/10^9),0)</f>
        <v>-0.1444230189</v>
      </c>
      <c r="BF784" s="160">
        <f>IF(and($BA$677&gt;0,Model!AB$1&lt;='Assumptions (Wind)'!$V$13),PPMT('Assumptions (Wind)'!$V$10,Model!AB1,'Assumptions (Wind)'!$V$13,'Assumptions (Wind)'!$V$8*Model!$BA$677*AVERAGE('Assumptions (Wind)'!$AX$2:$AY$2)/10^9),0)</f>
        <v>-0.1559768604</v>
      </c>
      <c r="BG784" s="160">
        <f>IF(and($BA$677&gt;0,Model!AC$1&lt;='Assumptions (Wind)'!$V$13),PPMT('Assumptions (Wind)'!$V$10,Model!AC1,'Assumptions (Wind)'!$V$13,'Assumptions (Wind)'!$V$8*Model!$BA$677*AVERAGE('Assumptions (Wind)'!$AX$2:$AY$2)/10^9),0)</f>
        <v>-0.1684550092</v>
      </c>
      <c r="BH784" s="160">
        <f>IF(and($BA$677&gt;0,Model!AD$1&lt;='Assumptions (Wind)'!$V$13),PPMT('Assumptions (Wind)'!$V$10,Model!AD1,'Assumptions (Wind)'!$V$13,'Assumptions (Wind)'!$V$8*Model!$BA$677*AVERAGE('Assumptions (Wind)'!$AX$2:$AY$2)/10^9),0)</f>
        <v>-0.1819314099</v>
      </c>
      <c r="BI784" s="160">
        <f>IF(and($BA$677&gt;0,Model!AE$1&lt;='Assumptions (Wind)'!$V$13),PPMT('Assumptions (Wind)'!$V$10,Model!AE1,'Assumptions (Wind)'!$V$13,'Assumptions (Wind)'!$V$8*Model!$BA$677*AVERAGE('Assumptions (Wind)'!$AX$2:$AY$2)/10^9),0)</f>
        <v>-0.1964859227</v>
      </c>
      <c r="BJ784" s="160">
        <f>IF(and($BA$677&gt;0,Model!AF$1&lt;='Assumptions (Wind)'!$V$13),PPMT('Assumptions (Wind)'!$V$10,Model!AF1,'Assumptions (Wind)'!$V$13,'Assumptions (Wind)'!$V$8*Model!$BA$677*AVERAGE('Assumptions (Wind)'!$AX$2:$AY$2)/10^9),0)</f>
        <v>-0.2122047966</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-0.01998862904</v>
      </c>
      <c r="E785" s="177">
        <f t="array" ref="E785">SUM(IF(ISERROR(E786:E836),"",E786:E836))</f>
        <v>-0.02669922559</v>
      </c>
      <c r="F785" s="177">
        <f t="array" ref="F785">SUM(IF(ISERROR(F786:F836),"",F786:F836))</f>
        <v>-0.02686928147</v>
      </c>
      <c r="G785" s="177">
        <f t="array" ref="G785">SUM(IF(ISERROR(G786:G836),"",G786:G836))</f>
        <v>-0.02450356553</v>
      </c>
      <c r="H785" s="177">
        <f t="array" ref="H785">SUM(IF(ISERROR(H786:H836),"",H786:H836))</f>
        <v>-0.03382964418</v>
      </c>
      <c r="I785" s="177">
        <f t="array" ref="I785">SUM(IF(ISERROR(I786:I836),"",I786:I836))</f>
        <v>-0.06031144836</v>
      </c>
      <c r="J785" s="177">
        <f t="array" ref="J785">SUM(IF(ISERROR(J786:J836),"",J786:J836))</f>
        <v>-0.1074515199</v>
      </c>
      <c r="K785" s="177">
        <f t="array" ref="K785">SUM(IF(ISERROR(K786:K836),"",K786:K836))</f>
        <v>-0.1241899541</v>
      </c>
      <c r="L785" s="177">
        <f t="array" ref="L785">SUM(IF(ISERROR(L786:L836),"",L786:L836))</f>
        <v>-0.2196123717</v>
      </c>
      <c r="M785" s="177">
        <f t="array" ref="M785">SUM(IF(ISERROR(M786:M836),"",M786:M836))</f>
        <v>-0.2545585511</v>
      </c>
      <c r="N785" s="177">
        <f t="array" ref="N785">SUM(IF(ISERROR(N786:N836),"",N786:N836))</f>
        <v>-0.2692329026</v>
      </c>
      <c r="O785" s="177">
        <f t="array" ref="O785">SUM(IF(ISERROR(O786:O836),"",O786:O836))</f>
        <v>-0.3724476135</v>
      </c>
      <c r="P785" s="177">
        <f t="array" ref="P785">SUM(IF(ISERROR(P786:P836),"",P786:P836))</f>
        <v>-0.3334058633</v>
      </c>
      <c r="Q785" s="177">
        <f t="array" ref="Q785">SUM(IF(ISERROR(Q786:Q836),"",Q786:Q836))</f>
        <v>-0.3157599711</v>
      </c>
      <c r="R785" s="177">
        <f t="array" ref="R785">SUM(IF(ISERROR(R786:R836),"",R786:R836))</f>
        <v>-0.2689090583</v>
      </c>
      <c r="S785" s="177">
        <f t="array" ref="S785">SUM(IF(ISERROR(S786:S836),"",S786:S836))</f>
        <v>-0.2208802624</v>
      </c>
      <c r="T785" s="177">
        <f t="array" ref="T785">SUM(IF(ISERROR(T786:T836),"",T786:T836))</f>
        <v>-0.1764634248</v>
      </c>
      <c r="U785" s="177">
        <f t="array" ref="U785">SUM(IF(ISERROR(U786:U836),"",U786:U836))</f>
        <v>-0.1319307577</v>
      </c>
      <c r="V785" s="177">
        <f t="array" ref="V785">SUM(IF(ISERROR(V786:V836),"",V786:V836))</f>
        <v>-0.08783227897</v>
      </c>
      <c r="W785" s="177">
        <f t="array" ref="W785">SUM(IF(ISERROR(W786:W836),"",W786:W836))</f>
        <v>-0.05632503719</v>
      </c>
      <c r="X785" s="177">
        <f t="array" ref="X785">SUM(IF(ISERROR(X786:X836),"",X786:X836))</f>
        <v>-0.08754473684</v>
      </c>
      <c r="Y785" s="177">
        <f t="array" ref="Y785">SUM(IF(ISERROR(Y786:Y836),"",Y786:Y836))</f>
        <v>-0.118882318</v>
      </c>
      <c r="Z785" s="177">
        <f t="array" ref="Z785">SUM(IF(ISERROR(Z786:Z836),"",Z786:Z836))</f>
        <v>-0.1637588612</v>
      </c>
      <c r="AA785" s="177">
        <f t="array" ref="AA785">SUM(IF(ISERROR(AA786:AA836),"",AA786:AA836))</f>
        <v>-0.2035778803</v>
      </c>
      <c r="AB785" s="177">
        <f t="array" ref="AB785">SUM(IF(ISERROR(AB786:AB836),"",AB786:AB836))</f>
        <v>-0.2415229552</v>
      </c>
      <c r="AC785" s="177">
        <f t="array" ref="AC785">SUM(IF(ISERROR(AC786:AC836),"",AC786:AC836))</f>
        <v>-0.2758837874</v>
      </c>
      <c r="AD785" s="177">
        <f t="array" ref="AD785">SUM(IF(ISERROR(AD786:AD836),"",AD786:AD836))</f>
        <v>-0.3020877128</v>
      </c>
      <c r="AE785" s="177">
        <f t="array" ref="AE785">SUM(IF(ISERROR(AE786:AE836),"",AE786:AE836))</f>
        <v>-0.322321645</v>
      </c>
      <c r="AF785" s="177">
        <f t="array" ref="AF785">SUM(IF(ISERROR(AF786:AF836),"",AF786:AF836))</f>
        <v>-0.3616443607</v>
      </c>
      <c r="AG785" s="177">
        <f t="array" ref="AG785">SUM(IF(ISERROR(AG786:AG836),"",AG786:AG836))</f>
        <v>-0.3770859351</v>
      </c>
      <c r="AH785" s="177">
        <f t="array" ref="AH785">SUM(IF(ISERROR(AH786:AH836),"",AH786:AH836))</f>
        <v>-0.3750234667</v>
      </c>
      <c r="AI785" s="177">
        <f t="array" ref="AI785">SUM(IF(ISERROR(AI786:AI836),"",AI786:AI836))</f>
        <v>-0.369509309</v>
      </c>
      <c r="AJ785" s="177">
        <f t="array" ref="AJ785">SUM(IF(ISERROR(AJ786:AJ836),"",AJ786:AJ836))</f>
        <v>-0.3823732701</v>
      </c>
      <c r="AK785" s="177">
        <f t="array" ref="AK785">SUM(IF(ISERROR(AK786:AK836),"",AK786:AK836))</f>
        <v>-0.4190053361</v>
      </c>
      <c r="AL785" s="177">
        <f t="array" ref="AL785">SUM(IF(ISERROR(AL786:AL836),"",AL786:AL836))</f>
        <v>-0.4746987347</v>
      </c>
      <c r="AM785" s="177">
        <f t="array" ref="AM785">SUM(IF(ISERROR(AM786:AM836),"",AM786:AM836))</f>
        <v>-0.4904759703</v>
      </c>
      <c r="AN785" s="177">
        <f t="array" ref="AN785">SUM(IF(ISERROR(AN786:AN836),"",AN786:AN836))</f>
        <v>-0.57811043</v>
      </c>
      <c r="AO785" s="177">
        <f t="array" ref="AO785">SUM(IF(ISERROR(AO786:AO836),"",AO786:AO836))</f>
        <v>-0.6031779233</v>
      </c>
      <c r="AP785" s="177">
        <f t="array" ref="AP785">SUM(IF(ISERROR(AP786:AP836),"",AP786:AP836))</f>
        <v>-0.6092430556</v>
      </c>
      <c r="AQ785" s="177">
        <f t="array" ref="AQ785">SUM(IF(ISERROR(AQ786:AQ836),"",AQ786:AQ836))</f>
        <v>-0.6903380347</v>
      </c>
      <c r="AR785" s="177">
        <f t="array" ref="AR785">SUM(IF(ISERROR(AR786:AR836),"",AR786:AR836))</f>
        <v>-0.653804366</v>
      </c>
      <c r="AS785" s="177">
        <f t="array" ref="AS785">SUM(IF(ISERROR(AS786:AS836),"",AS786:AS836))</f>
        <v>-0.6375381192</v>
      </c>
      <c r="AT785" s="177">
        <f t="array" ref="AT785">SUM(IF(ISERROR(AT786:AT836),"",AT786:AT836))</f>
        <v>-0.5934393052</v>
      </c>
      <c r="AU785" s="177">
        <f t="array" ref="AU785">SUM(IF(ISERROR(AU786:AU836),"",AU786:AU836))</f>
        <v>-0.5490725057</v>
      </c>
      <c r="AV785" s="177">
        <f t="array" ref="AV785">SUM(IF(ISERROR(AV786:AV836),"",AV786:AV836))</f>
        <v>-0.5106167936</v>
      </c>
      <c r="AW785" s="177">
        <f t="array" ref="AW785">SUM(IF(ISERROR(AW786:AW836),"",AW786:AW836))</f>
        <v>-0.4733622537</v>
      </c>
      <c r="AX785" s="177">
        <f t="array" ref="AX785">SUM(IF(ISERROR(AX786:AX836),"",AX786:AX836))</f>
        <v>-0.4371570221</v>
      </c>
      <c r="AY785" s="177">
        <f t="array" ref="AY785">SUM(IF(ISERROR(AY786:AY836),"",AY786:AY836))</f>
        <v>-0.4131193096</v>
      </c>
      <c r="AZ785" s="177">
        <f t="array" ref="AZ785">SUM(IF(ISERROR(AZ786:AZ836),"",AZ786:AZ836))</f>
        <v>-0.455190313</v>
      </c>
      <c r="BA785" s="177">
        <f t="array" ref="BA785">SUM(IF(ISERROR(BA786:BA836),"",BA786:BA836))</f>
        <v>-0.4966744313</v>
      </c>
      <c r="BB785" s="177">
        <f t="array" ref="BB785">SUM(IF(ISERROR(BB786:BB836),"",BB786:BB836))</f>
        <v>-0.4249793381</v>
      </c>
      <c r="BC785" s="177">
        <f t="array" ref="BC785">SUM(IF(ISERROR(BC786:BC836),"",BC786:BC836))</f>
        <v>-0.3561578136</v>
      </c>
      <c r="BD785" s="177">
        <f t="array" ref="BD785">SUM(IF(ISERROR(BD786:BD836),"",BD786:BD836))</f>
        <v>-0.2939155597</v>
      </c>
      <c r="BE785" s="177">
        <f t="array" ref="BE785">SUM(IF(ISERROR(BE786:BE836),"",BE786:BE836))</f>
        <v>-0.2354357779</v>
      </c>
      <c r="BF785" s="177">
        <f t="array" ref="BF785">SUM(IF(ISERROR(BF786:BF836),"",BF786:BF836))</f>
        <v>-0.1812104939</v>
      </c>
      <c r="BG785" s="177">
        <f t="array" ref="BG785">SUM(IF(ISERROR(BG786:BG836),"",BG786:BG836))</f>
        <v>-0.1321678819</v>
      </c>
      <c r="BH785" s="177">
        <f t="array" ref="BH785">SUM(IF(ISERROR(BH786:BH836),"",BH786:BH836))</f>
        <v>-0.08813308608</v>
      </c>
      <c r="BI785" s="177">
        <f t="array" ref="BI785">SUM(IF(ISERROR(BI786:BI836),"",BI786:BI836))</f>
        <v>-0.04956945794</v>
      </c>
      <c r="BJ785" s="177">
        <f t="array" ref="BJ785">SUM(IF(ISERROR(BJ786:BJ836),"",BJ786:BJ836))</f>
        <v>-0.01697638372</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-0.01998862904</v>
      </c>
      <c r="E787" s="177">
        <f>IF($D$677&gt;0,IPMT('Assumptions (Wind)'!$V$10,Model!X$1,'Assumptions (Wind)'!$V$13,'Assumptions (Wind)'!$V$8*Model!$D$677*'Assumptions (Wind)'!$B$2/10^9),0)</f>
        <v>-0.0186088242</v>
      </c>
      <c r="F787" s="177">
        <f>IF($D$677&gt;0,IPMT('Assumptions (Wind)'!$V$10,Model!Y$1,'Assumptions (Wind)'!$V$13,'Assumptions (Wind)'!$V$8*Model!$D$677*'Assumptions (Wind)'!$B$2/10^9),0)</f>
        <v>-0.01711863497</v>
      </c>
      <c r="G787" s="177">
        <f>IF($D$677&gt;0,IPMT('Assumptions (Wind)'!$V$10,Model!Z$1,'Assumptions (Wind)'!$V$13,'Assumptions (Wind)'!$V$8*Model!$D$677*'Assumptions (Wind)'!$B$2/10^9),0)</f>
        <v>-0.0155092306</v>
      </c>
      <c r="H787" s="177">
        <f>IF($D$677&gt;0,IPMT('Assumptions (Wind)'!$V$10,Model!AA$1,'Assumptions (Wind)'!$V$13,'Assumptions (Wind)'!$V$8*Model!$D$677*'Assumptions (Wind)'!$B$2/10^9),0)</f>
        <v>-0.01377107388</v>
      </c>
      <c r="I787" s="177">
        <f>IF($D$677&gt;0,IPMT('Assumptions (Wind)'!$V$10,Model!AB$1,'Assumptions (Wind)'!$V$13,'Assumptions (Wind)'!$V$8*Model!$D$677*'Assumptions (Wind)'!$B$2/10^9),0)</f>
        <v>-0.01189386463</v>
      </c>
      <c r="J787" s="177">
        <f>IF($D$677&gt;0,IPMT('Assumptions (Wind)'!$V$10,Model!AC$1,'Assumptions (Wind)'!$V$13,'Assumptions (Wind)'!$V$8*Model!$D$677*'Assumptions (Wind)'!$B$2/10^9),0)</f>
        <v>-0.009866478633</v>
      </c>
      <c r="K787" s="177">
        <f>IF($D$677&gt;0,IPMT('Assumptions (Wind)'!$V$10,Model!AD$1,'Assumptions (Wind)'!$V$13,'Assumptions (Wind)'!$V$8*Model!$D$677*'Assumptions (Wind)'!$B$2/10^9),0)</f>
        <v>-0.007676901757</v>
      </c>
      <c r="L787" s="177">
        <f>IF($D$677&gt;0,IPMT('Assumptions (Wind)'!$V$10,Model!AE$1,'Assumptions (Wind)'!$V$13,'Assumptions (Wind)'!$V$8*Model!$D$677*'Assumptions (Wind)'!$B$2/10^9),0)</f>
        <v>-0.005312158732</v>
      </c>
      <c r="M787" s="177">
        <f>IF($D$677&gt;0,IPMT('Assumptions (Wind)'!$V$10,Model!AF$1,'Assumptions (Wind)'!$V$13,'Assumptions (Wind)'!$V$8*Model!$D$677*'Assumptions (Wind)'!$B$2/10^9),0)</f>
        <v>-0.002758236265</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-0.008090401386</v>
      </c>
      <c r="F788" s="160">
        <f>IF($E$677&gt;0,IPMT('Assumptions (Wind)'!$V$10,Model!X$1,'Assumptions (Wind)'!$V$13,'Assumptions (Wind)'!$V$8*Model!$E$677*AVERAGE('Assumptions (Wind)'!$B$2:$C$2)/10^9),0)</f>
        <v>-0.007531925115</v>
      </c>
      <c r="G788" s="160">
        <f>IF($E$677&gt;0,IPMT('Assumptions (Wind)'!$V$10,Model!Y$1,'Assumptions (Wind)'!$V$13,'Assumptions (Wind)'!$V$8*Model!$E$677*AVERAGE('Assumptions (Wind)'!$B$2:$C$2)/10^9),0)</f>
        <v>-0.006928770742</v>
      </c>
      <c r="H788" s="160">
        <f>IF($E$677&gt;0,IPMT('Assumptions (Wind)'!$V$10,Model!Z$1,'Assumptions (Wind)'!$V$13,'Assumptions (Wind)'!$V$8*Model!$E$677*AVERAGE('Assumptions (Wind)'!$B$2:$C$2)/10^9),0)</f>
        <v>-0.00627736402</v>
      </c>
      <c r="I788" s="160">
        <f>IF($E$677&gt;0,IPMT('Assumptions (Wind)'!$V$10,Model!AA$1,'Assumptions (Wind)'!$V$13,'Assumptions (Wind)'!$V$8*Model!$E$677*AVERAGE('Assumptions (Wind)'!$B$2:$C$2)/10^9),0)</f>
        <v>-0.005573844759</v>
      </c>
      <c r="J788" s="160">
        <f>IF($E$677&gt;0,IPMT('Assumptions (Wind)'!$V$10,Model!AB$1,'Assumptions (Wind)'!$V$13,'Assumptions (Wind)'!$V$8*Model!$E$677*AVERAGE('Assumptions (Wind)'!$B$2:$C$2)/10^9),0)</f>
        <v>-0.004814043958</v>
      </c>
      <c r="K788" s="160">
        <f>IF($E$677&gt;0,IPMT('Assumptions (Wind)'!$V$10,Model!AC$1,'Assumptions (Wind)'!$V$13,'Assumptions (Wind)'!$V$8*Model!$E$677*AVERAGE('Assumptions (Wind)'!$B$2:$C$2)/10^9),0)</f>
        <v>-0.003993459093</v>
      </c>
      <c r="L788" s="160">
        <f>IF($E$677&gt;0,IPMT('Assumptions (Wind)'!$V$10,Model!AD$1,'Assumptions (Wind)'!$V$13,'Assumptions (Wind)'!$V$8*Model!$E$677*AVERAGE('Assumptions (Wind)'!$B$2:$C$2)/10^9),0)</f>
        <v>-0.003107227438</v>
      </c>
      <c r="M788" s="160">
        <f>IF($E$677&gt;0,IPMT('Assumptions (Wind)'!$V$10,Model!AE$1,'Assumptions (Wind)'!$V$13,'Assumptions (Wind)'!$V$8*Model!$E$677*AVERAGE('Assumptions (Wind)'!$B$2:$C$2)/10^9),0)</f>
        <v>-0.002150097252</v>
      </c>
      <c r="N788" s="177">
        <f>IF($E$677&gt;0,IPMT('Assumptions (Wind)'!$V$10,Model!AF$1,'Assumptions (Wind)'!$V$13,'Assumptions (Wind)'!$V$8*Model!$E$677*AVERAGE('Assumptions (Wind)'!$B$2:$C$2)/10^9),0)</f>
        <v>-0.00111639665</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-0.002218721389</v>
      </c>
      <c r="G789" s="160">
        <f>IF($F$677&gt;0,IPMT('Assumptions (Wind)'!$V$10,Model!X$1,'Assumptions (Wind)'!$V$13,'Assumptions (Wind)'!$V$8*Model!$F$677*AVERAGE('Assumptions (Wind)'!$C$2:$D$2)/10^9),0)</f>
        <v>-0.002065564186</v>
      </c>
      <c r="H789" s="160">
        <f>IF($F$677&gt;0,IPMT('Assumptions (Wind)'!$V$10,Model!Y$1,'Assumptions (Wind)'!$V$13,'Assumptions (Wind)'!$V$8*Model!$F$677*AVERAGE('Assumptions (Wind)'!$C$2:$D$2)/10^9),0)</f>
        <v>-0.001900154407</v>
      </c>
      <c r="I789" s="160">
        <f>IF($F$677&gt;0,IPMT('Assumptions (Wind)'!$V$10,Model!Z$1,'Assumptions (Wind)'!$V$13,'Assumptions (Wind)'!$V$8*Model!$F$677*AVERAGE('Assumptions (Wind)'!$C$2:$D$2)/10^9),0)</f>
        <v>-0.001721511845</v>
      </c>
      <c r="J789" s="160">
        <f>IF($F$677&gt;0,IPMT('Assumptions (Wind)'!$V$10,Model!AA$1,'Assumptions (Wind)'!$V$13,'Assumptions (Wind)'!$V$8*Model!$F$677*AVERAGE('Assumptions (Wind)'!$C$2:$D$2)/10^9),0)</f>
        <v>-0.001528577879</v>
      </c>
      <c r="K789" s="160">
        <f>IF($F$677&gt;0,IPMT('Assumptions (Wind)'!$V$10,Model!AB$1,'Assumptions (Wind)'!$V$13,'Assumptions (Wind)'!$V$8*Model!$F$677*AVERAGE('Assumptions (Wind)'!$C$2:$D$2)/10^9),0)</f>
        <v>-0.001320209195</v>
      </c>
      <c r="L789" s="160">
        <f>IF($F$677&gt;0,IPMT('Assumptions (Wind)'!$V$10,Model!AC$1,'Assumptions (Wind)'!$V$13,'Assumptions (Wind)'!$V$8*Model!$F$677*AVERAGE('Assumptions (Wind)'!$C$2:$D$2)/10^9),0)</f>
        <v>-0.001095171016</v>
      </c>
      <c r="M789" s="160">
        <f>IF($F$677&gt;0,IPMT('Assumptions (Wind)'!$V$10,Model!AD$1,'Assumptions (Wind)'!$V$13,'Assumptions (Wind)'!$V$8*Model!$F$677*AVERAGE('Assumptions (Wind)'!$C$2:$D$2)/10^9),0)</f>
        <v>-0.0008521297831</v>
      </c>
      <c r="N789" s="160">
        <f>IF($F$677&gt;0,IPMT('Assumptions (Wind)'!$V$10,Model!AE$1,'Assumptions (Wind)'!$V$13,'Assumptions (Wind)'!$V$8*Model!$F$677*AVERAGE('Assumptions (Wind)'!$C$2:$D$2)/10^9),0)</f>
        <v>-0.0005896452516</v>
      </c>
      <c r="O789" s="160">
        <f>IF($F$677&gt;0,IPMT('Assumptions (Wind)'!$V$10,Model!AF$1,'Assumptions (Wind)'!$V$13,'Assumptions (Wind)'!$V$8*Model!$F$677*AVERAGE('Assumptions (Wind)'!$C$2:$D$2)/10^9),0)</f>
        <v>-0.0003061619576</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-0.01188105187</v>
      </c>
      <c r="I791" s="160">
        <f>IF($H$677&gt;0,IPMT('Assumptions (Wind)'!$V$10,Model!X$1,'Assumptions (Wind)'!$V$13,'Assumptions (Wind)'!$V$8*Model!$H$677*AVERAGE('Assumptions (Wind)'!$E$2:$F$2)/10^9),0)</f>
        <v>-0.01106090894</v>
      </c>
      <c r="J791" s="160">
        <f>IF($H$677&gt;0,IPMT('Assumptions (Wind)'!$V$10,Model!Y$1,'Assumptions (Wind)'!$V$13,'Assumptions (Wind)'!$V$8*Model!$H$677*AVERAGE('Assumptions (Wind)'!$E$2:$F$2)/10^9),0)</f>
        <v>-0.01017515457</v>
      </c>
      <c r="K791" s="160">
        <f>IF($H$677&gt;0,IPMT('Assumptions (Wind)'!$V$10,Model!Z$1,'Assumptions (Wind)'!$V$13,'Assumptions (Wind)'!$V$8*Model!$H$677*AVERAGE('Assumptions (Wind)'!$E$2:$F$2)/10^9),0)</f>
        <v>-0.009218539845</v>
      </c>
      <c r="L791" s="160">
        <f>IF($H$677&gt;0,IPMT('Assumptions (Wind)'!$V$10,Model!AA$1,'Assumptions (Wind)'!$V$13,'Assumptions (Wind)'!$V$8*Model!$H$677*AVERAGE('Assumptions (Wind)'!$E$2:$F$2)/10^9),0)</f>
        <v>-0.008185395947</v>
      </c>
      <c r="M791" s="160">
        <f>IF($H$677&gt;0,IPMT('Assumptions (Wind)'!$V$10,Model!AB$1,'Assumptions (Wind)'!$V$13,'Assumptions (Wind)'!$V$8*Model!$H$677*AVERAGE('Assumptions (Wind)'!$E$2:$F$2)/10^9),0)</f>
        <v>-0.007069600537</v>
      </c>
      <c r="N791" s="160">
        <f>IF($H$677&gt;0,IPMT('Assumptions (Wind)'!$V$10,Model!AC$1,'Assumptions (Wind)'!$V$13,'Assumptions (Wind)'!$V$8*Model!$H$677*AVERAGE('Assumptions (Wind)'!$E$2:$F$2)/10^9),0)</f>
        <v>-0.005864541494</v>
      </c>
      <c r="O791" s="160">
        <f>IF($H$677&gt;0,IPMT('Assumptions (Wind)'!$V$10,Model!AD$1,'Assumptions (Wind)'!$V$13,'Assumptions (Wind)'!$V$8*Model!$H$677*AVERAGE('Assumptions (Wind)'!$E$2:$F$2)/10^9),0)</f>
        <v>-0.004563077728</v>
      </c>
      <c r="P791" s="160">
        <f>IF($H$677&gt;0,IPMT('Assumptions (Wind)'!$V$10,Model!AE$1,'Assumptions (Wind)'!$V$13,'Assumptions (Wind)'!$V$8*Model!$H$677*AVERAGE('Assumptions (Wind)'!$E$2:$F$2)/10^9),0)</f>
        <v>-0.003157496861</v>
      </c>
      <c r="Q791" s="160">
        <f>IF($H$677&gt;0,IPMT('Assumptions (Wind)'!$V$10,Model!AF$1,'Assumptions (Wind)'!$V$13,'Assumptions (Wind)'!$V$8*Model!$H$677*AVERAGE('Assumptions (Wind)'!$E$2:$F$2)/10^9),0)</f>
        <v>-0.001639469524</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-0.03006131819</v>
      </c>
      <c r="J792" s="160">
        <f>IF($I$677&gt;0,IPMT('Assumptions (Wind)'!$V$10,Model!X$1,'Assumptions (Wind)'!$V$13,'Assumptions (Wind)'!$V$8*Model!$I$677*AVERAGE('Assumptions (Wind)'!$F$2:$G$2)/10^9),0)</f>
        <v>-0.02798620077</v>
      </c>
      <c r="K792" s="160">
        <f>IF($I$677&gt;0,IPMT('Assumptions (Wind)'!$V$10,Model!Y$1,'Assumptions (Wind)'!$V$13,'Assumptions (Wind)'!$V$8*Model!$I$677*AVERAGE('Assumptions (Wind)'!$F$2:$G$2)/10^9),0)</f>
        <v>-0.02574507395</v>
      </c>
      <c r="L792" s="160">
        <f>IF($I$677&gt;0,IPMT('Assumptions (Wind)'!$V$10,Model!Z$1,'Assumptions (Wind)'!$V$13,'Assumptions (Wind)'!$V$8*Model!$I$677*AVERAGE('Assumptions (Wind)'!$F$2:$G$2)/10^9),0)</f>
        <v>-0.02332465698</v>
      </c>
      <c r="M792" s="160">
        <f>IF($I$677&gt;0,IPMT('Assumptions (Wind)'!$V$10,Model!AA$1,'Assumptions (Wind)'!$V$13,'Assumptions (Wind)'!$V$8*Model!$I$677*AVERAGE('Assumptions (Wind)'!$F$2:$G$2)/10^9),0)</f>
        <v>-0.02071060666</v>
      </c>
      <c r="N792" s="160">
        <f>IF($I$677&gt;0,IPMT('Assumptions (Wind)'!$V$10,Model!AB$1,'Assumptions (Wind)'!$V$13,'Assumptions (Wind)'!$V$8*Model!$I$677*AVERAGE('Assumptions (Wind)'!$F$2:$G$2)/10^9),0)</f>
        <v>-0.01788743232</v>
      </c>
      <c r="O792" s="160">
        <f>IF($I$677&gt;0,IPMT('Assumptions (Wind)'!$V$10,Model!AC$1,'Assumptions (Wind)'!$V$13,'Assumptions (Wind)'!$V$8*Model!$I$677*AVERAGE('Assumptions (Wind)'!$F$2:$G$2)/10^9),0)</f>
        <v>-0.01483840402</v>
      </c>
      <c r="P792" s="160">
        <f>IF($I$677&gt;0,IPMT('Assumptions (Wind)'!$V$10,Model!AD$1,'Assumptions (Wind)'!$V$13,'Assumptions (Wind)'!$V$8*Model!$I$677*AVERAGE('Assumptions (Wind)'!$F$2:$G$2)/10^9),0)</f>
        <v>-0.01154545347</v>
      </c>
      <c r="Q792" s="160">
        <f>IF($I$677&gt;0,IPMT('Assumptions (Wind)'!$V$10,Model!AE$1,'Assumptions (Wind)'!$V$13,'Assumptions (Wind)'!$V$8*Model!$I$677*AVERAGE('Assumptions (Wind)'!$F$2:$G$2)/10^9),0)</f>
        <v>-0.007989066863</v>
      </c>
      <c r="R792" s="160">
        <f>IF($I$677&gt;0,IPMT('Assumptions (Wind)'!$V$10,Model!AF$1,'Assumptions (Wind)'!$V$13,'Assumptions (Wind)'!$V$8*Model!$I$677*AVERAGE('Assumptions (Wind)'!$F$2:$G$2)/10^9),0)</f>
        <v>-0.004148169333</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-0.05308106406</v>
      </c>
      <c r="K793" s="160">
        <f>IF($J$677&gt;0,IPMT('Assumptions (Wind)'!$V$10,Model!X$1,'Assumptions (Wind)'!$V$13,'Assumptions (Wind)'!$V$8*Model!$J$677*AVERAGE('Assumptions (Wind)'!$G$2:$H$2)/10^9),0)</f>
        <v>-0.04941690535</v>
      </c>
      <c r="L793" s="160">
        <f>IF($J$677&gt;0,IPMT('Assumptions (Wind)'!$V$10,Model!Y$1,'Assumptions (Wind)'!$V$13,'Assumptions (Wind)'!$V$8*Model!$J$677*AVERAGE('Assumptions (Wind)'!$G$2:$H$2)/10^9),0)</f>
        <v>-0.04545961394</v>
      </c>
      <c r="M793" s="160">
        <f>IF($J$677&gt;0,IPMT('Assumptions (Wind)'!$V$10,Model!Z$1,'Assumptions (Wind)'!$V$13,'Assumptions (Wind)'!$V$8*Model!$J$677*AVERAGE('Assumptions (Wind)'!$G$2:$H$2)/10^9),0)</f>
        <v>-0.04118573922</v>
      </c>
      <c r="N793" s="160">
        <f>IF($J$677&gt;0,IPMT('Assumptions (Wind)'!$V$10,Model!AA$1,'Assumptions (Wind)'!$V$13,'Assumptions (Wind)'!$V$8*Model!$J$677*AVERAGE('Assumptions (Wind)'!$G$2:$H$2)/10^9),0)</f>
        <v>-0.03656995452</v>
      </c>
      <c r="O793" s="160">
        <f>IF($J$677&gt;0,IPMT('Assumptions (Wind)'!$V$10,Model!AB$1,'Assumptions (Wind)'!$V$13,'Assumptions (Wind)'!$V$8*Model!$J$677*AVERAGE('Assumptions (Wind)'!$G$2:$H$2)/10^9),0)</f>
        <v>-0.03158490704</v>
      </c>
      <c r="P793" s="160">
        <f>IF($J$677&gt;0,IPMT('Assumptions (Wind)'!$V$10,Model!AC$1,'Assumptions (Wind)'!$V$13,'Assumptions (Wind)'!$V$8*Model!$J$677*AVERAGE('Assumptions (Wind)'!$G$2:$H$2)/10^9),0)</f>
        <v>-0.02620105577</v>
      </c>
      <c r="Q793" s="160">
        <f>IF($J$677&gt;0,IPMT('Assumptions (Wind)'!$V$10,Model!AD$1,'Assumptions (Wind)'!$V$13,'Assumptions (Wind)'!$V$8*Model!$J$677*AVERAGE('Assumptions (Wind)'!$G$2:$H$2)/10^9),0)</f>
        <v>-0.0203864964</v>
      </c>
      <c r="R793" s="160">
        <f>IF($J$677&gt;0,IPMT('Assumptions (Wind)'!$V$10,Model!AE$1,'Assumptions (Wind)'!$V$13,'Assumptions (Wind)'!$V$8*Model!$J$677*AVERAGE('Assumptions (Wind)'!$G$2:$H$2)/10^9),0)</f>
        <v>-0.01410677227</v>
      </c>
      <c r="S793" s="160">
        <f>IF($J$677&gt;0,IPMT('Assumptions (Wind)'!$V$10,Model!AF$1,'Assumptions (Wind)'!$V$13,'Assumptions (Wind)'!$V$8*Model!$J$677*AVERAGE('Assumptions (Wind)'!$G$2:$H$2)/10^9),0)</f>
        <v>-0.007324670218</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-0.02681886495</v>
      </c>
      <c r="L794" s="160">
        <f>IF($K$677&gt;0,IPMT('Assumptions (Wind)'!$V$10,Model!X$1,'Assumptions (Wind)'!$V$13,'Assumptions (Wind)'!$V$8*Model!$K$677*AVERAGE('Assumptions (Wind)'!$H$2:$I$2)/10^9),0)</f>
        <v>-0.02496757242</v>
      </c>
      <c r="M794" s="160">
        <f>IF($K$677&gt;0,IPMT('Assumptions (Wind)'!$V$10,Model!Y$1,'Assumptions (Wind)'!$V$13,'Assumptions (Wind)'!$V$8*Model!$K$677*AVERAGE('Assumptions (Wind)'!$H$2:$I$2)/10^9),0)</f>
        <v>-0.02296817648</v>
      </c>
      <c r="N794" s="160">
        <f>IF($K$677&gt;0,IPMT('Assumptions (Wind)'!$V$10,Model!Z$1,'Assumptions (Wind)'!$V$13,'Assumptions (Wind)'!$V$8*Model!$K$677*AVERAGE('Assumptions (Wind)'!$H$2:$I$2)/10^9),0)</f>
        <v>-0.02080882887</v>
      </c>
      <c r="O794" s="160">
        <f>IF($K$677&gt;0,IPMT('Assumptions (Wind)'!$V$10,Model!AA$1,'Assumptions (Wind)'!$V$13,'Assumptions (Wind)'!$V$8*Model!$K$677*AVERAGE('Assumptions (Wind)'!$H$2:$I$2)/10^9),0)</f>
        <v>-0.01847673345</v>
      </c>
      <c r="P794" s="160">
        <f>IF($K$677&gt;0,IPMT('Assumptions (Wind)'!$V$10,Model!AB$1,'Assumptions (Wind)'!$V$13,'Assumptions (Wind)'!$V$8*Model!$K$677*AVERAGE('Assumptions (Wind)'!$H$2:$I$2)/10^9),0)</f>
        <v>-0.01595807039</v>
      </c>
      <c r="Q794" s="160">
        <f>IF($K$677&gt;0,IPMT('Assumptions (Wind)'!$V$10,Model!AC$1,'Assumptions (Wind)'!$V$13,'Assumptions (Wind)'!$V$8*Model!$K$677*AVERAGE('Assumptions (Wind)'!$H$2:$I$2)/10^9),0)</f>
        <v>-0.01323791429</v>
      </c>
      <c r="R794" s="160">
        <f>IF($K$677&gt;0,IPMT('Assumptions (Wind)'!$V$10,Model!AD$1,'Assumptions (Wind)'!$V$13,'Assumptions (Wind)'!$V$8*Model!$K$677*AVERAGE('Assumptions (Wind)'!$H$2:$I$2)/10^9),0)</f>
        <v>-0.0103001457</v>
      </c>
      <c r="S794" s="160">
        <f>IF($K$677&gt;0,IPMT('Assumptions (Wind)'!$V$10,Model!AE$1,'Assumptions (Wind)'!$V$13,'Assumptions (Wind)'!$V$8*Model!$K$677*AVERAGE('Assumptions (Wind)'!$H$2:$I$2)/10^9),0)</f>
        <v>-0.007127355625</v>
      </c>
      <c r="T794" s="160">
        <f>IF($K$677&gt;0,IPMT('Assumptions (Wind)'!$V$10,Model!AF$1,'Assumptions (Wind)'!$V$13,'Assumptions (Wind)'!$V$8*Model!$K$677*AVERAGE('Assumptions (Wind)'!$H$2:$I$2)/10^9),0)</f>
        <v>-0.003700742344</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-0.1081605753</v>
      </c>
      <c r="M795" s="160">
        <f>IF($L$677&gt;0,IPMT('Assumptions (Wind)'!$V$10,Model!X$1,'Assumptions (Wind)'!$V$13,'Assumptions (Wind)'!$V$8*Model!$L$677*AVERAGE('Assumptions (Wind)'!$I$2:$J$2)/10^9),0)</f>
        <v>-0.1006943061</v>
      </c>
      <c r="N795" s="160">
        <f>IF($L$677&gt;0,IPMT('Assumptions (Wind)'!$V$10,Model!Y$1,'Assumptions (Wind)'!$V$13,'Assumptions (Wind)'!$V$8*Model!$L$677*AVERAGE('Assumptions (Wind)'!$I$2:$J$2)/10^9),0)</f>
        <v>-0.09263073532</v>
      </c>
      <c r="O795" s="160">
        <f>IF($L$677&gt;0,IPMT('Assumptions (Wind)'!$V$10,Model!Z$1,'Assumptions (Wind)'!$V$13,'Assumptions (Wind)'!$V$8*Model!$L$677*AVERAGE('Assumptions (Wind)'!$I$2:$J$2)/10^9),0)</f>
        <v>-0.08392207891</v>
      </c>
      <c r="P795" s="160">
        <f>IF($L$677&gt;0,IPMT('Assumptions (Wind)'!$V$10,Model!AA$1,'Assumptions (Wind)'!$V$13,'Assumptions (Wind)'!$V$8*Model!$L$677*AVERAGE('Assumptions (Wind)'!$I$2:$J$2)/10^9),0)</f>
        <v>-0.07451673</v>
      </c>
      <c r="Q795" s="160">
        <f>IF($L$677&gt;0,IPMT('Assumptions (Wind)'!$V$10,Model!AB$1,'Assumptions (Wind)'!$V$13,'Assumptions (Wind)'!$V$8*Model!$L$677*AVERAGE('Assumptions (Wind)'!$I$2:$J$2)/10^9),0)</f>
        <v>-0.06435895317</v>
      </c>
      <c r="R795" s="160">
        <f>IF($L$677&gt;0,IPMT('Assumptions (Wind)'!$V$10,Model!AC$1,'Assumptions (Wind)'!$V$13,'Assumptions (Wind)'!$V$8*Model!$L$677*AVERAGE('Assumptions (Wind)'!$I$2:$J$2)/10^9),0)</f>
        <v>-0.05338855419</v>
      </c>
      <c r="S795" s="160">
        <f>IF($L$677&gt;0,IPMT('Assumptions (Wind)'!$V$10,Model!AD$1,'Assumptions (Wind)'!$V$13,'Assumptions (Wind)'!$V$8*Model!$L$677*AVERAGE('Assumptions (Wind)'!$I$2:$J$2)/10^9),0)</f>
        <v>-0.0415405233</v>
      </c>
      <c r="T795" s="160">
        <f>IF($L$677&gt;0,IPMT('Assumptions (Wind)'!$V$10,Model!AE$1,'Assumptions (Wind)'!$V$13,'Assumptions (Wind)'!$V$8*Model!$L$677*AVERAGE('Assumptions (Wind)'!$I$2:$J$2)/10^9),0)</f>
        <v>-0.02874464993</v>
      </c>
      <c r="U795" s="160">
        <f>IF($L$677&gt;0,IPMT('Assumptions (Wind)'!$V$10,Model!AF$1,'Assumptions (Wind)'!$V$13,'Assumptions (Wind)'!$V$8*Model!$L$677*AVERAGE('Assumptions (Wind)'!$I$2:$J$2)/10^9),0)</f>
        <v>-0.01492510669</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-0.05616965881</v>
      </c>
      <c r="N796" s="160">
        <f>IF($M$677&gt;0,IPMT('Assumptions (Wind)'!$V$10,Model!X$1,'Assumptions (Wind)'!$V$13,'Assumptions (Wind)'!$V$8*Model!$M$677*AVERAGE('Assumptions (Wind)'!$J$2:$K$2)/10^9),0)</f>
        <v>-0.05229229598</v>
      </c>
      <c r="O796" s="160">
        <f>IF($M$677&gt;0,IPMT('Assumptions (Wind)'!$V$10,Model!Y$1,'Assumptions (Wind)'!$V$13,'Assumptions (Wind)'!$V$8*Model!$M$677*AVERAGE('Assumptions (Wind)'!$J$2:$K$2)/10^9),0)</f>
        <v>-0.04810474413</v>
      </c>
      <c r="P796" s="160">
        <f>IF($M$677&gt;0,IPMT('Assumptions (Wind)'!$V$10,Model!Z$1,'Assumptions (Wind)'!$V$13,'Assumptions (Wind)'!$V$8*Model!$M$677*AVERAGE('Assumptions (Wind)'!$J$2:$K$2)/10^9),0)</f>
        <v>-0.04358218813</v>
      </c>
      <c r="Q796" s="160">
        <f>IF($M$677&gt;0,IPMT('Assumptions (Wind)'!$V$10,Model!AA$1,'Assumptions (Wind)'!$V$13,'Assumptions (Wind)'!$V$8*Model!$M$677*AVERAGE('Assumptions (Wind)'!$J$2:$K$2)/10^9),0)</f>
        <v>-0.03869782764</v>
      </c>
      <c r="R796" s="160">
        <f>IF($M$677&gt;0,IPMT('Assumptions (Wind)'!$V$10,Model!AB$1,'Assumptions (Wind)'!$V$13,'Assumptions (Wind)'!$V$8*Model!$M$677*AVERAGE('Assumptions (Wind)'!$J$2:$K$2)/10^9),0)</f>
        <v>-0.03342271832</v>
      </c>
      <c r="S796" s="160">
        <f>IF($M$677&gt;0,IPMT('Assumptions (Wind)'!$V$10,Model!AC$1,'Assumptions (Wind)'!$V$13,'Assumptions (Wind)'!$V$8*Model!$M$677*AVERAGE('Assumptions (Wind)'!$J$2:$K$2)/10^9),0)</f>
        <v>-0.02772560025</v>
      </c>
      <c r="T796" s="160">
        <f>IF($M$677&gt;0,IPMT('Assumptions (Wind)'!$V$10,Model!AD$1,'Assumptions (Wind)'!$V$13,'Assumptions (Wind)'!$V$8*Model!$M$677*AVERAGE('Assumptions (Wind)'!$J$2:$K$2)/10^9),0)</f>
        <v>-0.02157271274</v>
      </c>
      <c r="U796" s="160">
        <f>IF($M$677&gt;0,IPMT('Assumptions (Wind)'!$V$10,Model!AE$1,'Assumptions (Wind)'!$V$13,'Assumptions (Wind)'!$V$8*Model!$M$677*AVERAGE('Assumptions (Wind)'!$J$2:$K$2)/10^9),0)</f>
        <v>-0.01492759423</v>
      </c>
      <c r="V796" s="160">
        <f>IF($M$677&gt;0,IPMT('Assumptions (Wind)'!$V$10,Model!AF$1,'Assumptions (Wind)'!$V$13,'Assumptions (Wind)'!$V$8*Model!$M$677*AVERAGE('Assumptions (Wind)'!$J$2:$K$2)/10^9),0)</f>
        <v>-0.007750866234</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-0.04147307225</v>
      </c>
      <c r="O797" s="177">
        <f>IF($N$677&gt;0,IPMT('Assumptions (Wind)'!$V$10,Model!X$1,'Assumptions (Wind)'!$V$13,'Assumptions (Wind)'!$V$8*Model!$N$677*AVERAGE('Assumptions (Wind)'!$K$2:$L$2)/10^9),0)</f>
        <v>-0.03861020728</v>
      </c>
      <c r="P797" s="177">
        <f>IF($N$677&gt;0,IPMT('Assumptions (Wind)'!$V$10,Model!Y$1,'Assumptions (Wind)'!$V$13,'Assumptions (Wind)'!$V$8*Model!$N$677*AVERAGE('Assumptions (Wind)'!$K$2:$L$2)/10^9),0)</f>
        <v>-0.03551831311</v>
      </c>
      <c r="Q797" s="177">
        <f>IF($N$677&gt;0,IPMT('Assumptions (Wind)'!$V$10,Model!Z$1,'Assumptions (Wind)'!$V$13,'Assumptions (Wind)'!$V$8*Model!$N$677*AVERAGE('Assumptions (Wind)'!$K$2:$L$2)/10^9),0)</f>
        <v>-0.0321790674</v>
      </c>
      <c r="R797" s="177">
        <f>IF($N$677&gt;0,IPMT('Assumptions (Wind)'!$V$10,Model!AA$1,'Assumptions (Wind)'!$V$13,'Assumptions (Wind)'!$V$8*Model!$N$677*AVERAGE('Assumptions (Wind)'!$K$2:$L$2)/10^9),0)</f>
        <v>-0.02857268204</v>
      </c>
      <c r="S797" s="177">
        <f>IF($N$677&gt;0,IPMT('Assumptions (Wind)'!$V$10,Model!AB$1,'Assumptions (Wind)'!$V$13,'Assumptions (Wind)'!$V$8*Model!$N$677*AVERAGE('Assumptions (Wind)'!$K$2:$L$2)/10^9),0)</f>
        <v>-0.02467778586</v>
      </c>
      <c r="T797" s="177">
        <f>IF($N$677&gt;0,IPMT('Assumptions (Wind)'!$V$10,Model!AC$1,'Assumptions (Wind)'!$V$13,'Assumptions (Wind)'!$V$8*Model!$N$677*AVERAGE('Assumptions (Wind)'!$K$2:$L$2)/10^9),0)</f>
        <v>-0.02047129797</v>
      </c>
      <c r="U797" s="177">
        <f>IF($N$677&gt;0,IPMT('Assumptions (Wind)'!$V$10,Model!AD$1,'Assumptions (Wind)'!$V$13,'Assumptions (Wind)'!$V$8*Model!$N$677*AVERAGE('Assumptions (Wind)'!$K$2:$L$2)/10^9),0)</f>
        <v>-0.01592829106</v>
      </c>
      <c r="V797" s="177">
        <f>IF($N$677&gt;0,IPMT('Assumptions (Wind)'!$V$10,Model!AE$1,'Assumptions (Wind)'!$V$13,'Assumptions (Wind)'!$V$8*Model!$N$677*AVERAGE('Assumptions (Wind)'!$K$2:$L$2)/10^9),0)</f>
        <v>-0.01102184359</v>
      </c>
      <c r="W797" s="177">
        <f>IF($N$677&gt;0,IPMT('Assumptions (Wind)'!$V$10,Model!AF$1,'Assumptions (Wind)'!$V$13,'Assumptions (Wind)'!$V$8*Model!$N$677*AVERAGE('Assumptions (Wind)'!$K$2:$L$2)/10^9),0)</f>
        <v>-0.005722880326</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-0.132041299</v>
      </c>
      <c r="P798" s="160">
        <f>IF($O$677&gt;0,IPMT('Assumptions (Wind)'!$V$10,Model!X$1,'Assumptions (Wind)'!$V$13,'Assumptions (Wind)'!$V$8*Model!$O$677*AVERAGE('Assumptions (Wind)'!$L$2:$M$2)/10^9),0)</f>
        <v>-0.1229265556</v>
      </c>
      <c r="Q798" s="160">
        <f>IF($O$677&gt;0,IPMT('Assumptions (Wind)'!$V$10,Model!Y$1,'Assumptions (Wind)'!$V$13,'Assumptions (Wind)'!$V$8*Model!$O$677*AVERAGE('Assumptions (Wind)'!$L$2:$M$2)/10^9),0)</f>
        <v>-0.1130826328</v>
      </c>
      <c r="R798" s="160">
        <f>IF($O$677&gt;0,IPMT('Assumptions (Wind)'!$V$10,Model!Z$1,'Assumptions (Wind)'!$V$13,'Assumptions (Wind)'!$V$8*Model!$O$677*AVERAGE('Assumptions (Wind)'!$L$2:$M$2)/10^9),0)</f>
        <v>-0.1024511961</v>
      </c>
      <c r="S798" s="160">
        <f>IF($O$677&gt;0,IPMT('Assumptions (Wind)'!$V$10,Model!AA$1,'Assumptions (Wind)'!$V$13,'Assumptions (Wind)'!$V$8*Model!$O$677*AVERAGE('Assumptions (Wind)'!$L$2:$M$2)/10^9),0)</f>
        <v>-0.09096924456</v>
      </c>
      <c r="T798" s="160">
        <f>IF($O$677&gt;0,IPMT('Assumptions (Wind)'!$V$10,Model!AB$1,'Assumptions (Wind)'!$V$13,'Assumptions (Wind)'!$V$8*Model!$O$677*AVERAGE('Assumptions (Wind)'!$L$2:$M$2)/10^9),0)</f>
        <v>-0.07856873685</v>
      </c>
      <c r="U798" s="160">
        <f>IF($O$677&gt;0,IPMT('Assumptions (Wind)'!$V$10,Model!AC$1,'Assumptions (Wind)'!$V$13,'Assumptions (Wind)'!$V$8*Model!$O$677*AVERAGE('Assumptions (Wind)'!$L$2:$M$2)/10^9),0)</f>
        <v>-0.06517618853</v>
      </c>
      <c r="V798" s="160">
        <f>IF($O$677&gt;0,IPMT('Assumptions (Wind)'!$V$10,Model!AD$1,'Assumptions (Wind)'!$V$13,'Assumptions (Wind)'!$V$8*Model!$O$677*AVERAGE('Assumptions (Wind)'!$L$2:$M$2)/10^9),0)</f>
        <v>-0.05071223634</v>
      </c>
      <c r="W798" s="160">
        <f>IF($O$677&gt;0,IPMT('Assumptions (Wind)'!$V$10,Model!AE$1,'Assumptions (Wind)'!$V$13,'Assumptions (Wind)'!$V$8*Model!$O$677*AVERAGE('Assumptions (Wind)'!$L$2:$M$2)/10^9),0)</f>
        <v>-0.03509116797</v>
      </c>
      <c r="X798" s="160">
        <f>IF($O$677&gt;0,IPMT('Assumptions (Wind)'!$V$10,Model!AF$1,'Assumptions (Wind)'!$V$13,'Assumptions (Wind)'!$V$8*Model!$O$677*AVERAGE('Assumptions (Wind)'!$L$2:$M$2)/10^9),0)</f>
        <v>-0.01822041414</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-0.02418854301</v>
      </c>
      <c r="R800" s="160">
        <f>IF($Q$677&gt;0,IPMT('Assumptions (Wind)'!$V$10,Model!X$1,'Assumptions (Wind)'!$V$13,'Assumptions (Wind)'!$V$8*Model!$Q$677*AVERAGE('Assumptions (Wind)'!$N$2:$O$2)/10^9),0)</f>
        <v>-0.02251882025</v>
      </c>
      <c r="S800" s="160">
        <f>IF($Q$677&gt;0,IPMT('Assumptions (Wind)'!$V$10,Model!Y$1,'Assumptions (Wind)'!$V$13,'Assumptions (Wind)'!$V$8*Model!$Q$677*AVERAGE('Assumptions (Wind)'!$N$2:$O$2)/10^9),0)</f>
        <v>-0.02071551967</v>
      </c>
      <c r="T800" s="160">
        <f>IF($Q$677&gt;0,IPMT('Assumptions (Wind)'!$V$10,Model!Z$1,'Assumptions (Wind)'!$V$13,'Assumptions (Wind)'!$V$8*Model!$Q$677*AVERAGE('Assumptions (Wind)'!$N$2:$O$2)/10^9),0)</f>
        <v>-0.01876795505</v>
      </c>
      <c r="U800" s="160">
        <f>IF($Q$677&gt;0,IPMT('Assumptions (Wind)'!$V$10,Model!AA$1,'Assumptions (Wind)'!$V$13,'Assumptions (Wind)'!$V$8*Model!$Q$677*AVERAGE('Assumptions (Wind)'!$N$2:$O$2)/10^9),0)</f>
        <v>-0.01666458526</v>
      </c>
      <c r="V800" s="160">
        <f>IF($Q$677&gt;0,IPMT('Assumptions (Wind)'!$V$10,Model!AB$1,'Assumptions (Wind)'!$V$13,'Assumptions (Wind)'!$V$8*Model!$Q$677*AVERAGE('Assumptions (Wind)'!$N$2:$O$2)/10^9),0)</f>
        <v>-0.01439294588</v>
      </c>
      <c r="W800" s="160">
        <f>IF($Q$677&gt;0,IPMT('Assumptions (Wind)'!$V$10,Model!AC$1,'Assumptions (Wind)'!$V$13,'Assumptions (Wind)'!$V$8*Model!$Q$677*AVERAGE('Assumptions (Wind)'!$N$2:$O$2)/10^9),0)</f>
        <v>-0.01193957536</v>
      </c>
      <c r="X800" s="160">
        <f>IF($Q$677&gt;0,IPMT('Assumptions (Wind)'!$V$10,Model!AD$1,'Assumptions (Wind)'!$V$13,'Assumptions (Wind)'!$V$8*Model!$Q$677*AVERAGE('Assumptions (Wind)'!$N$2:$O$2)/10^9),0)</f>
        <v>-0.009289935189</v>
      </c>
      <c r="Y800" s="160">
        <f>IF($Q$677&gt;0,IPMT('Assumptions (Wind)'!$V$10,Model!AE$1,'Assumptions (Wind)'!$V$13,'Assumptions (Wind)'!$V$8*Model!$Q$677*AVERAGE('Assumptions (Wind)'!$N$2:$O$2)/10^9),0)</f>
        <v>-0.006428323807</v>
      </c>
      <c r="Z800" s="160">
        <f>IF($Q$677&gt;0,IPMT('Assumptions (Wind)'!$V$10,Model!AF$1,'Assumptions (Wind)'!$V$13,'Assumptions (Wind)'!$V$8*Model!$Q$677*AVERAGE('Assumptions (Wind)'!$N$2:$O$2)/10^9),0)</f>
        <v>-0.003337783515</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-0.0007995629516</v>
      </c>
      <c r="T802" s="160">
        <f>IF($S$677&gt;0,IPMT('Assumptions (Wind)'!$V$10,Model!X$1,'Assumptions (Wind)'!$V$13,'Assumptions (Wind)'!$V$8*Model!$S$677*AVERAGE('Assumptions (Wind)'!$P$2:$Q$2)/10^9),0)</f>
        <v>-0.0007443695299</v>
      </c>
      <c r="U802" s="160">
        <f>IF($S$677&gt;0,IPMT('Assumptions (Wind)'!$V$10,Model!Y$1,'Assumptions (Wind)'!$V$13,'Assumptions (Wind)'!$V$8*Model!$S$677*AVERAGE('Assumptions (Wind)'!$P$2:$Q$2)/10^9),0)</f>
        <v>-0.0006847606344</v>
      </c>
      <c r="V802" s="160">
        <f>IF($S$677&gt;0,IPMT('Assumptions (Wind)'!$V$10,Model!Z$1,'Assumptions (Wind)'!$V$13,'Assumptions (Wind)'!$V$8*Model!$S$677*AVERAGE('Assumptions (Wind)'!$P$2:$Q$2)/10^9),0)</f>
        <v>-0.0006203830273</v>
      </c>
      <c r="W802" s="160">
        <f>IF($S$677&gt;0,IPMT('Assumptions (Wind)'!$V$10,Model!AA$1,'Assumptions (Wind)'!$V$13,'Assumptions (Wind)'!$V$8*Model!$S$677*AVERAGE('Assumptions (Wind)'!$P$2:$Q$2)/10^9),0)</f>
        <v>-0.0005508552116</v>
      </c>
      <c r="X802" s="160">
        <f>IF($S$677&gt;0,IPMT('Assumptions (Wind)'!$V$10,Model!AB$1,'Assumptions (Wind)'!$V$13,'Assumptions (Wind)'!$V$8*Model!$S$677*AVERAGE('Assumptions (Wind)'!$P$2:$Q$2)/10^9),0)</f>
        <v>-0.0004757651707</v>
      </c>
      <c r="Y802" s="160">
        <f>IF($S$677&gt;0,IPMT('Assumptions (Wind)'!$V$10,Model!AC$1,'Assumptions (Wind)'!$V$13,'Assumptions (Wind)'!$V$8*Model!$S$677*AVERAGE('Assumptions (Wind)'!$P$2:$Q$2)/10^9),0)</f>
        <v>-0.0003946679265</v>
      </c>
      <c r="Z802" s="160">
        <f>IF($S$677&gt;0,IPMT('Assumptions (Wind)'!$V$10,Model!AD$1,'Assumptions (Wind)'!$V$13,'Assumptions (Wind)'!$V$8*Model!$S$677*AVERAGE('Assumptions (Wind)'!$P$2:$Q$2)/10^9),0)</f>
        <v>-0.0003070829028</v>
      </c>
      <c r="AA802" s="160">
        <f>IF($S$677&gt;0,IPMT('Assumptions (Wind)'!$V$10,Model!AE$1,'Assumptions (Wind)'!$V$13,'Assumptions (Wind)'!$V$8*Model!$S$677*AVERAGE('Assumptions (Wind)'!$P$2:$Q$2)/10^9),0)</f>
        <v>-0.0002124910771</v>
      </c>
      <c r="AB802" s="160">
        <f>IF($S$677&gt;0,IPMT('Assumptions (Wind)'!$V$10,Model!AF$1,'Assumptions (Wind)'!$V$13,'Assumptions (Wind)'!$V$8*Model!$S$677*AVERAGE('Assumptions (Wind)'!$P$2:$Q$2)/10^9),0)</f>
        <v>-0.0001103319054</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-0.003892960352</v>
      </c>
      <c r="U803" s="160">
        <f>IF($T$677&gt;0,IPMT('Assumptions (Wind)'!$V$10,Model!X$1,'Assumptions (Wind)'!$V$13,'Assumptions (Wind)'!$V$8*Model!$T$677*AVERAGE('Assumptions (Wind)'!$Q$2:$R$2)/10^9),0)</f>
        <v>-0.00362423129</v>
      </c>
      <c r="V803" s="160">
        <f>IF($T$677&gt;0,IPMT('Assumptions (Wind)'!$V$10,Model!Y$1,'Assumptions (Wind)'!$V$13,'Assumptions (Wind)'!$V$8*Model!$T$677*AVERAGE('Assumptions (Wind)'!$Q$2:$R$2)/10^9),0)</f>
        <v>-0.003334003902</v>
      </c>
      <c r="W803" s="160">
        <f>IF($T$677&gt;0,IPMT('Assumptions (Wind)'!$V$10,Model!Z$1,'Assumptions (Wind)'!$V$13,'Assumptions (Wind)'!$V$8*Model!$T$677*AVERAGE('Assumptions (Wind)'!$Q$2:$R$2)/10^9),0)</f>
        <v>-0.003020558323</v>
      </c>
      <c r="X803" s="160">
        <f>IF($T$677&gt;0,IPMT('Assumptions (Wind)'!$V$10,Model!AA$1,'Assumptions (Wind)'!$V$13,'Assumptions (Wind)'!$V$8*Model!$T$677*AVERAGE('Assumptions (Wind)'!$Q$2:$R$2)/10^9),0)</f>
        <v>-0.002682037098</v>
      </c>
      <c r="Y803" s="160">
        <f>IF($T$677&gt;0,IPMT('Assumptions (Wind)'!$V$10,Model!AB$1,'Assumptions (Wind)'!$V$13,'Assumptions (Wind)'!$V$8*Model!$T$677*AVERAGE('Assumptions (Wind)'!$Q$2:$R$2)/10^9),0)</f>
        <v>-0.002316434175</v>
      </c>
      <c r="Z803" s="160">
        <f>IF($T$677&gt;0,IPMT('Assumptions (Wind)'!$V$10,Model!AC$1,'Assumptions (Wind)'!$V$13,'Assumptions (Wind)'!$V$8*Model!$T$677*AVERAGE('Assumptions (Wind)'!$Q$2:$R$2)/10^9),0)</f>
        <v>-0.001921583019</v>
      </c>
      <c r="AA803" s="160">
        <f>IF($T$677&gt;0,IPMT('Assumptions (Wind)'!$V$10,Model!AD$1,'Assumptions (Wind)'!$V$13,'Assumptions (Wind)'!$V$8*Model!$T$677*AVERAGE('Assumptions (Wind)'!$Q$2:$R$2)/10^9),0)</f>
        <v>-0.001495143769</v>
      </c>
      <c r="AB803" s="160">
        <f>IF($T$677&gt;0,IPMT('Assumptions (Wind)'!$V$10,Model!AE$1,'Assumptions (Wind)'!$V$13,'Assumptions (Wind)'!$V$8*Model!$T$677*AVERAGE('Assumptions (Wind)'!$Q$2:$R$2)/10^9),0)</f>
        <v>-0.00103458938</v>
      </c>
      <c r="AC803" s="160">
        <f>IF($T$677&gt;0,IPMT('Assumptions (Wind)'!$V$10,Model!AF$1,'Assumptions (Wind)'!$V$13,'Assumptions (Wind)'!$V$8*Model!$T$677*AVERAGE('Assumptions (Wind)'!$Q$2:$R$2)/10^9),0)</f>
        <v>-0.0005371906397</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v>
      </c>
      <c r="V804" s="160">
        <f>IF($U$677&gt;0,IPMT('Assumptions (Wind)'!$V$10,Model!X$1,'Assumptions (Wind)'!$V$13,'Assumptions (Wind)'!$V$8*Model!$U$677*AVERAGE('Assumptions (Wind)'!$R$2:$S$2)/10^9),0)</f>
        <v>0</v>
      </c>
      <c r="W804" s="160">
        <f>IF($U$677&gt;0,IPMT('Assumptions (Wind)'!$V$10,Model!Y$1,'Assumptions (Wind)'!$V$13,'Assumptions (Wind)'!$V$8*Model!$U$677*AVERAGE('Assumptions (Wind)'!$R$2:$S$2)/10^9),0)</f>
        <v>0</v>
      </c>
      <c r="X804" s="160">
        <f>IF($U$677&gt;0,IPMT('Assumptions (Wind)'!$V$10,Model!Z$1,'Assumptions (Wind)'!$V$13,'Assumptions (Wind)'!$V$8*Model!$U$677*AVERAGE('Assumptions (Wind)'!$R$2:$S$2)/10^9),0)</f>
        <v>0</v>
      </c>
      <c r="Y804" s="160">
        <f>IF($U$677&gt;0,IPMT('Assumptions (Wind)'!$V$10,Model!AA$1,'Assumptions (Wind)'!$V$13,'Assumptions (Wind)'!$V$8*Model!$U$677*AVERAGE('Assumptions (Wind)'!$R$2:$S$2)/10^9),0)</f>
        <v>0</v>
      </c>
      <c r="Z804" s="160">
        <f>IF($U$677&gt;0,IPMT('Assumptions (Wind)'!$V$10,Model!AB$1,'Assumptions (Wind)'!$V$13,'Assumptions (Wind)'!$V$8*Model!$U$677*AVERAGE('Assumptions (Wind)'!$R$2:$S$2)/10^9),0)</f>
        <v>0</v>
      </c>
      <c r="AA804" s="160">
        <f>IF($U$677&gt;0,IPMT('Assumptions (Wind)'!$V$10,Model!AC$1,'Assumptions (Wind)'!$V$13,'Assumptions (Wind)'!$V$8*Model!$U$677*AVERAGE('Assumptions (Wind)'!$R$2:$S$2)/10^9),0)</f>
        <v>0</v>
      </c>
      <c r="AB804" s="160">
        <f>IF($U$677&gt;0,IPMT('Assumptions (Wind)'!$V$10,Model!AD$1,'Assumptions (Wind)'!$V$13,'Assumptions (Wind)'!$V$8*Model!$U$677*AVERAGE('Assumptions (Wind)'!$R$2:$S$2)/10^9),0)</f>
        <v>0</v>
      </c>
      <c r="AC804" s="160">
        <f>IF($U$677&gt;0,IPMT('Assumptions (Wind)'!$V$10,Model!AE$1,'Assumptions (Wind)'!$V$13,'Assumptions (Wind)'!$V$8*Model!$U$677*AVERAGE('Assumptions (Wind)'!$R$2:$S$2)/10^9),0)</f>
        <v>0</v>
      </c>
      <c r="AD804" s="160">
        <f>IF($U$677&gt;0,IPMT('Assumptions (Wind)'!$V$10,Model!AF$1,'Assumptions (Wind)'!$V$13,'Assumptions (Wind)'!$V$8*Model!$U$677*AVERAGE('Assumptions (Wind)'!$R$2:$S$2)/10^9),0)</f>
        <v>0</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-0.05687658525</v>
      </c>
      <c r="Y807" s="160">
        <f>IF($X$677&gt;0,IPMT('Assumptions (Wind)'!$V$10,Model!X1,'Assumptions (Wind)'!$V$13,'Assumptions (Wind)'!$V$8*Model!$X$677*'Assumptions (Wind)'!$V$2/10^9),0)</f>
        <v>-0.05295042365</v>
      </c>
      <c r="Z807" s="160">
        <f>IF($X$677&gt;0,IPMT('Assumptions (Wind)'!$V$10,Model!Y1,'Assumptions (Wind)'!$V$13,'Assumptions (Wind)'!$V$8*Model!$X$677*'Assumptions (Wind)'!$V$2/10^9),0)</f>
        <v>-0.04871016912</v>
      </c>
      <c r="AA807" s="160">
        <f>IF($X$677&gt;0,IPMT('Assumptions (Wind)'!$V$10,Model!Z1,'Assumptions (Wind)'!$V$13,'Assumptions (Wind)'!$V$8*Model!$X$677*'Assumptions (Wind)'!$V$2/10^9),0)</f>
        <v>-0.04413069423</v>
      </c>
      <c r="AB807" s="160">
        <f>IF($X$677&gt;0,IPMT('Assumptions (Wind)'!$V$10,Model!AA1,'Assumptions (Wind)'!$V$13,'Assumptions (Wind)'!$V$8*Model!$X$677*'Assumptions (Wind)'!$V$2/10^9),0)</f>
        <v>-0.03918486135</v>
      </c>
      <c r="AC807" s="160">
        <f>IF($X$677&gt;0,IPMT('Assumptions (Wind)'!$V$10,Model!AB1,'Assumptions (Wind)'!$V$13,'Assumptions (Wind)'!$V$8*Model!$X$677*'Assumptions (Wind)'!$V$2/10^9),0)</f>
        <v>-0.03384336184</v>
      </c>
      <c r="AD807" s="160">
        <f>IF($X$677&gt;0,IPMT('Assumptions (Wind)'!$V$10,Model!AC1,'Assumptions (Wind)'!$V$13,'Assumptions (Wind)'!$V$8*Model!$X$677*'Assumptions (Wind)'!$V$2/10^9),0)</f>
        <v>-0.02807454237</v>
      </c>
      <c r="AE807" s="160">
        <f>IF($X$677&gt;0,IPMT('Assumptions (Wind)'!$V$10,Model!AD1,'Assumptions (Wind)'!$V$13,'Assumptions (Wind)'!$V$8*Model!$X$677*'Assumptions (Wind)'!$V$2/10^9),0)</f>
        <v>-0.02184421735</v>
      </c>
      <c r="AF807" s="160">
        <f>IF($X$677&gt;0,IPMT('Assumptions (Wind)'!$V$10,Model!AE1,'Assumptions (Wind)'!$V$13,'Assumptions (Wind)'!$V$8*Model!$X$677*'Assumptions (Wind)'!$V$2/10^9),0)</f>
        <v>-0.01511546632</v>
      </c>
      <c r="AG807" s="160">
        <f>IF($X$677&gt;0,IPMT('Assumptions (Wind)'!$V$10,Model!AF1,'Assumptions (Wind)'!$V$13,'Assumptions (Wind)'!$V$8*Model!$X$677*'Assumptions (Wind)'!$V$2/10^9),0)</f>
        <v>-0.007848415202</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-0.05679246848</v>
      </c>
      <c r="Z808" s="160">
        <f>IF($Y$677&gt;0,IPMT('Assumptions (Wind)'!$V$10,Model!X1,'Assumptions (Wind)'!$V$13,'Assumptions (Wind)'!$V$8*Model!$Y$677*AVERAGE('Assumptions (Wind)'!$V$2:$W$2)/10^9),0)</f>
        <v>-0.05287211342</v>
      </c>
      <c r="AA808" s="160">
        <f>IF($Y$677&gt;0,IPMT('Assumptions (Wind)'!$V$10,Model!Y1,'Assumptions (Wind)'!$V$13,'Assumptions (Wind)'!$V$8*Model!$Y$677*AVERAGE('Assumptions (Wind)'!$V$2:$W$2)/10^9),0)</f>
        <v>-0.04863812995</v>
      </c>
      <c r="AB808" s="160">
        <f>IF($Y$677&gt;0,IPMT('Assumptions (Wind)'!$V$10,Model!Z1,'Assumptions (Wind)'!$V$13,'Assumptions (Wind)'!$V$8*Model!$Y$677*AVERAGE('Assumptions (Wind)'!$V$2:$W$2)/10^9),0)</f>
        <v>-0.04406542781</v>
      </c>
      <c r="AC808" s="160">
        <f>IF($Y$677&gt;0,IPMT('Assumptions (Wind)'!$V$10,Model!AA1,'Assumptions (Wind)'!$V$13,'Assumptions (Wind)'!$V$8*Model!$Y$677*AVERAGE('Assumptions (Wind)'!$V$2:$W$2)/10^9),0)</f>
        <v>-0.03912690949</v>
      </c>
      <c r="AD808" s="160">
        <f>IF($Y$677&gt;0,IPMT('Assumptions (Wind)'!$V$10,Model!AB1,'Assumptions (Wind)'!$V$13,'Assumptions (Wind)'!$V$8*Model!$Y$677*AVERAGE('Assumptions (Wind)'!$V$2:$W$2)/10^9),0)</f>
        <v>-0.03379330971</v>
      </c>
      <c r="AE808" s="160">
        <f>IF($Y$677&gt;0,IPMT('Assumptions (Wind)'!$V$10,Model!AC1,'Assumptions (Wind)'!$V$13,'Assumptions (Wind)'!$V$8*Model!$Y$677*AVERAGE('Assumptions (Wind)'!$V$2:$W$2)/10^9),0)</f>
        <v>-0.02803302195</v>
      </c>
      <c r="AF808" s="160">
        <f>IF($Y$677&gt;0,IPMT('Assumptions (Wind)'!$V$10,Model!AD1,'Assumptions (Wind)'!$V$13,'Assumptions (Wind)'!$V$8*Model!$Y$677*AVERAGE('Assumptions (Wind)'!$V$2:$W$2)/10^9),0)</f>
        <v>-0.02181191117</v>
      </c>
      <c r="AG808" s="160">
        <f>IF($Y$677&gt;0,IPMT('Assumptions (Wind)'!$V$10,Model!AE1,'Assumptions (Wind)'!$V$13,'Assumptions (Wind)'!$V$8*Model!$Y$677*AVERAGE('Assumptions (Wind)'!$V$2:$W$2)/10^9),0)</f>
        <v>-0.01509311152</v>
      </c>
      <c r="AH808" s="160">
        <f>IF($Y$677&gt;0,IPMT('Assumptions (Wind)'!$V$10,Model!AF1,'Assumptions (Wind)'!$V$13,'Assumptions (Wind)'!$V$8*Model!$Y$677*AVERAGE('Assumptions (Wind)'!$V$2:$W$2)/10^9),0)</f>
        <v>-0.007836807907</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-0.05661012926</v>
      </c>
      <c r="AA809" s="160">
        <f>IF($Z$677&gt;0,IPMT('Assumptions (Wind)'!$V$10,Model!X1,'Assumptions (Wind)'!$V$13,'Assumptions (Wind)'!$V$8*Model!$Z$677*AVERAGE('Assumptions (Wind)'!$W$2:$X$2)/10^9),0)</f>
        <v>-0.05270236098</v>
      </c>
      <c r="AB809" s="160">
        <f>IF($Z$677&gt;0,IPMT('Assumptions (Wind)'!$V$10,Model!Y1,'Assumptions (Wind)'!$V$13,'Assumptions (Wind)'!$V$8*Model!$Z$677*AVERAGE('Assumptions (Wind)'!$W$2:$X$2)/10^9),0)</f>
        <v>-0.04848197124</v>
      </c>
      <c r="AC809" s="160">
        <f>IF($Z$677&gt;0,IPMT('Assumptions (Wind)'!$V$10,Model!Z1,'Assumptions (Wind)'!$V$13,'Assumptions (Wind)'!$V$8*Model!$Z$677*AVERAGE('Assumptions (Wind)'!$W$2:$X$2)/10^9),0)</f>
        <v>-0.04392395032</v>
      </c>
      <c r="AD809" s="160">
        <f>IF($Z$677&gt;0,IPMT('Assumptions (Wind)'!$V$10,Model!AA1,'Assumptions (Wind)'!$V$13,'Assumptions (Wind)'!$V$8*Model!$Z$677*AVERAGE('Assumptions (Wind)'!$W$2:$X$2)/10^9),0)</f>
        <v>-0.03900128773</v>
      </c>
      <c r="AE809" s="160">
        <f>IF($Z$677&gt;0,IPMT('Assumptions (Wind)'!$V$10,Model!AB1,'Assumptions (Wind)'!$V$13,'Assumptions (Wind)'!$V$8*Model!$Z$677*AVERAGE('Assumptions (Wind)'!$W$2:$X$2)/10^9),0)</f>
        <v>-0.03368481213</v>
      </c>
      <c r="AF809" s="160">
        <f>IF($Z$677&gt;0,IPMT('Assumptions (Wind)'!$V$10,Model!AC1,'Assumptions (Wind)'!$V$13,'Assumptions (Wind)'!$V$8*Model!$Z$677*AVERAGE('Assumptions (Wind)'!$W$2:$X$2)/10^9),0)</f>
        <v>-0.02794301848</v>
      </c>
      <c r="AG809" s="160">
        <f>IF($Z$677&gt;0,IPMT('Assumptions (Wind)'!$V$10,Model!AD1,'Assumptions (Wind)'!$V$13,'Assumptions (Wind)'!$V$8*Model!$Z$677*AVERAGE('Assumptions (Wind)'!$W$2:$X$2)/10^9),0)</f>
        <v>-0.02174188134</v>
      </c>
      <c r="AH809" s="160">
        <f>IF($Z$677&gt;0,IPMT('Assumptions (Wind)'!$V$10,Model!AE1,'Assumptions (Wind)'!$V$13,'Assumptions (Wind)'!$V$8*Model!$Z$677*AVERAGE('Assumptions (Wind)'!$W$2:$X$2)/10^9),0)</f>
        <v>-0.01504465323</v>
      </c>
      <c r="AI809" s="160">
        <f>IF($Z$677&gt;0,IPMT('Assumptions (Wind)'!$V$10,Model!AF1,'Assumptions (Wind)'!$V$13,'Assumptions (Wind)'!$V$8*Model!$Z$677*AVERAGE('Assumptions (Wind)'!$W$2:$X$2)/10^9),0)</f>
        <v>-0.007811646869</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-0.05639906032</v>
      </c>
      <c r="AB810" s="160">
        <f>IF($AA$677&gt;0,IPMT('Assumptions (Wind)'!$V$10,Model!X1,'Assumptions (Wind)'!$V$13,'Assumptions (Wind)'!$V$8*Model!$AA$677*AVERAGE('Assumptions (Wind)'!$X$2:$Y$2)/10^9),0)</f>
        <v>-0.05250586202</v>
      </c>
      <c r="AC810" s="160">
        <f>IF($AA$677&gt;0,IPMT('Assumptions (Wind)'!$V$10,Model!Y1,'Assumptions (Wind)'!$V$13,'Assumptions (Wind)'!$V$8*Model!$AA$677*AVERAGE('Assumptions (Wind)'!$X$2:$Y$2)/10^9),0)</f>
        <v>-0.04830120786</v>
      </c>
      <c r="AD810" s="160">
        <f>IF($AA$677&gt;0,IPMT('Assumptions (Wind)'!$V$10,Model!Z1,'Assumptions (Wind)'!$V$13,'Assumptions (Wind)'!$V$8*Model!$AA$677*AVERAGE('Assumptions (Wind)'!$X$2:$Y$2)/10^9),0)</f>
        <v>-0.04376018137</v>
      </c>
      <c r="AE810" s="160">
        <f>IF($AA$677&gt;0,IPMT('Assumptions (Wind)'!$V$10,Model!AA1,'Assumptions (Wind)'!$V$13,'Assumptions (Wind)'!$V$8*Model!$AA$677*AVERAGE('Assumptions (Wind)'!$X$2:$Y$2)/10^9),0)</f>
        <v>-0.03885587276</v>
      </c>
      <c r="AF810" s="160">
        <f>IF($AA$677&gt;0,IPMT('Assumptions (Wind)'!$V$10,Model!AB1,'Assumptions (Wind)'!$V$13,'Assumptions (Wind)'!$V$8*Model!$AA$677*AVERAGE('Assumptions (Wind)'!$X$2:$Y$2)/10^9),0)</f>
        <v>-0.03355921945</v>
      </c>
      <c r="AG810" s="160">
        <f>IF($AA$677&gt;0,IPMT('Assumptions (Wind)'!$V$10,Model!AC1,'Assumptions (Wind)'!$V$13,'Assumptions (Wind)'!$V$8*Model!$AA$677*AVERAGE('Assumptions (Wind)'!$X$2:$Y$2)/10^9),0)</f>
        <v>-0.02783883389</v>
      </c>
      <c r="AH810" s="160">
        <f>IF($AA$677&gt;0,IPMT('Assumptions (Wind)'!$V$10,Model!AD1,'Assumptions (Wind)'!$V$13,'Assumptions (Wind)'!$V$8*Model!$AA$677*AVERAGE('Assumptions (Wind)'!$X$2:$Y$2)/10^9),0)</f>
        <v>-0.02166081748</v>
      </c>
      <c r="AI810" s="160">
        <f>IF($AA$677&gt;0,IPMT('Assumptions (Wind)'!$V$10,Model!AE1,'Assumptions (Wind)'!$V$13,'Assumptions (Wind)'!$V$8*Model!$AA$677*AVERAGE('Assumptions (Wind)'!$X$2:$Y$2)/10^9),0)</f>
        <v>-0.01498855975</v>
      </c>
      <c r="AJ810" s="160">
        <f>IF($AA$677&gt;0,IPMT('Assumptions (Wind)'!$V$10,Model!AF1,'Assumptions (Wind)'!$V$13,'Assumptions (Wind)'!$V$8*Model!$AA$677*AVERAGE('Assumptions (Wind)'!$X$2:$Y$2)/10^9),0)</f>
        <v>-0.00778252141</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-0.05613991152</v>
      </c>
      <c r="AC811" s="160">
        <f>IF($AB$677&gt;0,IPMT('Assumptions (Wind)'!$V$10,Model!X1,'Assumptions (Wind)'!$V$13,'Assumptions (Wind)'!$V$8*Model!$AB$677*AVERAGE('Assumptions (Wind)'!$Y$2:$Z$2)/10^9),0)</f>
        <v>-0.05226460213</v>
      </c>
      <c r="AD811" s="160">
        <f>IF($AB$677&gt;0,IPMT('Assumptions (Wind)'!$V$10,Model!Y1,'Assumptions (Wind)'!$V$13,'Assumptions (Wind)'!$V$8*Model!$AB$677*AVERAGE('Assumptions (Wind)'!$Y$2:$Z$2)/10^9),0)</f>
        <v>-0.04807926799</v>
      </c>
      <c r="AE811" s="160">
        <f>IF($AB$677&gt;0,IPMT('Assumptions (Wind)'!$V$10,Model!Z1,'Assumptions (Wind)'!$V$13,'Assumptions (Wind)'!$V$8*Model!$AB$677*AVERAGE('Assumptions (Wind)'!$Y$2:$Z$2)/10^9),0)</f>
        <v>-0.04355910712</v>
      </c>
      <c r="AF811" s="160">
        <f>IF($AB$677&gt;0,IPMT('Assumptions (Wind)'!$V$10,Model!AA1,'Assumptions (Wind)'!$V$13,'Assumptions (Wind)'!$V$8*Model!$AB$677*AVERAGE('Assumptions (Wind)'!$Y$2:$Z$2)/10^9),0)</f>
        <v>-0.03867733338</v>
      </c>
      <c r="AG811" s="160">
        <f>IF($AB$677&gt;0,IPMT('Assumptions (Wind)'!$V$10,Model!AB1,'Assumptions (Wind)'!$V$13,'Assumptions (Wind)'!$V$8*Model!$AB$677*AVERAGE('Assumptions (Wind)'!$Y$2:$Z$2)/10^9),0)</f>
        <v>-0.03340501774</v>
      </c>
      <c r="AH811" s="160">
        <f>IF($AB$677&gt;0,IPMT('Assumptions (Wind)'!$V$10,Model!AC1,'Assumptions (Wind)'!$V$13,'Assumptions (Wind)'!$V$8*Model!$AB$677*AVERAGE('Assumptions (Wind)'!$Y$2:$Z$2)/10^9),0)</f>
        <v>-0.02771091686</v>
      </c>
      <c r="AI811" s="160">
        <f>IF($AB$677&gt;0,IPMT('Assumptions (Wind)'!$V$10,Model!AD1,'Assumptions (Wind)'!$V$13,'Assumptions (Wind)'!$V$8*Model!$AB$677*AVERAGE('Assumptions (Wind)'!$Y$2:$Z$2)/10^9),0)</f>
        <v>-0.02156128789</v>
      </c>
      <c r="AJ811" s="160">
        <f>IF($AB$677&gt;0,IPMT('Assumptions (Wind)'!$V$10,Model!AE1,'Assumptions (Wind)'!$V$13,'Assumptions (Wind)'!$V$8*Model!$AB$677*AVERAGE('Assumptions (Wind)'!$Y$2:$Z$2)/10^9),0)</f>
        <v>-0.01491968862</v>
      </c>
      <c r="AK811" s="160">
        <f>IF($AB$677&gt;0,IPMT('Assumptions (Wind)'!$V$10,Model!AF1,'Assumptions (Wind)'!$V$13,'Assumptions (Wind)'!$V$8*Model!$AB$677*AVERAGE('Assumptions (Wind)'!$Y$2:$Z$2)/10^9),0)</f>
        <v>-0.007746761397</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-0.05788656509</v>
      </c>
      <c r="AD812" s="160">
        <f>IF($AC$677&gt;0,IPMT('Assumptions (Wind)'!$V$10,Model!X1,'Assumptions (Wind)'!$V$13,'Assumptions (Wind)'!$V$8*Model!$AC$677*AVERAGE('Assumptions (Wind)'!$Z$2:$AA$2)/10^9),0)</f>
        <v>-0.0538906851</v>
      </c>
      <c r="AE812" s="160">
        <f>IF($AC$677&gt;0,IPMT('Assumptions (Wind)'!$V$10,Model!Y1,'Assumptions (Wind)'!$V$13,'Assumptions (Wind)'!$V$8*Model!$AC$677*AVERAGE('Assumptions (Wind)'!$Z$2:$AA$2)/10^9),0)</f>
        <v>-0.04957513471</v>
      </c>
      <c r="AF812" s="160">
        <f>IF($AC$677&gt;0,IPMT('Assumptions (Wind)'!$V$10,Model!Z1,'Assumptions (Wind)'!$V$13,'Assumptions (Wind)'!$V$8*Model!$AC$677*AVERAGE('Assumptions (Wind)'!$Z$2:$AA$2)/10^9),0)</f>
        <v>-0.04491434029</v>
      </c>
      <c r="AG812" s="160">
        <f>IF($AC$677&gt;0,IPMT('Assumptions (Wind)'!$V$10,Model!AA1,'Assumptions (Wind)'!$V$13,'Assumptions (Wind)'!$V$8*Model!$AC$677*AVERAGE('Assumptions (Wind)'!$Z$2:$AA$2)/10^9),0)</f>
        <v>-0.03988068232</v>
      </c>
      <c r="AH812" s="160">
        <f>IF($AC$677&gt;0,IPMT('Assumptions (Wind)'!$V$10,Model!AB1,'Assumptions (Wind)'!$V$13,'Assumptions (Wind)'!$V$8*Model!$AC$677*AVERAGE('Assumptions (Wind)'!$Z$2:$AA$2)/10^9),0)</f>
        <v>-0.0344443317</v>
      </c>
      <c r="AI812" s="160">
        <f>IF($AC$677&gt;0,IPMT('Assumptions (Wind)'!$V$10,Model!AC1,'Assumptions (Wind)'!$V$13,'Assumptions (Wind)'!$V$8*Model!$AC$677*AVERAGE('Assumptions (Wind)'!$Z$2:$AA$2)/10^9),0)</f>
        <v>-0.02857307304</v>
      </c>
      <c r="AJ812" s="160">
        <f>IF($AC$677&gt;0,IPMT('Assumptions (Wind)'!$V$10,Model!AD1,'Assumptions (Wind)'!$V$13,'Assumptions (Wind)'!$V$8*Model!$AC$677*AVERAGE('Assumptions (Wind)'!$Z$2:$AA$2)/10^9),0)</f>
        <v>-0.02223211369</v>
      </c>
      <c r="AK812" s="160">
        <f>IF($AC$677&gt;0,IPMT('Assumptions (Wind)'!$V$10,Model!AE1,'Assumptions (Wind)'!$V$13,'Assumptions (Wind)'!$V$8*Model!$AC$677*AVERAGE('Assumptions (Wind)'!$Z$2:$AA$2)/10^9),0)</f>
        <v>-0.01538387758</v>
      </c>
      <c r="AL812" s="160">
        <f>IF($AC$677&gt;0,IPMT('Assumptions (Wind)'!$V$10,Model!AF1,'Assumptions (Wind)'!$V$13,'Assumptions (Wind)'!$V$8*Model!$AC$677*AVERAGE('Assumptions (Wind)'!$Z$2:$AA$2)/10^9),0)</f>
        <v>-0.007987782591</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-0.05548843855</v>
      </c>
      <c r="AE813" s="160">
        <f>IF($AD$677&gt;0,IPMT('Assumptions (Wind)'!$V$10,Model!X1,'Assumptions (Wind)'!$V$13,'Assumptions (Wind)'!$V$8*Model!$AD$677*AVERAGE('Assumptions (Wind)'!$AA$2:$AB$2)/10^9),0)</f>
        <v>-0.05165810001</v>
      </c>
      <c r="AF813" s="160">
        <f>IF($AD$677&gt;0,IPMT('Assumptions (Wind)'!$V$10,Model!Y1,'Assumptions (Wind)'!$V$13,'Assumptions (Wind)'!$V$8*Model!$AD$677*AVERAGE('Assumptions (Wind)'!$AA$2:$AB$2)/10^9),0)</f>
        <v>-0.04752133438</v>
      </c>
      <c r="AG813" s="160">
        <f>IF($AD$677&gt;0,IPMT('Assumptions (Wind)'!$V$10,Model!Z1,'Assumptions (Wind)'!$V$13,'Assumptions (Wind)'!$V$8*Model!$AD$677*AVERAGE('Assumptions (Wind)'!$AA$2:$AB$2)/10^9),0)</f>
        <v>-0.04305362751</v>
      </c>
      <c r="AH813" s="160">
        <f>IF($AD$677&gt;0,IPMT('Assumptions (Wind)'!$V$10,Model!AA1,'Assumptions (Wind)'!$V$13,'Assumptions (Wind)'!$V$8*Model!$AD$677*AVERAGE('Assumptions (Wind)'!$AA$2:$AB$2)/10^9),0)</f>
        <v>-0.03822850408</v>
      </c>
      <c r="AI813" s="160">
        <f>IF($AD$677&gt;0,IPMT('Assumptions (Wind)'!$V$10,Model!AB1,'Assumptions (Wind)'!$V$13,'Assumptions (Wind)'!$V$8*Model!$AD$677*AVERAGE('Assumptions (Wind)'!$AA$2:$AB$2)/10^9),0)</f>
        <v>-0.03301737078</v>
      </c>
      <c r="AJ813" s="160">
        <f>IF($AD$677&gt;0,IPMT('Assumptions (Wind)'!$V$10,Model!AC1,'Assumptions (Wind)'!$V$13,'Assumptions (Wind)'!$V$8*Model!$AD$677*AVERAGE('Assumptions (Wind)'!$AA$2:$AB$2)/10^9),0)</f>
        <v>-0.02738934682</v>
      </c>
      <c r="AK813" s="160">
        <f>IF($AD$677&gt;0,IPMT('Assumptions (Wind)'!$V$10,Model!AD1,'Assumptions (Wind)'!$V$13,'Assumptions (Wind)'!$V$8*Model!$AD$677*AVERAGE('Assumptions (Wind)'!$AA$2:$AB$2)/10^9),0)</f>
        <v>-0.02131108094</v>
      </c>
      <c r="AL813" s="160">
        <f>IF($AD$677&gt;0,IPMT('Assumptions (Wind)'!$V$10,Model!AE1,'Assumptions (Wind)'!$V$13,'Assumptions (Wind)'!$V$8*Model!$AD$677*AVERAGE('Assumptions (Wind)'!$AA$2:$AB$2)/10^9),0)</f>
        <v>-0.01474655379</v>
      </c>
      <c r="AM813" s="160">
        <f>IF($AD$677&gt;0,IPMT('Assumptions (Wind)'!$V$10,Model!AF1,'Assumptions (Wind)'!$V$13,'Assumptions (Wind)'!$V$8*Model!$AD$677*AVERAGE('Assumptions (Wind)'!$AA$2:$AB$2)/10^9),0)</f>
        <v>-0.007656864468</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-0.055111379</v>
      </c>
      <c r="AF814" s="160">
        <f>IF($AE$677&gt;0,IPMT('Assumptions (Wind)'!$V$10,Model!X1,'Assumptions (Wind)'!$V$13,'Assumptions (Wind)'!$V$8*Model!$AE$677*AVERAGE('Assumptions (Wind)'!$AB$2:$AC$2)/10^9),0)</f>
        <v>-0.05130706869</v>
      </c>
      <c r="AG814" s="160">
        <f>IF($AE$677&gt;0,IPMT('Assumptions (Wind)'!$V$10,Model!Y1,'Assumptions (Wind)'!$V$13,'Assumptions (Wind)'!$V$8*Model!$AE$677*AVERAGE('Assumptions (Wind)'!$AB$2:$AC$2)/10^9),0)</f>
        <v>-0.04719841355</v>
      </c>
      <c r="AH814" s="160">
        <f>IF($AE$677&gt;0,IPMT('Assumptions (Wind)'!$V$10,Model!Z1,'Assumptions (Wind)'!$V$13,'Assumptions (Wind)'!$V$8*Model!$AE$677*AVERAGE('Assumptions (Wind)'!$AB$2:$AC$2)/10^9),0)</f>
        <v>-0.042761066</v>
      </c>
      <c r="AI814" s="160">
        <f>IF($AE$677&gt;0,IPMT('Assumptions (Wind)'!$V$10,Model!AA1,'Assumptions (Wind)'!$V$13,'Assumptions (Wind)'!$V$8*Model!$AE$677*AVERAGE('Assumptions (Wind)'!$AB$2:$AC$2)/10^9),0)</f>
        <v>-0.03796873065</v>
      </c>
      <c r="AJ814" s="160">
        <f>IF($AE$677&gt;0,IPMT('Assumptions (Wind)'!$V$10,Model!AB1,'Assumptions (Wind)'!$V$13,'Assumptions (Wind)'!$V$8*Model!$AE$677*AVERAGE('Assumptions (Wind)'!$AB$2:$AC$2)/10^9),0)</f>
        <v>-0.03279300846</v>
      </c>
      <c r="AK814" s="160">
        <f>IF($AE$677&gt;0,IPMT('Assumptions (Wind)'!$V$10,Model!AC1,'Assumptions (Wind)'!$V$13,'Assumptions (Wind)'!$V$8*Model!$AE$677*AVERAGE('Assumptions (Wind)'!$AB$2:$AC$2)/10^9),0)</f>
        <v>-0.02720322851</v>
      </c>
      <c r="AL814" s="160">
        <f>IF($AE$677&gt;0,IPMT('Assumptions (Wind)'!$V$10,Model!AD1,'Assumptions (Wind)'!$V$13,'Assumptions (Wind)'!$V$8*Model!$AE$677*AVERAGE('Assumptions (Wind)'!$AB$2:$AC$2)/10^9),0)</f>
        <v>-0.02116626615</v>
      </c>
      <c r="AM814" s="160">
        <f>IF($AE$677&gt;0,IPMT('Assumptions (Wind)'!$V$10,Model!AE1,'Assumptions (Wind)'!$V$13,'Assumptions (Wind)'!$V$8*Model!$AE$677*AVERAGE('Assumptions (Wind)'!$AB$2:$AC$2)/10^9),0)</f>
        <v>-0.01464634681</v>
      </c>
      <c r="AN814" s="160">
        <f>IF($AE$677&gt;0,IPMT('Assumptions (Wind)'!$V$10,Model!AF1,'Assumptions (Wind)'!$V$13,'Assumptions (Wind)'!$V$8*Model!$AE$677*AVERAGE('Assumptions (Wind)'!$AB$2:$AC$2)/10^9),0)</f>
        <v>-0.00760483392</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-0.08079466855</v>
      </c>
      <c r="AG815" s="160">
        <f>IF($AF$677&gt;0,IPMT('Assumptions (Wind)'!$V$10,Model!X1,'Assumptions (Wind)'!$V$13,'Assumptions (Wind)'!$V$8*Model!$AF$677*AVERAGE('Assumptions (Wind)'!$AC$2:$AD$2)/10^9),0)</f>
        <v>-0.07521745389</v>
      </c>
      <c r="AH815" s="160">
        <f>IF($AF$677&gt;0,IPMT('Assumptions (Wind)'!$V$10,Model!Y1,'Assumptions (Wind)'!$V$13,'Assumptions (Wind)'!$V$8*Model!$AF$677*AVERAGE('Assumptions (Wind)'!$AC$2:$AD$2)/10^9),0)</f>
        <v>-0.06919406206</v>
      </c>
      <c r="AI815" s="160">
        <f>IF($AF$677&gt;0,IPMT('Assumptions (Wind)'!$V$10,Model!Z1,'Assumptions (Wind)'!$V$13,'Assumptions (Wind)'!$V$8*Model!$AF$677*AVERAGE('Assumptions (Wind)'!$AC$2:$AD$2)/10^9),0)</f>
        <v>-0.06268879888</v>
      </c>
      <c r="AJ815" s="160">
        <f>IF($AF$677&gt;0,IPMT('Assumptions (Wind)'!$V$10,Model!AA1,'Assumptions (Wind)'!$V$13,'Assumptions (Wind)'!$V$8*Model!$AF$677*AVERAGE('Assumptions (Wind)'!$AC$2:$AD$2)/10^9),0)</f>
        <v>-0.05566311464</v>
      </c>
      <c r="AK815" s="160">
        <f>IF($AF$677&gt;0,IPMT('Assumptions (Wind)'!$V$10,Model!AB1,'Assumptions (Wind)'!$V$13,'Assumptions (Wind)'!$V$8*Model!$AF$677*AVERAGE('Assumptions (Wind)'!$AC$2:$AD$2)/10^9),0)</f>
        <v>-0.04807537567</v>
      </c>
      <c r="AL815" s="160">
        <f>IF($AF$677&gt;0,IPMT('Assumptions (Wind)'!$V$10,Model!AC1,'Assumptions (Wind)'!$V$13,'Assumptions (Wind)'!$V$8*Model!$AF$677*AVERAGE('Assumptions (Wind)'!$AC$2:$AD$2)/10^9),0)</f>
        <v>-0.03988061758</v>
      </c>
      <c r="AM815" s="160">
        <f>IF($AF$677&gt;0,IPMT('Assumptions (Wind)'!$V$10,Model!AD1,'Assumptions (Wind)'!$V$13,'Assumptions (Wind)'!$V$8*Model!$AF$677*AVERAGE('Assumptions (Wind)'!$AC$2:$AD$2)/10^9),0)</f>
        <v>-0.03103027885</v>
      </c>
      <c r="AN815" s="160">
        <f>IF($AF$677&gt;0,IPMT('Assumptions (Wind)'!$V$10,Model!AE1,'Assumptions (Wind)'!$V$13,'Assumptions (Wind)'!$V$8*Model!$AF$677*AVERAGE('Assumptions (Wind)'!$AC$2:$AD$2)/10^9),0)</f>
        <v>-0.02147191301</v>
      </c>
      <c r="AO815" s="160">
        <f>IF($AF$677&gt;0,IPMT('Assumptions (Wind)'!$V$10,Model!AF1,'Assumptions (Wind)'!$V$13,'Assumptions (Wind)'!$V$8*Model!$AF$677*AVERAGE('Assumptions (Wind)'!$AC$2:$AD$2)/10^9),0)</f>
        <v>-0.01114887791</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-0.06580849812</v>
      </c>
      <c r="AH816" s="160">
        <f>IF($AG$677&gt;0,IPMT('Assumptions (Wind)'!$V$10,Model!X1,'Assumptions (Wind)'!$V$13,'Assumptions (Wind)'!$V$8*Model!$AG$677*AVERAGE('Assumptions (Wind)'!$AD$2:$AE$2)/10^9),0)</f>
        <v>-0.06126577114</v>
      </c>
      <c r="AI816" s="160">
        <f>IF($AG$677&gt;0,IPMT('Assumptions (Wind)'!$V$10,Model!Y1,'Assumptions (Wind)'!$V$13,'Assumptions (Wind)'!$V$8*Model!$AG$677*AVERAGE('Assumptions (Wind)'!$AD$2:$AE$2)/10^9),0)</f>
        <v>-0.056359626</v>
      </c>
      <c r="AJ816" s="160">
        <f>IF($AG$677&gt;0,IPMT('Assumptions (Wind)'!$V$10,Model!Z1,'Assumptions (Wind)'!$V$13,'Assumptions (Wind)'!$V$8*Model!$AG$677*AVERAGE('Assumptions (Wind)'!$AD$2:$AE$2)/10^9),0)</f>
        <v>-0.05106098926</v>
      </c>
      <c r="AK816" s="160">
        <f>IF($AG$677&gt;0,IPMT('Assumptions (Wind)'!$V$10,Model!AA1,'Assumptions (Wind)'!$V$13,'Assumptions (Wind)'!$V$8*Model!$AG$677*AVERAGE('Assumptions (Wind)'!$AD$2:$AE$2)/10^9),0)</f>
        <v>-0.04533846157</v>
      </c>
      <c r="AL816" s="160">
        <f>IF($AG$677&gt;0,IPMT('Assumptions (Wind)'!$V$10,Model!AB1,'Assumptions (Wind)'!$V$13,'Assumptions (Wind)'!$V$8*Model!$AG$677*AVERAGE('Assumptions (Wind)'!$AD$2:$AE$2)/10^9),0)</f>
        <v>-0.03915813167</v>
      </c>
      <c r="AM816" s="160">
        <f>IF($AG$677&gt;0,IPMT('Assumptions (Wind)'!$V$10,Model!AC1,'Assumptions (Wind)'!$V$13,'Assumptions (Wind)'!$V$8*Model!$AG$677*AVERAGE('Assumptions (Wind)'!$AD$2:$AE$2)/10^9),0)</f>
        <v>-0.03248337538</v>
      </c>
      <c r="AN816" s="160">
        <f>IF($AG$677&gt;0,IPMT('Assumptions (Wind)'!$V$10,Model!AD1,'Assumptions (Wind)'!$V$13,'Assumptions (Wind)'!$V$8*Model!$AG$677*AVERAGE('Assumptions (Wind)'!$AD$2:$AE$2)/10^9),0)</f>
        <v>-0.02527463858</v>
      </c>
      <c r="AO816" s="160">
        <f>IF($AG$677&gt;0,IPMT('Assumptions (Wind)'!$V$10,Model!AE1,'Assumptions (Wind)'!$V$13,'Assumptions (Wind)'!$V$8*Model!$AG$677*AVERAGE('Assumptions (Wind)'!$AD$2:$AE$2)/10^9),0)</f>
        <v>-0.01748920284</v>
      </c>
      <c r="AP816" s="160">
        <f>IF($AG$677&gt;0,IPMT('Assumptions (Wind)'!$V$10,Model!AF1,'Assumptions (Wind)'!$V$13,'Assumptions (Wind)'!$V$8*Model!$AG$677*AVERAGE('Assumptions (Wind)'!$AD$2:$AE$2)/10^9),0)</f>
        <v>-0.009080932246</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-0.05687653625</v>
      </c>
      <c r="AI817" s="160">
        <f>IF($AH$677&gt;0,IPMT('Assumptions (Wind)'!$V$10,Model!X1,'Assumptions (Wind)'!$V$13,'Assumptions (Wind)'!$V$8*Model!$AH$677*AVERAGE('Assumptions (Wind)'!$AE$2:$AF$2)/10^9),0)</f>
        <v>-0.05295037804</v>
      </c>
      <c r="AJ817" s="160">
        <f>IF($AH$677&gt;0,IPMT('Assumptions (Wind)'!$V$10,Model!Y1,'Assumptions (Wind)'!$V$13,'Assumptions (Wind)'!$V$8*Model!$AH$677*AVERAGE('Assumptions (Wind)'!$AE$2:$AF$2)/10^9),0)</f>
        <v>-0.04871012716</v>
      </c>
      <c r="AK817" s="160">
        <f>IF($AH$677&gt;0,IPMT('Assumptions (Wind)'!$V$10,Model!Z1,'Assumptions (Wind)'!$V$13,'Assumptions (Wind)'!$V$8*Model!$AH$677*AVERAGE('Assumptions (Wind)'!$AE$2:$AF$2)/10^9),0)</f>
        <v>-0.04413065622</v>
      </c>
      <c r="AL817" s="160">
        <f>IF($AH$677&gt;0,IPMT('Assumptions (Wind)'!$V$10,Model!AA1,'Assumptions (Wind)'!$V$13,'Assumptions (Wind)'!$V$8*Model!$AH$677*AVERAGE('Assumptions (Wind)'!$AE$2:$AF$2)/10^9),0)</f>
        <v>-0.0391848276</v>
      </c>
      <c r="AM817" s="160">
        <f>IF($AH$677&gt;0,IPMT('Assumptions (Wind)'!$V$10,Model!AB1,'Assumptions (Wind)'!$V$13,'Assumptions (Wind)'!$V$8*Model!$AH$677*AVERAGE('Assumptions (Wind)'!$AE$2:$AF$2)/10^9),0)</f>
        <v>-0.03384333269</v>
      </c>
      <c r="AN817" s="160">
        <f>IF($AH$677&gt;0,IPMT('Assumptions (Wind)'!$V$10,Model!AC1,'Assumptions (Wind)'!$V$13,'Assumptions (Wind)'!$V$8*Model!$AH$677*AVERAGE('Assumptions (Wind)'!$AE$2:$AF$2)/10^9),0)</f>
        <v>-0.02807451819</v>
      </c>
      <c r="AO817" s="160">
        <f>IF($AH$677&gt;0,IPMT('Assumptions (Wind)'!$V$10,Model!AD1,'Assumptions (Wind)'!$V$13,'Assumptions (Wind)'!$V$8*Model!$AH$677*AVERAGE('Assumptions (Wind)'!$AE$2:$AF$2)/10^9),0)</f>
        <v>-0.02184419853</v>
      </c>
      <c r="AP817" s="160">
        <f>IF($AH$677&gt;0,IPMT('Assumptions (Wind)'!$V$10,Model!AE1,'Assumptions (Wind)'!$V$13,'Assumptions (Wind)'!$V$8*Model!$AH$677*AVERAGE('Assumptions (Wind)'!$AE$2:$AF$2)/10^9),0)</f>
        <v>-0.01511545329</v>
      </c>
      <c r="AQ817" s="160">
        <f>IF($AH$677&gt;0,IPMT('Assumptions (Wind)'!$V$10,Model!AF1,'Assumptions (Wind)'!$V$13,'Assumptions (Wind)'!$V$8*Model!$AH$677*AVERAGE('Assumptions (Wind)'!$AE$2:$AF$2)/10^9),0)</f>
        <v>-0.007848408442</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-0.05358983714</v>
      </c>
      <c r="AJ818" s="160">
        <f>IF($AI$677&gt;0,IPMT('Assumptions (Wind)'!$V$10,Model!X1,'Assumptions (Wind)'!$V$13,'Assumptions (Wind)'!$V$8*Model!$AI$677*AVERAGE('Assumptions (Wind)'!$AF$2:$AG$2)/10^9),0)</f>
        <v>-0.04989055809</v>
      </c>
      <c r="AK818" s="160">
        <f>IF($AI$677&gt;0,IPMT('Assumptions (Wind)'!$V$10,Model!Y1,'Assumptions (Wind)'!$V$13,'Assumptions (Wind)'!$V$8*Model!$AI$677*AVERAGE('Assumptions (Wind)'!$AF$2:$AG$2)/10^9),0)</f>
        <v>-0.0458953367</v>
      </c>
      <c r="AL818" s="160">
        <f>IF($AI$677&gt;0,IPMT('Assumptions (Wind)'!$V$10,Model!Z1,'Assumptions (Wind)'!$V$13,'Assumptions (Wind)'!$V$8*Model!$AI$677*AVERAGE('Assumptions (Wind)'!$AF$2:$AG$2)/10^9),0)</f>
        <v>-0.04158049761</v>
      </c>
      <c r="AM818" s="160">
        <f>IF($AI$677&gt;0,IPMT('Assumptions (Wind)'!$V$10,Model!AA1,'Assumptions (Wind)'!$V$13,'Assumptions (Wind)'!$V$8*Model!$AI$677*AVERAGE('Assumptions (Wind)'!$AF$2:$AG$2)/10^9),0)</f>
        <v>-0.03692047139</v>
      </c>
      <c r="AN818" s="160">
        <f>IF($AI$677&gt;0,IPMT('Assumptions (Wind)'!$V$10,Model!AB1,'Assumptions (Wind)'!$V$13,'Assumptions (Wind)'!$V$8*Model!$AI$677*AVERAGE('Assumptions (Wind)'!$AF$2:$AG$2)/10^9),0)</f>
        <v>-0.03188764307</v>
      </c>
      <c r="AO818" s="160">
        <f>IF($AI$677&gt;0,IPMT('Assumptions (Wind)'!$V$10,Model!AC1,'Assumptions (Wind)'!$V$13,'Assumptions (Wind)'!$V$8*Model!$AI$677*AVERAGE('Assumptions (Wind)'!$AF$2:$AG$2)/10^9),0)</f>
        <v>-0.02645218849</v>
      </c>
      <c r="AP818" s="160">
        <f>IF($AI$677&gt;0,IPMT('Assumptions (Wind)'!$V$10,Model!AD1,'Assumptions (Wind)'!$V$13,'Assumptions (Wind)'!$V$8*Model!$AI$677*AVERAGE('Assumptions (Wind)'!$AF$2:$AG$2)/10^9),0)</f>
        <v>-0.02058189754</v>
      </c>
      <c r="AQ818" s="160">
        <f>IF($AI$677&gt;0,IPMT('Assumptions (Wind)'!$V$10,Model!AE1,'Assumptions (Wind)'!$V$13,'Assumptions (Wind)'!$V$8*Model!$AI$677*AVERAGE('Assumptions (Wind)'!$AF$2:$AG$2)/10^9),0)</f>
        <v>-0.01424198332</v>
      </c>
      <c r="AR818" s="160">
        <f>IF($AI$677&gt;0,IPMT('Assumptions (Wind)'!$V$10,Model!AF1,'Assumptions (Wind)'!$V$13,'Assumptions (Wind)'!$V$8*Model!$AI$677*AVERAGE('Assumptions (Wind)'!$AF$2:$AG$2)/10^9),0)</f>
        <v>-0.007394875953</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-0.07193180191</v>
      </c>
      <c r="AK819" s="177">
        <f>IF($AJ$677&gt;0,IPMT('Assumptions (Wind)'!$V$10,Model!X1,'Assumptions (Wind)'!$V$13,'Assumptions (Wind)'!$V$8*Model!$AJ$677*AVERAGE('Assumptions (Wind)'!$AG$2:$AH$2)/10^9),0)</f>
        <v>-0.06696638641</v>
      </c>
      <c r="AL819" s="177">
        <f>IF($AJ$677&gt;0,IPMT('Assumptions (Wind)'!$V$10,Model!Y1,'Assumptions (Wind)'!$V$13,'Assumptions (Wind)'!$V$8*Model!$AJ$677*AVERAGE('Assumptions (Wind)'!$AG$2:$AH$2)/10^9),0)</f>
        <v>-0.06160373766</v>
      </c>
      <c r="AM819" s="177">
        <f>IF($AJ$677&gt;0,IPMT('Assumptions (Wind)'!$V$10,Model!Z1,'Assumptions (Wind)'!$V$13,'Assumptions (Wind)'!$V$8*Model!$AJ$677*AVERAGE('Assumptions (Wind)'!$AG$2:$AH$2)/10^9),0)</f>
        <v>-0.05581207701</v>
      </c>
      <c r="AN819" s="177">
        <f>IF($AJ$677&gt;0,IPMT('Assumptions (Wind)'!$V$10,Model!AA1,'Assumptions (Wind)'!$V$13,'Assumptions (Wind)'!$V$8*Model!$AJ$677*AVERAGE('Assumptions (Wind)'!$AG$2:$AH$2)/10^9),0)</f>
        <v>-0.04955708351</v>
      </c>
      <c r="AO819" s="177">
        <f>IF($AJ$677&gt;0,IPMT('Assumptions (Wind)'!$V$10,Model!AB1,'Assumptions (Wind)'!$V$13,'Assumptions (Wind)'!$V$8*Model!$AJ$677*AVERAGE('Assumptions (Wind)'!$AG$2:$AH$2)/10^9),0)</f>
        <v>-0.04280169053</v>
      </c>
      <c r="AP819" s="177">
        <f>IF($AJ$677&gt;0,IPMT('Assumptions (Wind)'!$V$10,Model!AC1,'Assumptions (Wind)'!$V$13,'Assumptions (Wind)'!$V$8*Model!$AJ$677*AVERAGE('Assumptions (Wind)'!$AG$2:$AH$2)/10^9),0)</f>
        <v>-0.03550586612</v>
      </c>
      <c r="AQ819" s="177">
        <f>IF($AJ$677&gt;0,IPMT('Assumptions (Wind)'!$V$10,Model!AD1,'Assumptions (Wind)'!$V$13,'Assumptions (Wind)'!$V$8*Model!$AJ$677*AVERAGE('Assumptions (Wind)'!$AG$2:$AH$2)/10^9),0)</f>
        <v>-0.02762637574</v>
      </c>
      <c r="AR819" s="177">
        <f>IF($AJ$677&gt;0,IPMT('Assumptions (Wind)'!$V$10,Model!AE1,'Assumptions (Wind)'!$V$13,'Assumptions (Wind)'!$V$8*Model!$AJ$677*AVERAGE('Assumptions (Wind)'!$AG$2:$AH$2)/10^9),0)</f>
        <v>-0.01911652614</v>
      </c>
      <c r="AS819" s="177">
        <f>IF($AJ$677&gt;0,IPMT('Assumptions (Wind)'!$V$10,Model!AF1,'Assumptions (Wind)'!$V$13,'Assumptions (Wind)'!$V$8*Model!$AJ$677*AVERAGE('Assumptions (Wind)'!$AG$2:$AH$2)/10^9),0)</f>
        <v>-0.009925888574</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-0.09695417111</v>
      </c>
      <c r="AL820" s="160">
        <f>IF($AK$677&gt;0,IPMT('Assumptions (Wind)'!$V$10,Model!X1,'Assumptions (Wind)'!$V$13,'Assumptions (Wind)'!$V$8*Model!$AK$677*AVERAGE('Assumptions (Wind)'!$AH$2:$AI$2)/10^9),0)</f>
        <v>-0.09026147425</v>
      </c>
      <c r="AM820" s="160">
        <f>IF($AK$677&gt;0,IPMT('Assumptions (Wind)'!$V$10,Model!Y1,'Assumptions (Wind)'!$V$13,'Assumptions (Wind)'!$V$8*Model!$AK$677*AVERAGE('Assumptions (Wind)'!$AH$2:$AI$2)/10^9),0)</f>
        <v>-0.08303336164</v>
      </c>
      <c r="AN820" s="160">
        <f>IF($AK$677&gt;0,IPMT('Assumptions (Wind)'!$V$10,Model!Z1,'Assumptions (Wind)'!$V$13,'Assumptions (Wind)'!$V$8*Model!$AK$677*AVERAGE('Assumptions (Wind)'!$AH$2:$AI$2)/10^9),0)</f>
        <v>-0.07522700003</v>
      </c>
      <c r="AO820" s="160">
        <f>IF($AK$677&gt;0,IPMT('Assumptions (Wind)'!$V$10,Model!AA1,'Assumptions (Wind)'!$V$13,'Assumptions (Wind)'!$V$8*Model!$AK$677*AVERAGE('Assumptions (Wind)'!$AH$2:$AI$2)/10^9),0)</f>
        <v>-0.06679612948</v>
      </c>
      <c r="AP820" s="160">
        <f>IF($AK$677&gt;0,IPMT('Assumptions (Wind)'!$V$10,Model!AB1,'Assumptions (Wind)'!$V$13,'Assumptions (Wind)'!$V$8*Model!$AK$677*AVERAGE('Assumptions (Wind)'!$AH$2:$AI$2)/10^9),0)</f>
        <v>-0.05769078929</v>
      </c>
      <c r="AQ820" s="160">
        <f>IF($AK$677&gt;0,IPMT('Assumptions (Wind)'!$V$10,Model!AC1,'Assumptions (Wind)'!$V$13,'Assumptions (Wind)'!$V$8*Model!$AK$677*AVERAGE('Assumptions (Wind)'!$AH$2:$AI$2)/10^9),0)</f>
        <v>-0.04785702189</v>
      </c>
      <c r="AR820" s="160">
        <f>IF($AK$677&gt;0,IPMT('Assumptions (Wind)'!$V$10,Model!AD1,'Assumptions (Wind)'!$V$13,'Assumptions (Wind)'!$V$8*Model!$AK$677*AVERAGE('Assumptions (Wind)'!$AH$2:$AI$2)/10^9),0)</f>
        <v>-0.03723655309</v>
      </c>
      <c r="AS820" s="160">
        <f>IF($AK$677&gt;0,IPMT('Assumptions (Wind)'!$V$10,Model!AE1,'Assumptions (Wind)'!$V$13,'Assumptions (Wind)'!$V$8*Model!$AK$677*AVERAGE('Assumptions (Wind)'!$AH$2:$AI$2)/10^9),0)</f>
        <v>-0.02576644679</v>
      </c>
      <c r="AT820" s="160">
        <f>IF($AK$677&gt;0,IPMT('Assumptions (Wind)'!$V$10,Model!AF1,'Assumptions (Wind)'!$V$13,'Assumptions (Wind)'!$V$8*Model!$AK$677*AVERAGE('Assumptions (Wind)'!$AH$2:$AI$2)/10^9),0)</f>
        <v>-0.01337873199</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-0.1191288458</v>
      </c>
      <c r="AM821" s="177">
        <f>IF($AL$677&gt;0,IPMT('Assumptions (Wind)'!$V$10,Model!X1,'Assumptions (Wind)'!$V$13,'Assumptions (Wind)'!$V$8*Model!$AL$677*AVERAGE('Assumptions (Wind)'!$AI$2:$AJ$2)/10^9),0)</f>
        <v>-0.1109054425</v>
      </c>
      <c r="AN821" s="177">
        <f>IF($AL$677&gt;0,IPMT('Assumptions (Wind)'!$V$10,Model!Y1,'Assumptions (Wind)'!$V$13,'Assumptions (Wind)'!$V$8*Model!$AL$677*AVERAGE('Assumptions (Wind)'!$AI$2:$AJ$2)/10^9),0)</f>
        <v>-0.1020241669</v>
      </c>
      <c r="AO821" s="177">
        <f>IF($AL$677&gt;0,IPMT('Assumptions (Wind)'!$V$10,Model!Z1,'Assumptions (Wind)'!$V$13,'Assumptions (Wind)'!$V$8*Model!$AL$677*AVERAGE('Assumptions (Wind)'!$AI$2:$AJ$2)/10^9),0)</f>
        <v>-0.09243238929</v>
      </c>
      <c r="AP821" s="177">
        <f>IF($AL$677&gt;0,IPMT('Assumptions (Wind)'!$V$10,Model!AA1,'Assumptions (Wind)'!$V$13,'Assumptions (Wind)'!$V$8*Model!$AL$677*AVERAGE('Assumptions (Wind)'!$AI$2:$AJ$2)/10^9),0)</f>
        <v>-0.08207326945</v>
      </c>
      <c r="AQ821" s="177">
        <f>IF($AL$677&gt;0,IPMT('Assumptions (Wind)'!$V$10,Model!AB1,'Assumptions (Wind)'!$V$13,'Assumptions (Wind)'!$V$8*Model!$AL$677*AVERAGE('Assumptions (Wind)'!$AI$2:$AJ$2)/10^9),0)</f>
        <v>-0.07088542002</v>
      </c>
      <c r="AR821" s="177">
        <f>IF($AL$677&gt;0,IPMT('Assumptions (Wind)'!$V$10,Model!AC1,'Assumptions (Wind)'!$V$13,'Assumptions (Wind)'!$V$8*Model!$AL$677*AVERAGE('Assumptions (Wind)'!$AI$2:$AJ$2)/10^9),0)</f>
        <v>-0.05880254265</v>
      </c>
      <c r="AS821" s="177">
        <f>IF($AL$677&gt;0,IPMT('Assumptions (Wind)'!$V$10,Model!AD1,'Assumptions (Wind)'!$V$13,'Assumptions (Wind)'!$V$8*Model!$AL$677*AVERAGE('Assumptions (Wind)'!$AI$2:$AJ$2)/10^9),0)</f>
        <v>-0.04575303508</v>
      </c>
      <c r="AT821" s="177">
        <f>IF($AL$677&gt;0,IPMT('Assumptions (Wind)'!$V$10,Model!AE1,'Assumptions (Wind)'!$V$13,'Assumptions (Wind)'!$V$8*Model!$AL$677*AVERAGE('Assumptions (Wind)'!$AI$2:$AJ$2)/10^9),0)</f>
        <v>-0.0316595669</v>
      </c>
      <c r="AU821" s="177">
        <f>IF($AL$677&gt;0,IPMT('Assumptions (Wind)'!$V$10,Model!AF1,'Assumptions (Wind)'!$V$13,'Assumptions (Wind)'!$V$8*Model!$AL$677*AVERAGE('Assumptions (Wind)'!$AI$2:$AJ$2)/10^9),0)</f>
        <v>-0.01643862128</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-0.08414441957</v>
      </c>
      <c r="AN822" s="160">
        <f>IF($AM$677&gt;0,IPMT('Assumptions (Wind)'!$V$10,Model!X1,'Assumptions (Wind)'!$V$13,'Assumptions (Wind)'!$V$8*Model!$AM$677*AVERAGE('Assumptions (Wind)'!$AJ$2:$AK$2)/10^9),0)</f>
        <v>-0.07833597331</v>
      </c>
      <c r="AO822" s="160">
        <f>IF($AM$677&gt;0,IPMT('Assumptions (Wind)'!$V$10,Model!Y1,'Assumptions (Wind)'!$V$13,'Assumptions (Wind)'!$V$8*Model!$AM$677*AVERAGE('Assumptions (Wind)'!$AJ$2:$AK$2)/10^9),0)</f>
        <v>-0.07206285135</v>
      </c>
      <c r="AP822" s="160">
        <f>IF($AM$677&gt;0,IPMT('Assumptions (Wind)'!$V$10,Model!Z1,'Assumptions (Wind)'!$V$13,'Assumptions (Wind)'!$V$8*Model!$AM$677*AVERAGE('Assumptions (Wind)'!$AJ$2:$AK$2)/10^9),0)</f>
        <v>-0.06528787963</v>
      </c>
      <c r="AQ822" s="160">
        <f>IF($AM$677&gt;0,IPMT('Assumptions (Wind)'!$V$10,Model!AA1,'Assumptions (Wind)'!$V$13,'Assumptions (Wind)'!$V$8*Model!$AM$677*AVERAGE('Assumptions (Wind)'!$AJ$2:$AK$2)/10^9),0)</f>
        <v>-0.05797091018</v>
      </c>
      <c r="AR822" s="160">
        <f>IF($AM$677&gt;0,IPMT('Assumptions (Wind)'!$V$10,Model!AB1,'Assumptions (Wind)'!$V$13,'Assumptions (Wind)'!$V$8*Model!$AM$677*AVERAGE('Assumptions (Wind)'!$AJ$2:$AK$2)/10^9),0)</f>
        <v>-0.05006858317</v>
      </c>
      <c r="AS822" s="160">
        <f>IF($AM$677&gt;0,IPMT('Assumptions (Wind)'!$V$10,Model!AC1,'Assumptions (Wind)'!$V$13,'Assumptions (Wind)'!$V$8*Model!$AM$677*AVERAGE('Assumptions (Wind)'!$AJ$2:$AK$2)/10^9),0)</f>
        <v>-0.04153406999</v>
      </c>
      <c r="AT822" s="160">
        <f>IF($AM$677&gt;0,IPMT('Assumptions (Wind)'!$V$10,Model!AD1,'Assumptions (Wind)'!$V$13,'Assumptions (Wind)'!$V$8*Model!$AM$677*AVERAGE('Assumptions (Wind)'!$AJ$2:$AK$2)/10^9),0)</f>
        <v>-0.03231679577</v>
      </c>
      <c r="AU822" s="160">
        <f>IF($AM$677&gt;0,IPMT('Assumptions (Wind)'!$V$10,Model!AE1,'Assumptions (Wind)'!$V$13,'Assumptions (Wind)'!$V$8*Model!$AM$677*AVERAGE('Assumptions (Wind)'!$AJ$2:$AK$2)/10^9),0)</f>
        <v>-0.02236213961</v>
      </c>
      <c r="AV822" s="160">
        <f>IF($AM$677&gt;0,IPMT('Assumptions (Wind)'!$V$10,Model!AF1,'Assumptions (Wind)'!$V$13,'Assumptions (Wind)'!$V$8*Model!$AM$677*AVERAGE('Assumptions (Wind)'!$AJ$2:$AK$2)/10^9),0)</f>
        <v>-0.01161111095</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-0.1586526595</v>
      </c>
      <c r="AO823" s="160">
        <f>IF($AN$677&gt;0,IPMT('Assumptions (Wind)'!$V$10,Model!X1,'Assumptions (Wind)'!$V$13,'Assumptions (Wind)'!$V$8*Model!$AN$677*AVERAGE('Assumptions (Wind)'!$AK$2:$AL$2)/10^9),0)</f>
        <v>-0.1477009475</v>
      </c>
      <c r="AP823" s="160">
        <f>IF($AN$677&gt;0,IPMT('Assumptions (Wind)'!$V$10,Model!Y1,'Assumptions (Wind)'!$V$13,'Assumptions (Wind)'!$V$8*Model!$AN$677*AVERAGE('Assumptions (Wind)'!$AK$2:$AL$2)/10^9),0)</f>
        <v>-0.1358730986</v>
      </c>
      <c r="AQ823" s="160">
        <f>IF($AN$677&gt;0,IPMT('Assumptions (Wind)'!$V$10,Model!Z1,'Assumptions (Wind)'!$V$13,'Assumptions (Wind)'!$V$8*Model!$AN$677*AVERAGE('Assumptions (Wind)'!$AK$2:$AL$2)/10^9),0)</f>
        <v>-0.1230990218</v>
      </c>
      <c r="AR823" s="160">
        <f>IF($AN$677&gt;0,IPMT('Assumptions (Wind)'!$V$10,Model!AA1,'Assumptions (Wind)'!$V$13,'Assumptions (Wind)'!$V$8*Model!$AN$677*AVERAGE('Assumptions (Wind)'!$AK$2:$AL$2)/10^9),0)</f>
        <v>-0.1093030188</v>
      </c>
      <c r="AS823" s="160">
        <f>IF($AN$677&gt;0,IPMT('Assumptions (Wind)'!$V$10,Model!AB1,'Assumptions (Wind)'!$V$13,'Assumptions (Wind)'!$V$8*Model!$AN$677*AVERAGE('Assumptions (Wind)'!$AK$2:$AL$2)/10^9),0)</f>
        <v>-0.09440333556</v>
      </c>
      <c r="AT823" s="160">
        <f>IF($AN$677&gt;0,IPMT('Assumptions (Wind)'!$V$10,Model!AC1,'Assumptions (Wind)'!$V$13,'Assumptions (Wind)'!$V$8*Model!$AN$677*AVERAGE('Assumptions (Wind)'!$AK$2:$AL$2)/10^9),0)</f>
        <v>-0.07831167768</v>
      </c>
      <c r="AU823" s="160">
        <f>IF($AN$677&gt;0,IPMT('Assumptions (Wind)'!$V$10,Model!AD1,'Assumptions (Wind)'!$V$13,'Assumptions (Wind)'!$V$8*Model!$AN$677*AVERAGE('Assumptions (Wind)'!$AK$2:$AL$2)/10^9),0)</f>
        <v>-0.06093268717</v>
      </c>
      <c r="AV823" s="160">
        <f>IF($AN$677&gt;0,IPMT('Assumptions (Wind)'!$V$10,Model!AE1,'Assumptions (Wind)'!$V$13,'Assumptions (Wind)'!$V$8*Model!$AN$677*AVERAGE('Assumptions (Wind)'!$AK$2:$AL$2)/10^9),0)</f>
        <v>-0.04216337742</v>
      </c>
      <c r="AW823" s="160">
        <f>IF($AN$677&gt;0,IPMT('Assumptions (Wind)'!$V$10,Model!AF1,'Assumptions (Wind)'!$V$13,'Assumptions (Wind)'!$V$8*Model!$AN$677*AVERAGE('Assumptions (Wind)'!$AK$2:$AL$2)/10^9),0)</f>
        <v>-0.02189252289</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-0.1044494474</v>
      </c>
      <c r="AP824" s="160">
        <f>IF($AO$677&gt;0,IPMT('Assumptions (Wind)'!$V$10,Model!X1,'Assumptions (Wind)'!$V$13,'Assumptions (Wind)'!$V$8*Model!$AO$677*AVERAGE('Assumptions (Wind)'!$AL$2:$AM$2)/10^9),0)</f>
        <v>-0.09723935543</v>
      </c>
      <c r="AQ824" s="160">
        <f>IF($AO$677&gt;0,IPMT('Assumptions (Wind)'!$V$10,Model!Y1,'Assumptions (Wind)'!$V$13,'Assumptions (Wind)'!$V$8*Model!$AO$677*AVERAGE('Assumptions (Wind)'!$AL$2:$AM$2)/10^9),0)</f>
        <v>-0.08945245612</v>
      </c>
      <c r="AR824" s="160">
        <f>IF($AO$677&gt;0,IPMT('Assumptions (Wind)'!$V$10,Model!Z1,'Assumptions (Wind)'!$V$13,'Assumptions (Wind)'!$V$8*Model!$AO$677*AVERAGE('Assumptions (Wind)'!$AL$2:$AM$2)/10^9),0)</f>
        <v>-0.08104260488</v>
      </c>
      <c r="AS824" s="160">
        <f>IF($AO$677&gt;0,IPMT('Assumptions (Wind)'!$V$10,Model!AA1,'Assumptions (Wind)'!$V$13,'Assumptions (Wind)'!$V$8*Model!$AO$677*AVERAGE('Assumptions (Wind)'!$AL$2:$AM$2)/10^9),0)</f>
        <v>-0.07195996553</v>
      </c>
      <c r="AT824" s="160">
        <f>IF($AO$677&gt;0,IPMT('Assumptions (Wind)'!$V$10,Model!AB1,'Assumptions (Wind)'!$V$13,'Assumptions (Wind)'!$V$8*Model!$AO$677*AVERAGE('Assumptions (Wind)'!$AL$2:$AM$2)/10^9),0)</f>
        <v>-0.06215071504</v>
      </c>
      <c r="AU824" s="160">
        <f>IF($AO$677&gt;0,IPMT('Assumptions (Wind)'!$V$10,Model!AC1,'Assumptions (Wind)'!$V$13,'Assumptions (Wind)'!$V$8*Model!$AO$677*AVERAGE('Assumptions (Wind)'!$AL$2:$AM$2)/10^9),0)</f>
        <v>-0.0515567245</v>
      </c>
      <c r="AV824" s="160">
        <f>IF($AO$677&gt;0,IPMT('Assumptions (Wind)'!$V$10,Model!AD1,'Assumptions (Wind)'!$V$13,'Assumptions (Wind)'!$V$8*Model!$AO$677*AVERAGE('Assumptions (Wind)'!$AL$2:$AM$2)/10^9),0)</f>
        <v>-0.04011521473</v>
      </c>
      <c r="AW824" s="160">
        <f>IF($AO$677&gt;0,IPMT('Assumptions (Wind)'!$V$10,Model!AE1,'Assumptions (Wind)'!$V$13,'Assumptions (Wind)'!$V$8*Model!$AO$677*AVERAGE('Assumptions (Wind)'!$AL$2:$AM$2)/10^9),0)</f>
        <v>-0.02775838417</v>
      </c>
      <c r="AX824" s="160">
        <f>IF($AO$677&gt;0,IPMT('Assumptions (Wind)'!$V$10,Model!AF1,'Assumptions (Wind)'!$V$13,'Assumptions (Wind)'!$V$8*Model!$AO$677*AVERAGE('Assumptions (Wind)'!$AL$2:$AM$2)/10^9),0)</f>
        <v>-0.01441300716</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-0.09079451397</v>
      </c>
      <c r="AQ825" s="160">
        <f>IF($AP$677&gt;0,IPMT('Assumptions (Wind)'!$V$10,Model!X1,'Assumptions (Wind)'!$V$13,'Assumptions (Wind)'!$V$8*Model!$AP$677*AVERAGE('Assumptions (Wind)'!$AM$2:$AN$2)/10^9),0)</f>
        <v>-0.08452701509</v>
      </c>
      <c r="AR825" s="160">
        <f>IF($AP$677&gt;0,IPMT('Assumptions (Wind)'!$V$10,Model!Y1,'Assumptions (Wind)'!$V$13,'Assumptions (Wind)'!$V$8*Model!$AP$677*AVERAGE('Assumptions (Wind)'!$AM$2:$AN$2)/10^9),0)</f>
        <v>-0.07775811631</v>
      </c>
      <c r="AS825" s="160">
        <f>IF($AP$677&gt;0,IPMT('Assumptions (Wind)'!$V$10,Model!Z1,'Assumptions (Wind)'!$V$13,'Assumptions (Wind)'!$V$8*Model!$AP$677*AVERAGE('Assumptions (Wind)'!$AM$2:$AN$2)/10^9),0)</f>
        <v>-0.07044770562</v>
      </c>
      <c r="AT825" s="160">
        <f>IF($AP$677&gt;0,IPMT('Assumptions (Wind)'!$V$10,Model!AA1,'Assumptions (Wind)'!$V$13,'Assumptions (Wind)'!$V$8*Model!$AP$677*AVERAGE('Assumptions (Wind)'!$AM$2:$AN$2)/10^9),0)</f>
        <v>-0.06255246207</v>
      </c>
      <c r="AU825" s="160">
        <f>IF($AP$677&gt;0,IPMT('Assumptions (Wind)'!$V$10,Model!AB1,'Assumptions (Wind)'!$V$13,'Assumptions (Wind)'!$V$8*Model!$AP$677*AVERAGE('Assumptions (Wind)'!$AM$2:$AN$2)/10^9),0)</f>
        <v>-0.05402559905</v>
      </c>
      <c r="AV825" s="160">
        <f>IF($AP$677&gt;0,IPMT('Assumptions (Wind)'!$V$10,Model!AC1,'Assumptions (Wind)'!$V$13,'Assumptions (Wind)'!$V$8*Model!$AP$677*AVERAGE('Assumptions (Wind)'!$AM$2:$AN$2)/10^9),0)</f>
        <v>-0.04481658698</v>
      </c>
      <c r="AW825" s="160">
        <f>IF($AP$677&gt;0,IPMT('Assumptions (Wind)'!$V$10,Model!AD1,'Assumptions (Wind)'!$V$13,'Assumptions (Wind)'!$V$8*Model!$AP$677*AVERAGE('Assumptions (Wind)'!$AM$2:$AN$2)/10^9),0)</f>
        <v>-0.03487085394</v>
      </c>
      <c r="AX825" s="160">
        <f>IF($AP$677&gt;0,IPMT('Assumptions (Wind)'!$V$10,Model!AE1,'Assumptions (Wind)'!$V$13,'Assumptions (Wind)'!$V$8*Model!$AP$677*AVERAGE('Assumptions (Wind)'!$AM$2:$AN$2)/10^9),0)</f>
        <v>-0.02412946226</v>
      </c>
      <c r="AY825" s="160">
        <f>IF($AP$677&gt;0,IPMT('Assumptions (Wind)'!$V$10,Model!AF1,'Assumptions (Wind)'!$V$13,'Assumptions (Wind)'!$V$8*Model!$AP$677*AVERAGE('Assumptions (Wind)'!$AM$2:$AN$2)/10^9),0)</f>
        <v>-0.01252875925</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-0.1668294221</v>
      </c>
      <c r="AR826" s="160">
        <f>IF($AQ$677&gt;0,IPMT('Assumptions (Wind)'!$V$10,Model!X1,'Assumptions (Wind)'!$V$13,'Assumptions (Wind)'!$V$8*Model!$AQ$677*AVERAGE('Assumptions (Wind)'!$AN$2:$AO$2)/10^9),0)</f>
        <v>-0.1553132724</v>
      </c>
      <c r="AS826" s="160">
        <f>IF($AQ$677&gt;0,IPMT('Assumptions (Wind)'!$V$10,Model!Y1,'Assumptions (Wind)'!$V$13,'Assumptions (Wind)'!$V$8*Model!$AQ$677*AVERAGE('Assumptions (Wind)'!$AN$2:$AO$2)/10^9),0)</f>
        <v>-0.1428758307</v>
      </c>
      <c r="AT826" s="160">
        <f>IF($AQ$677&gt;0,IPMT('Assumptions (Wind)'!$V$10,Model!Z1,'Assumptions (Wind)'!$V$13,'Assumptions (Wind)'!$V$8*Model!$AQ$677*AVERAGE('Assumptions (Wind)'!$AN$2:$AO$2)/10^9),0)</f>
        <v>-0.1294433937</v>
      </c>
      <c r="AU826" s="160">
        <f>IF($AQ$677&gt;0,IPMT('Assumptions (Wind)'!$V$10,Model!AA1,'Assumptions (Wind)'!$V$13,'Assumptions (Wind)'!$V$8*Model!$AQ$677*AVERAGE('Assumptions (Wind)'!$AN$2:$AO$2)/10^9),0)</f>
        <v>-0.1149363617</v>
      </c>
      <c r="AV826" s="160">
        <f>IF($AQ$677&gt;0,IPMT('Assumptions (Wind)'!$V$10,Model!AB1,'Assumptions (Wind)'!$V$13,'Assumptions (Wind)'!$V$8*Model!$AQ$677*AVERAGE('Assumptions (Wind)'!$AN$2:$AO$2)/10^9),0)</f>
        <v>-0.09926876716</v>
      </c>
      <c r="AW826" s="160">
        <f>IF($AQ$677&gt;0,IPMT('Assumptions (Wind)'!$V$10,Model!AC1,'Assumptions (Wind)'!$V$13,'Assumptions (Wind)'!$V$8*Model!$AQ$677*AVERAGE('Assumptions (Wind)'!$AN$2:$AO$2)/10^9),0)</f>
        <v>-0.08234776506</v>
      </c>
      <c r="AX826" s="160">
        <f>IF($AQ$677&gt;0,IPMT('Assumptions (Wind)'!$V$10,Model!AD1,'Assumptions (Wind)'!$V$13,'Assumptions (Wind)'!$V$8*Model!$AQ$677*AVERAGE('Assumptions (Wind)'!$AN$2:$AO$2)/10^9),0)</f>
        <v>-0.06407308279</v>
      </c>
      <c r="AY826" s="160">
        <f>IF($AQ$677&gt;0,IPMT('Assumptions (Wind)'!$V$10,Model!AE1,'Assumptions (Wind)'!$V$13,'Assumptions (Wind)'!$V$8*Model!$AQ$677*AVERAGE('Assumptions (Wind)'!$AN$2:$AO$2)/10^9),0)</f>
        <v>-0.04433642595</v>
      </c>
      <c r="AZ826" s="160">
        <f>IF($AQ$677&gt;0,IPMT('Assumptions (Wind)'!$V$10,Model!AF1,'Assumptions (Wind)'!$V$13,'Assumptions (Wind)'!$V$8*Model!$AQ$677*AVERAGE('Assumptions (Wind)'!$AN$2:$AO$2)/10^9),0)</f>
        <v>-0.02302083655</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-0.05776827264</v>
      </c>
      <c r="AS827" s="160">
        <f>IF($AR$677&gt;0,IPMT('Assumptions (Wind)'!$V$10,Model!X1,'Assumptions (Wind)'!$V$13,'Assumptions (Wind)'!$V$8*Model!$AR$677*AVERAGE('Assumptions (Wind)'!$AO$2:$AP$2)/10^9),0)</f>
        <v>-0.05378055831</v>
      </c>
      <c r="AT827" s="160">
        <f>IF($AR$677&gt;0,IPMT('Assumptions (Wind)'!$V$10,Model!Y1,'Assumptions (Wind)'!$V$13,'Assumptions (Wind)'!$V$8*Model!$AR$677*AVERAGE('Assumptions (Wind)'!$AO$2:$AP$2)/10^9),0)</f>
        <v>-0.04947382684</v>
      </c>
      <c r="AU827" s="160">
        <f>IF($AR$677&gt;0,IPMT('Assumptions (Wind)'!$V$10,Model!Z1,'Assumptions (Wind)'!$V$13,'Assumptions (Wind)'!$V$8*Model!$AR$677*AVERAGE('Assumptions (Wind)'!$AO$2:$AP$2)/10^9),0)</f>
        <v>-0.04482255686</v>
      </c>
      <c r="AV827" s="160">
        <f>IF($AR$677&gt;0,IPMT('Assumptions (Wind)'!$V$10,Model!AA1,'Assumptions (Wind)'!$V$13,'Assumptions (Wind)'!$V$8*Model!$AR$677*AVERAGE('Assumptions (Wind)'!$AO$2:$AP$2)/10^9),0)</f>
        <v>-0.03979918527</v>
      </c>
      <c r="AW827" s="160">
        <f>IF($AR$677&gt;0,IPMT('Assumptions (Wind)'!$V$10,Model!AB1,'Assumptions (Wind)'!$V$13,'Assumptions (Wind)'!$V$8*Model!$AR$677*AVERAGE('Assumptions (Wind)'!$AO$2:$AP$2)/10^9),0)</f>
        <v>-0.03437394396</v>
      </c>
      <c r="AX827" s="160">
        <f>IF($AR$677&gt;0,IPMT('Assumptions (Wind)'!$V$10,Model!AC1,'Assumptions (Wind)'!$V$13,'Assumptions (Wind)'!$V$8*Model!$AR$677*AVERAGE('Assumptions (Wind)'!$AO$2:$AP$2)/10^9),0)</f>
        <v>-0.02851468334</v>
      </c>
      <c r="AY827" s="160">
        <f>IF($AR$677&gt;0,IPMT('Assumptions (Wind)'!$V$10,Model!AD1,'Assumptions (Wind)'!$V$13,'Assumptions (Wind)'!$V$8*Model!$AR$677*AVERAGE('Assumptions (Wind)'!$AO$2:$AP$2)/10^9),0)</f>
        <v>-0.02218668188</v>
      </c>
      <c r="AZ827" s="160">
        <f>IF($AR$677&gt;0,IPMT('Assumptions (Wind)'!$V$10,Model!AE1,'Assumptions (Wind)'!$V$13,'Assumptions (Wind)'!$V$8*Model!$AR$677*AVERAGE('Assumptions (Wind)'!$AO$2:$AP$2)/10^9),0)</f>
        <v>-0.01535244029</v>
      </c>
      <c r="BA827" s="160">
        <f>IF($AR$677&gt;0,IPMT('Assumptions (Wind)'!$V$10,Model!AF1,'Assumptions (Wind)'!$V$13,'Assumptions (Wind)'!$V$8*Model!$AR$677*AVERAGE('Assumptions (Wind)'!$AO$2:$AP$2)/10^9),0)</f>
        <v>-0.007971459383</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-0.08109128306</v>
      </c>
      <c r="AT828" s="160">
        <f>IF($AS$677&gt;0,IPMT('Assumptions (Wind)'!$V$10,Model!X1,'Assumptions (Wind)'!$V$13,'Assumptions (Wind)'!$V$8*Model!$AS$677*AVERAGE('Assumptions (Wind)'!$AP$2:$AQ$2)/10^9),0)</f>
        <v>-0.07549359325</v>
      </c>
      <c r="AU828" s="160">
        <f>IF($AS$677&gt;0,IPMT('Assumptions (Wind)'!$V$10,Model!Y1,'Assumptions (Wind)'!$V$13,'Assumptions (Wind)'!$V$8*Model!$AS$677*AVERAGE('Assumptions (Wind)'!$AP$2:$AQ$2)/10^9),0)</f>
        <v>-0.06944808826</v>
      </c>
      <c r="AV828" s="160">
        <f>IF($AS$677&gt;0,IPMT('Assumptions (Wind)'!$V$10,Model!Z1,'Assumptions (Wind)'!$V$13,'Assumptions (Wind)'!$V$8*Model!$AS$677*AVERAGE('Assumptions (Wind)'!$AP$2:$AQ$2)/10^9),0)</f>
        <v>-0.06291894287</v>
      </c>
      <c r="AW828" s="160">
        <f>IF($AS$677&gt;0,IPMT('Assumptions (Wind)'!$V$10,Model!AA1,'Assumptions (Wind)'!$V$13,'Assumptions (Wind)'!$V$8*Model!$AS$677*AVERAGE('Assumptions (Wind)'!$AP$2:$AQ$2)/10^9),0)</f>
        <v>-0.05586746584</v>
      </c>
      <c r="AX828" s="160">
        <f>IF($AS$677&gt;0,IPMT('Assumptions (Wind)'!$V$10,Model!AB1,'Assumptions (Wind)'!$V$13,'Assumptions (Wind)'!$V$8*Model!$AS$677*AVERAGE('Assumptions (Wind)'!$AP$2:$AQ$2)/10^9),0)</f>
        <v>-0.04825187066</v>
      </c>
      <c r="AY828" s="160">
        <f>IF($AS$677&gt;0,IPMT('Assumptions (Wind)'!$V$10,Model!AC1,'Assumptions (Wind)'!$V$13,'Assumptions (Wind)'!$V$8*Model!$AS$677*AVERAGE('Assumptions (Wind)'!$AP$2:$AQ$2)/10^9),0)</f>
        <v>-0.04002702786</v>
      </c>
      <c r="AZ828" s="160">
        <f>IF($AS$677&gt;0,IPMT('Assumptions (Wind)'!$V$10,Model!AD1,'Assumptions (Wind)'!$V$13,'Assumptions (Wind)'!$V$8*Model!$AS$677*AVERAGE('Assumptions (Wind)'!$AP$2:$AQ$2)/10^9),0)</f>
        <v>-0.03114419764</v>
      </c>
      <c r="BA828" s="160">
        <f>IF($AS$677&gt;0,IPMT('Assumptions (Wind)'!$V$10,Model!AE1,'Assumptions (Wind)'!$V$13,'Assumptions (Wind)'!$V$8*Model!$AS$677*AVERAGE('Assumptions (Wind)'!$AP$2:$AQ$2)/10^9),0)</f>
        <v>-0.021550741</v>
      </c>
      <c r="BB828" s="160">
        <f>IF($AS$677&gt;0,IPMT('Assumptions (Wind)'!$V$10,Model!AF1,'Assumptions (Wind)'!$V$13,'Assumptions (Wind)'!$V$8*Model!$AS$677*AVERAGE('Assumptions (Wind)'!$AP$2:$AQ$2)/10^9),0)</f>
        <v>-0.01118980783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-0.05865854196</v>
      </c>
      <c r="AU829" s="181">
        <f>IF($AT$677&gt;0,IPMT('Assumptions (Wind)'!$V$10,Model!X1,'Assumptions (Wind)'!$V$13,'Assumptions (Wind)'!$V$8*Model!$AT$677*AVERAGE('Assumptions (Wind)'!$AQ$2:$AR$2)/10^9),0)</f>
        <v>-0.0546093728</v>
      </c>
      <c r="AV829" s="181">
        <f>IF($AT$677&gt;0,IPMT('Assumptions (Wind)'!$V$10,Model!Y1,'Assumptions (Wind)'!$V$13,'Assumptions (Wind)'!$V$8*Model!$AT$677*AVERAGE('Assumptions (Wind)'!$AQ$2:$AR$2)/10^9),0)</f>
        <v>-0.05023627011</v>
      </c>
      <c r="AW829" s="181">
        <f>IF($AT$677&gt;0,IPMT('Assumptions (Wind)'!$V$10,Model!Z1,'Assumptions (Wind)'!$V$13,'Assumptions (Wind)'!$V$8*Model!$AT$677*AVERAGE('Assumptions (Wind)'!$AQ$2:$AR$2)/10^9),0)</f>
        <v>-0.0455133192</v>
      </c>
      <c r="AX829" s="181">
        <f>IF($AT$677&gt;0,IPMT('Assumptions (Wind)'!$V$10,Model!AA1,'Assumptions (Wind)'!$V$13,'Assumptions (Wind)'!$V$8*Model!$AT$677*AVERAGE('Assumptions (Wind)'!$AQ$2:$AR$2)/10^9),0)</f>
        <v>-0.04041253222</v>
      </c>
      <c r="AY829" s="181">
        <f>IF($AT$677&gt;0,IPMT('Assumptions (Wind)'!$V$10,Model!AB1,'Assumptions (Wind)'!$V$13,'Assumptions (Wind)'!$V$8*Model!$AT$677*AVERAGE('Assumptions (Wind)'!$AQ$2:$AR$2)/10^9),0)</f>
        <v>-0.03490368228</v>
      </c>
      <c r="AZ829" s="181">
        <f>IF($AT$677&gt;0,IPMT('Assumptions (Wind)'!$V$10,Model!AC1,'Assumptions (Wind)'!$V$13,'Assumptions (Wind)'!$V$8*Model!$AT$677*AVERAGE('Assumptions (Wind)'!$AQ$2:$AR$2)/10^9),0)</f>
        <v>-0.02895412435</v>
      </c>
      <c r="BA829" s="181">
        <f>IF($AT$677&gt;0,IPMT('Assumptions (Wind)'!$V$10,Model!AD1,'Assumptions (Wind)'!$V$13,'Assumptions (Wind)'!$V$8*Model!$AT$677*AVERAGE('Assumptions (Wind)'!$AQ$2:$AR$2)/10^9),0)</f>
        <v>-0.02252860178</v>
      </c>
      <c r="BB829" s="181">
        <f>IF($AT$677&gt;0,IPMT('Assumptions (Wind)'!$V$10,Model!AE1,'Assumptions (Wind)'!$V$13,'Assumptions (Wind)'!$V$8*Model!$AT$677*AVERAGE('Assumptions (Wind)'!$AQ$2:$AR$2)/10^9),0)</f>
        <v>-0.01558903741</v>
      </c>
      <c r="BC829" s="181">
        <f>IF($AT$677&gt;0,IPMT('Assumptions (Wind)'!$V$10,Model!AF1,'Assumptions (Wind)'!$V$13,'Assumptions (Wind)'!$V$8*Model!$AT$677*AVERAGE('Assumptions (Wind)'!$AQ$2:$AR$2)/10^9),0)</f>
        <v>-0.008094307885</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-0.05994035448</v>
      </c>
      <c r="AV830" s="160">
        <f>IF($AU$677&gt;0,IPMT('Assumptions (Wind)'!$V$10,Model!X1,'Assumptions (Wind)'!$V$13,'Assumptions (Wind)'!$V$8*Model!$AU$677*AVERAGE('Assumptions (Wind)'!$AR$2:$AS$2)/10^9),0)</f>
        <v>-0.05580270246</v>
      </c>
      <c r="AW830" s="160">
        <f>IF($AU$677&gt;0,IPMT('Assumptions (Wind)'!$V$10,Model!Y1,'Assumptions (Wind)'!$V$13,'Assumptions (Wind)'!$V$8*Model!$AU$677*AVERAGE('Assumptions (Wind)'!$AR$2:$AS$2)/10^9),0)</f>
        <v>-0.05133403828</v>
      </c>
      <c r="AX830" s="160">
        <f>IF($AU$677&gt;0,IPMT('Assumptions (Wind)'!$V$10,Model!Z1,'Assumptions (Wind)'!$V$13,'Assumptions (Wind)'!$V$8*Model!$AU$677*AVERAGE('Assumptions (Wind)'!$AR$2:$AS$2)/10^9),0)</f>
        <v>-0.04650788096</v>
      </c>
      <c r="AY830" s="160">
        <f>IF($AU$677&gt;0,IPMT('Assumptions (Wind)'!$V$10,Model!AA1,'Assumptions (Wind)'!$V$13,'Assumptions (Wind)'!$V$8*Model!$AU$677*AVERAGE('Assumptions (Wind)'!$AR$2:$AS$2)/10^9),0)</f>
        <v>-0.04129563105</v>
      </c>
      <c r="AZ830" s="160">
        <f>IF($AU$677&gt;0,IPMT('Assumptions (Wind)'!$V$10,Model!AB1,'Assumptions (Wind)'!$V$13,'Assumptions (Wind)'!$V$8*Model!$AU$677*AVERAGE('Assumptions (Wind)'!$AR$2:$AS$2)/10^9),0)</f>
        <v>-0.03566640116</v>
      </c>
      <c r="BA830" s="160">
        <f>IF($AU$677&gt;0,IPMT('Assumptions (Wind)'!$V$10,Model!AC1,'Assumptions (Wind)'!$V$13,'Assumptions (Wind)'!$V$8*Model!$AU$677*AVERAGE('Assumptions (Wind)'!$AR$2:$AS$2)/10^9),0)</f>
        <v>-0.02958683287</v>
      </c>
      <c r="BB830" s="160">
        <f>IF($AU$677&gt;0,IPMT('Assumptions (Wind)'!$V$10,Model!AD1,'Assumptions (Wind)'!$V$13,'Assumptions (Wind)'!$V$8*Model!$AU$677*AVERAGE('Assumptions (Wind)'!$AR$2:$AS$2)/10^9),0)</f>
        <v>-0.02302089912</v>
      </c>
      <c r="BC830" s="160">
        <f>IF($AU$677&gt;0,IPMT('Assumptions (Wind)'!$V$10,Model!AE1,'Assumptions (Wind)'!$V$13,'Assumptions (Wind)'!$V$8*Model!$AU$677*AVERAGE('Assumptions (Wind)'!$AR$2:$AS$2)/10^9),0)</f>
        <v>-0.01592969067</v>
      </c>
      <c r="BD830" s="160">
        <f>IF($AU$677&gt;0,IPMT('Assumptions (Wind)'!$V$10,Model!AF1,'Assumptions (Wind)'!$V$13,'Assumptions (Wind)'!$V$8*Model!$AU$677*AVERAGE('Assumptions (Wind)'!$AR$2:$AS$2)/10^9),0)</f>
        <v>-0.008271185538</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-0.06388463562</v>
      </c>
      <c r="AW831" s="160">
        <f>IF($AV$677&gt;0,IPMT('Assumptions (Wind)'!$V$10,Model!X1,'Assumptions (Wind)'!$V$13,'Assumptions (Wind)'!$V$8*Model!$AV$677*AVERAGE('Assumptions (Wind)'!$AS$2:$AT$2)/10^9),0)</f>
        <v>-0.05947471189</v>
      </c>
      <c r="AX831" s="160">
        <f>IF($AV$677&gt;0,IPMT('Assumptions (Wind)'!$V$10,Model!Y1,'Assumptions (Wind)'!$V$13,'Assumptions (Wind)'!$V$8*Model!$AV$677*AVERAGE('Assumptions (Wind)'!$AS$2:$AT$2)/10^9),0)</f>
        <v>-0.05471199426</v>
      </c>
      <c r="AY831" s="160">
        <f>IF($AV$677&gt;0,IPMT('Assumptions (Wind)'!$V$10,Model!Z1,'Assumptions (Wind)'!$V$13,'Assumptions (Wind)'!$V$8*Model!$AV$677*AVERAGE('Assumptions (Wind)'!$AS$2:$AT$2)/10^9),0)</f>
        <v>-0.04956825922</v>
      </c>
      <c r="AZ831" s="160">
        <f>IF($AV$677&gt;0,IPMT('Assumptions (Wind)'!$V$10,Model!AA1,'Assumptions (Wind)'!$V$13,'Assumptions (Wind)'!$V$8*Model!$AV$677*AVERAGE('Assumptions (Wind)'!$AS$2:$AT$2)/10^9),0)</f>
        <v>-0.04401302537</v>
      </c>
      <c r="BA831" s="160">
        <f>IF($AV$677&gt;0,IPMT('Assumptions (Wind)'!$V$10,Model!AB1,'Assumptions (Wind)'!$V$13,'Assumptions (Wind)'!$V$8*Model!$AV$677*AVERAGE('Assumptions (Wind)'!$AS$2:$AT$2)/10^9),0)</f>
        <v>-0.03801337282</v>
      </c>
      <c r="BB831" s="160">
        <f>IF($AV$677&gt;0,IPMT('Assumptions (Wind)'!$V$10,Model!AC1,'Assumptions (Wind)'!$V$13,'Assumptions (Wind)'!$V$8*Model!$AV$677*AVERAGE('Assumptions (Wind)'!$AS$2:$AT$2)/10^9),0)</f>
        <v>-0.03153374806</v>
      </c>
      <c r="BC831" s="160">
        <f>IF($AV$677&gt;0,IPMT('Assumptions (Wind)'!$V$10,Model!AD1,'Assumptions (Wind)'!$V$13,'Assumptions (Wind)'!$V$8*Model!$AV$677*AVERAGE('Assumptions (Wind)'!$AS$2:$AT$2)/10^9),0)</f>
        <v>-0.02453575333</v>
      </c>
      <c r="BD831" s="160">
        <f>IF($AV$677&gt;0,IPMT('Assumptions (Wind)'!$V$10,Model!AE1,'Assumptions (Wind)'!$V$13,'Assumptions (Wind)'!$V$8*Model!$AV$677*AVERAGE('Assumptions (Wind)'!$AS$2:$AT$2)/10^9),0)</f>
        <v>-0.01697791901</v>
      </c>
      <c r="BE831" s="160">
        <f>IF($AV$677&gt;0,IPMT('Assumptions (Wind)'!$V$10,Model!AF1,'Assumptions (Wind)'!$V$13,'Assumptions (Wind)'!$V$8*Model!$AV$677*AVERAGE('Assumptions (Wind)'!$AS$2:$AT$2)/10^9),0)</f>
        <v>-0.008815457947</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-0.05992924847</v>
      </c>
      <c r="AX832" s="160">
        <f>IF($AW$677&gt;0,IPMT('Assumptions (Wind)'!$V$10,Model!X1,'Assumptions (Wind)'!$V$13,'Assumptions (Wind)'!$V$8*Model!$AW$677*AVERAGE('Assumptions (Wind)'!$AT$2:$AU$2)/10^9),0)</f>
        <v>-0.05579236309</v>
      </c>
      <c r="AY832" s="160">
        <f>IF($AW$677&gt;0,IPMT('Assumptions (Wind)'!$V$10,Model!Y1,'Assumptions (Wind)'!$V$13,'Assumptions (Wind)'!$V$8*Model!$AW$677*AVERAGE('Assumptions (Wind)'!$AT$2:$AU$2)/10^9),0)</f>
        <v>-0.05132452688</v>
      </c>
      <c r="AZ832" s="160">
        <f>IF($AW$677&gt;0,IPMT('Assumptions (Wind)'!$V$10,Model!Z1,'Assumptions (Wind)'!$V$13,'Assumptions (Wind)'!$V$8*Model!$AW$677*AVERAGE('Assumptions (Wind)'!$AT$2:$AU$2)/10^9),0)</f>
        <v>-0.04649926377</v>
      </c>
      <c r="BA832" s="160">
        <f>IF($AW$677&gt;0,IPMT('Assumptions (Wind)'!$V$10,Model!AA1,'Assumptions (Wind)'!$V$13,'Assumptions (Wind)'!$V$8*Model!$AW$677*AVERAGE('Assumptions (Wind)'!$AT$2:$AU$2)/10^9),0)</f>
        <v>-0.04128797962</v>
      </c>
      <c r="BB832" s="160">
        <f>IF($AW$677&gt;0,IPMT('Assumptions (Wind)'!$V$10,Model!AB1,'Assumptions (Wind)'!$V$13,'Assumptions (Wind)'!$V$8*Model!$AW$677*AVERAGE('Assumptions (Wind)'!$AT$2:$AU$2)/10^9),0)</f>
        <v>-0.03565979273</v>
      </c>
      <c r="BC832" s="160">
        <f>IF($AW$677&gt;0,IPMT('Assumptions (Wind)'!$V$10,Model!AC1,'Assumptions (Wind)'!$V$13,'Assumptions (Wind)'!$V$8*Model!$AW$677*AVERAGE('Assumptions (Wind)'!$AT$2:$AU$2)/10^9),0)</f>
        <v>-0.02958135089</v>
      </c>
      <c r="BD832" s="160">
        <f>IF($AW$677&gt;0,IPMT('Assumptions (Wind)'!$V$10,Model!AD1,'Assumptions (Wind)'!$V$13,'Assumptions (Wind)'!$V$8*Model!$AW$677*AVERAGE('Assumptions (Wind)'!$AT$2:$AU$2)/10^9),0)</f>
        <v>-0.0230166337</v>
      </c>
      <c r="BE832" s="160">
        <f>IF($AW$677&gt;0,IPMT('Assumptions (Wind)'!$V$10,Model!AE1,'Assumptions (Wind)'!$V$13,'Assumptions (Wind)'!$V$8*Model!$AW$677*AVERAGE('Assumptions (Wind)'!$AT$2:$AU$2)/10^9),0)</f>
        <v>-0.01592673914</v>
      </c>
      <c r="BF832" s="160">
        <f>IF($AW$677&gt;0,IPMT('Assumptions (Wind)'!$V$10,Model!AF1,'Assumptions (Wind)'!$V$13,'Assumptions (Wind)'!$V$8*Model!$AW$677*AVERAGE('Assumptions (Wind)'!$AT$2:$AU$2)/10^9),0)</f>
        <v>-0.008269653016</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-0.06035014534</v>
      </c>
      <c r="AY833" s="160">
        <f>IF($AX$677&gt;0,IPMT('Assumptions (Wind)'!$V$10,Model!X1,'Assumptions (Wind)'!$V$13,'Assumptions (Wind)'!$V$8*Model!$AX$677*AVERAGE('Assumptions (Wind)'!$AU$2:$AV$2)/10^9),0)</f>
        <v>-0.05618420567</v>
      </c>
      <c r="AZ833" s="160">
        <f>IF($AX$677&gt;0,IPMT('Assumptions (Wind)'!$V$10,Model!Y1,'Assumptions (Wind)'!$V$13,'Assumptions (Wind)'!$V$8*Model!$AX$677*AVERAGE('Assumptions (Wind)'!$AU$2:$AV$2)/10^9),0)</f>
        <v>-0.05168499082</v>
      </c>
      <c r="BA833" s="160">
        <f>IF($AX$677&gt;0,IPMT('Assumptions (Wind)'!$V$10,Model!Z1,'Assumptions (Wind)'!$V$13,'Assumptions (Wind)'!$V$8*Model!$AX$677*AVERAGE('Assumptions (Wind)'!$AU$2:$AV$2)/10^9),0)</f>
        <v>-0.04682583878</v>
      </c>
      <c r="BB833" s="160">
        <f>IF($AX$677&gt;0,IPMT('Assumptions (Wind)'!$V$10,Model!AA1,'Assumptions (Wind)'!$V$13,'Assumptions (Wind)'!$V$8*Model!$AX$677*AVERAGE('Assumptions (Wind)'!$AU$2:$AV$2)/10^9),0)</f>
        <v>-0.04157795458</v>
      </c>
      <c r="BC833" s="160">
        <f>IF($AX$677&gt;0,IPMT('Assumptions (Wind)'!$V$10,Model!AB1,'Assumptions (Wind)'!$V$13,'Assumptions (Wind)'!$V$8*Model!$AX$677*AVERAGE('Assumptions (Wind)'!$AU$2:$AV$2)/10^9),0)</f>
        <v>-0.03591023964</v>
      </c>
      <c r="BD833" s="160">
        <f>IF($AX$677&gt;0,IPMT('Assumptions (Wind)'!$V$10,Model!AC1,'Assumptions (Wind)'!$V$13,'Assumptions (Wind)'!$V$8*Model!$AX$677*AVERAGE('Assumptions (Wind)'!$AU$2:$AV$2)/10^9),0)</f>
        <v>-0.02978910751</v>
      </c>
      <c r="BE833" s="160">
        <f>IF($AX$677&gt;0,IPMT('Assumptions (Wind)'!$V$10,Model!AD1,'Assumptions (Wind)'!$V$13,'Assumptions (Wind)'!$V$8*Model!$AX$677*AVERAGE('Assumptions (Wind)'!$AU$2:$AV$2)/10^9),0)</f>
        <v>-0.02317828481</v>
      </c>
      <c r="BF833" s="160">
        <f>IF($AX$677&gt;0,IPMT('Assumptions (Wind)'!$V$10,Model!AE1,'Assumptions (Wind)'!$V$13,'Assumptions (Wind)'!$V$8*Model!$AX$677*AVERAGE('Assumptions (Wind)'!$AU$2:$AV$2)/10^9),0)</f>
        <v>-0.01603859629</v>
      </c>
      <c r="BG833" s="160">
        <f>IF($AX$677&gt;0,IPMT('Assumptions (Wind)'!$V$10,Model!AF1,'Assumptions (Wind)'!$V$13,'Assumptions (Wind)'!$V$8*Model!$AX$677*AVERAGE('Assumptions (Wind)'!$AU$2:$AV$2)/10^9),0)</f>
        <v>-0.008327732688</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-0.06076410959</v>
      </c>
      <c r="AZ834" s="160">
        <f>IF($AY$677&gt;0,IPMT('Assumptions (Wind)'!$V$10,Model!X1,'Assumptions (Wind)'!$V$13,'Assumptions (Wind)'!$V$8*Model!$AY$677*AVERAGE('Assumptions (Wind)'!$AV$2:$AW$2)/10^9),0)</f>
        <v>-0.05656959418</v>
      </c>
      <c r="BA834" s="160">
        <f>IF($AY$677&gt;0,IPMT('Assumptions (Wind)'!$V$10,Model!Y1,'Assumptions (Wind)'!$V$13,'Assumptions (Wind)'!$V$8*Model!$AY$677*AVERAGE('Assumptions (Wind)'!$AV$2:$AW$2)/10^9),0)</f>
        <v>-0.05203951753</v>
      </c>
      <c r="BB834" s="160">
        <f>IF($AY$677&gt;0,IPMT('Assumptions (Wind)'!$V$10,Model!Z1,'Assumptions (Wind)'!$V$13,'Assumptions (Wind)'!$V$8*Model!$AY$677*AVERAGE('Assumptions (Wind)'!$AV$2:$AW$2)/10^9),0)</f>
        <v>-0.04714703475</v>
      </c>
      <c r="BC834" s="160">
        <f>IF($AY$677&gt;0,IPMT('Assumptions (Wind)'!$V$10,Model!AA1,'Assumptions (Wind)'!$V$13,'Assumptions (Wind)'!$V$8*Model!$AY$677*AVERAGE('Assumptions (Wind)'!$AV$2:$AW$2)/10^9),0)</f>
        <v>-0.04186315334</v>
      </c>
      <c r="BD834" s="160">
        <f>IF($AY$677&gt;0,IPMT('Assumptions (Wind)'!$V$10,Model!AB1,'Assumptions (Wind)'!$V$13,'Assumptions (Wind)'!$V$8*Model!$AY$677*AVERAGE('Assumptions (Wind)'!$AV$2:$AW$2)/10^9),0)</f>
        <v>-0.03615656143</v>
      </c>
      <c r="BE834" s="160">
        <f>IF($AY$677&gt;0,IPMT('Assumptions (Wind)'!$V$10,Model!AC1,'Assumptions (Wind)'!$V$13,'Assumptions (Wind)'!$V$8*Model!$AY$677*AVERAGE('Assumptions (Wind)'!$AV$2:$AW$2)/10^9),0)</f>
        <v>-0.02999344216</v>
      </c>
      <c r="BF834" s="160">
        <f>IF($AY$677&gt;0,IPMT('Assumptions (Wind)'!$V$10,Model!AD1,'Assumptions (Wind)'!$V$13,'Assumptions (Wind)'!$V$8*Model!$AY$677*AVERAGE('Assumptions (Wind)'!$AV$2:$AW$2)/10^9),0)</f>
        <v>-0.02333727334</v>
      </c>
      <c r="BG834" s="160">
        <f>IF($AY$677&gt;0,IPMT('Assumptions (Wind)'!$V$10,Model!AE1,'Assumptions (Wind)'!$V$13,'Assumptions (Wind)'!$V$8*Model!$AY$677*AVERAGE('Assumptions (Wind)'!$AV$2:$AW$2)/10^9),0)</f>
        <v>-0.01614861103</v>
      </c>
      <c r="BH834" s="160">
        <f>IF($AY$677&gt;0,IPMT('Assumptions (Wind)'!$V$10,Model!AF1,'Assumptions (Wind)'!$V$13,'Assumptions (Wind)'!$V$8*Model!$AY$677*AVERAGE('Assumptions (Wind)'!$AV$2:$AW$2)/10^9),0)</f>
        <v>-0.008384855726</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-0.1222854388</v>
      </c>
      <c r="BA835" s="160">
        <f>IF($AZ$677&gt;0,IPMT('Assumptions (Wind)'!$V$10,Model!X1,'Assumptions (Wind)'!$V$13,'Assumptions (Wind)'!$V$8*Model!$AZ$677*AVERAGE('Assumptions (Wind)'!$AW$2:$AX$2)/10^9),0)</f>
        <v>-0.1138441375</v>
      </c>
      <c r="BB835" s="160">
        <f>IF($AZ$677&gt;0,IPMT('Assumptions (Wind)'!$V$10,Model!Y1,'Assumptions (Wind)'!$V$13,'Assumptions (Wind)'!$V$8*Model!$AZ$677*AVERAGE('Assumptions (Wind)'!$AW$2:$AX$2)/10^9),0)</f>
        <v>-0.1047275321</v>
      </c>
      <c r="BC835" s="160">
        <f>IF($AZ$677&gt;0,IPMT('Assumptions (Wind)'!$V$10,Model!Z1,'Assumptions (Wind)'!$V$13,'Assumptions (Wind)'!$V$8*Model!$AZ$677*AVERAGE('Assumptions (Wind)'!$AW$2:$AX$2)/10^9),0)</f>
        <v>-0.09488159823</v>
      </c>
      <c r="BD835" s="160">
        <f>IF($AZ$677&gt;0,IPMT('Assumptions (Wind)'!$V$10,Model!AA1,'Assumptions (Wind)'!$V$13,'Assumptions (Wind)'!$V$8*Model!$AZ$677*AVERAGE('Assumptions (Wind)'!$AW$2:$AX$2)/10^9),0)</f>
        <v>-0.08424798967</v>
      </c>
      <c r="BE835" s="160">
        <f>IF($AZ$677&gt;0,IPMT('Assumptions (Wind)'!$V$10,Model!AB1,'Assumptions (Wind)'!$V$13,'Assumptions (Wind)'!$V$8*Model!$AZ$677*AVERAGE('Assumptions (Wind)'!$AW$2:$AX$2)/10^9),0)</f>
        <v>-0.07276369242</v>
      </c>
      <c r="BF835" s="160">
        <f>IF($AZ$677&gt;0,IPMT('Assumptions (Wind)'!$V$10,Model!AC1,'Assumptions (Wind)'!$V$13,'Assumptions (Wind)'!$V$8*Model!$AZ$677*AVERAGE('Assumptions (Wind)'!$AW$2:$AX$2)/10^9),0)</f>
        <v>-0.06036065139</v>
      </c>
      <c r="BG835" s="160">
        <f>IF($AZ$677&gt;0,IPMT('Assumptions (Wind)'!$V$10,Model!AD1,'Assumptions (Wind)'!$V$13,'Assumptions (Wind)'!$V$8*Model!$AZ$677*AVERAGE('Assumptions (Wind)'!$AW$2:$AX$2)/10^9),0)</f>
        <v>-0.04696536707</v>
      </c>
      <c r="BH835" s="160">
        <f>IF($AZ$677&gt;0,IPMT('Assumptions (Wind)'!$V$10,Model!AE1,'Assumptions (Wind)'!$V$13,'Assumptions (Wind)'!$V$8*Model!$AZ$677*AVERAGE('Assumptions (Wind)'!$AW$2:$AX$2)/10^9),0)</f>
        <v>-0.03249846002</v>
      </c>
      <c r="BI835" s="160">
        <f>IF($AZ$677&gt;0,IPMT('Assumptions (Wind)'!$V$10,Model!AF1,'Assumptions (Wind)'!$V$13,'Assumptions (Wind)'!$V$8*Model!$AZ$677*AVERAGE('Assumptions (Wind)'!$AW$2:$AX$2)/10^9),0)</f>
        <v>-0.01687420039</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-0.12302595</v>
      </c>
      <c r="BB836" s="160">
        <f>IF($BA$677&gt;0,IPMT('Assumptions (Wind)'!$V$10,Model!X1,'Assumptions (Wind)'!$V$13,'Assumptions (Wind)'!$V$8*Model!$BA$677*AVERAGE('Assumptions (Wind)'!$AX$2:$AY$2)/10^9),0)</f>
        <v>-0.1145335316</v>
      </c>
      <c r="BC836" s="160">
        <f>IF($BA$677&gt;0,IPMT('Assumptions (Wind)'!$V$10,Model!Y1,'Assumptions (Wind)'!$V$13,'Assumptions (Wind)'!$V$8*Model!$BA$677*AVERAGE('Assumptions (Wind)'!$AX$2:$AY$2)/10^9),0)</f>
        <v>-0.1053617197</v>
      </c>
      <c r="BD836" s="160">
        <f>IF($BA$677&gt;0,IPMT('Assumptions (Wind)'!$V$10,Model!Z1,'Assumptions (Wind)'!$V$13,'Assumptions (Wind)'!$V$8*Model!$BA$677*AVERAGE('Assumptions (Wind)'!$AX$2:$AY$2)/10^9),0)</f>
        <v>-0.09545616281</v>
      </c>
      <c r="BE836" s="160">
        <f>IF($BA$677&gt;0,IPMT('Assumptions (Wind)'!$V$10,Model!AA1,'Assumptions (Wind)'!$V$13,'Assumptions (Wind)'!$V$8*Model!$BA$677*AVERAGE('Assumptions (Wind)'!$AX$2:$AY$2)/10^9),0)</f>
        <v>-0.08475816141</v>
      </c>
      <c r="BF836" s="160">
        <f>IF($BA$677&gt;0,IPMT('Assumptions (Wind)'!$V$10,Model!AB1,'Assumptions (Wind)'!$V$13,'Assumptions (Wind)'!$V$8*Model!$BA$677*AVERAGE('Assumptions (Wind)'!$AX$2:$AY$2)/10^9),0)</f>
        <v>-0.0732043199</v>
      </c>
      <c r="BG836" s="160">
        <f>IF($BA$677&gt;0,IPMT('Assumptions (Wind)'!$V$10,Model!AC1,'Assumptions (Wind)'!$V$13,'Assumptions (Wind)'!$V$8*Model!$BA$677*AVERAGE('Assumptions (Wind)'!$AX$2:$AY$2)/10^9),0)</f>
        <v>-0.06072617107</v>
      </c>
      <c r="BH836" s="160">
        <f>IF($BA$677&gt;0,IPMT('Assumptions (Wind)'!$V$10,Model!AD1,'Assumptions (Wind)'!$V$13,'Assumptions (Wind)'!$V$8*Model!$BA$677*AVERAGE('Assumptions (Wind)'!$AX$2:$AY$2)/10^9),0)</f>
        <v>-0.04724977034</v>
      </c>
      <c r="BI836" s="160">
        <f>IF($BA$677&gt;0,IPMT('Assumptions (Wind)'!$V$10,Model!AE1,'Assumptions (Wind)'!$V$13,'Assumptions (Wind)'!$V$8*Model!$BA$677*AVERAGE('Assumptions (Wind)'!$AX$2:$AY$2)/10^9),0)</f>
        <v>-0.03269525754</v>
      </c>
      <c r="BJ836" s="160">
        <f>IF($BA$677&gt;0,IPMT('Assumptions (Wind)'!$V$10,Model!AF1,'Assumptions (Wind)'!$V$13,'Assumptions (Wind)'!$V$8*Model!$BA$677*AVERAGE('Assumptions (Wind)'!$AX$2:$AY$2)/10^9),0)</f>
        <v>-0.01697638372</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0.08328595434</v>
      </c>
      <c r="E837" s="176">
        <f t="shared" si="36"/>
        <v>0.1669675327</v>
      </c>
      <c r="F837" s="176">
        <f t="shared" si="36"/>
        <v>0.1431351979</v>
      </c>
      <c r="G837" s="176">
        <f t="shared" si="36"/>
        <v>0.09512579117</v>
      </c>
      <c r="H837" s="176">
        <f t="shared" si="36"/>
        <v>0.1257689414</v>
      </c>
      <c r="I837" s="176">
        <f t="shared" si="36"/>
        <v>0.2531907545</v>
      </c>
      <c r="J837" s="176">
        <f t="shared" si="36"/>
        <v>0.4841375087</v>
      </c>
      <c r="K837" s="176">
        <f t="shared" si="36"/>
        <v>0.6170412939</v>
      </c>
      <c r="L837" s="176">
        <f t="shared" si="36"/>
        <v>0.942447441</v>
      </c>
      <c r="M837" s="176">
        <f t="shared" si="36"/>
        <v>1.276185186</v>
      </c>
      <c r="N837" s="176">
        <f t="shared" si="36"/>
        <v>1.207744572</v>
      </c>
      <c r="O837" s="176">
        <f t="shared" si="36"/>
        <v>1.438985796</v>
      </c>
      <c r="P837" s="176">
        <f t="shared" si="36"/>
        <v>1.472742815</v>
      </c>
      <c r="Q837" s="176">
        <f t="shared" si="36"/>
        <v>0.9930860366</v>
      </c>
      <c r="R837" s="176">
        <f t="shared" si="36"/>
        <v>0.6450950349</v>
      </c>
      <c r="S837" s="176">
        <f t="shared" si="36"/>
        <v>0.4667524885</v>
      </c>
      <c r="T837" s="176">
        <f t="shared" si="36"/>
        <v>0.2380531498</v>
      </c>
      <c r="U837" s="176">
        <f t="shared" si="36"/>
        <v>0.08720382404</v>
      </c>
      <c r="V837" s="176">
        <f t="shared" si="36"/>
        <v>0.0465170441</v>
      </c>
      <c r="W837" s="176">
        <f t="shared" si="36"/>
        <v>0.01126205593</v>
      </c>
      <c r="X837" s="176">
        <f t="shared" si="36"/>
        <v>0.2472883522</v>
      </c>
      <c r="Y837" s="176">
        <f t="shared" si="36"/>
        <v>0.6204840727</v>
      </c>
      <c r="Z837" s="176">
        <f t="shared" si="36"/>
        <v>0.8419983361</v>
      </c>
      <c r="AA837" s="176">
        <f t="shared" si="36"/>
        <v>0.9760706249</v>
      </c>
      <c r="AB837" s="176">
        <f t="shared" si="36"/>
        <v>1.109156279</v>
      </c>
      <c r="AC837" s="176">
        <f t="shared" si="36"/>
        <v>1.181474476</v>
      </c>
      <c r="AD837" s="176">
        <f t="shared" si="36"/>
        <v>1.181044924</v>
      </c>
      <c r="AE837" s="176">
        <f t="shared" si="36"/>
        <v>1.169125617</v>
      </c>
      <c r="AF837" s="176">
        <f t="shared" si="36"/>
        <v>1.267349816</v>
      </c>
      <c r="AG837" s="176">
        <f t="shared" si="36"/>
        <v>1.372746618</v>
      </c>
      <c r="AH837" s="176">
        <f t="shared" si="36"/>
        <v>1.333791003</v>
      </c>
      <c r="AI837" s="176">
        <f t="shared" si="36"/>
        <v>1.258462529</v>
      </c>
      <c r="AJ837" s="176">
        <f t="shared" si="36"/>
        <v>1.302468822</v>
      </c>
      <c r="AK837" s="176">
        <f t="shared" si="36"/>
        <v>1.489278092</v>
      </c>
      <c r="AL837" s="176">
        <f t="shared" si="36"/>
        <v>1.774548033</v>
      </c>
      <c r="AM837" s="176">
        <f t="shared" si="36"/>
        <v>1.902114515</v>
      </c>
      <c r="AN837" s="176">
        <f t="shared" si="36"/>
        <v>2.168165068</v>
      </c>
      <c r="AO837" s="176">
        <f t="shared" si="36"/>
        <v>2.434385508</v>
      </c>
      <c r="AP837" s="176">
        <f t="shared" si="36"/>
        <v>2.313451604</v>
      </c>
      <c r="AQ837" s="176">
        <f t="shared" si="36"/>
        <v>2.443884746</v>
      </c>
      <c r="AR837" s="176">
        <f t="shared" si="36"/>
        <v>2.448493699</v>
      </c>
      <c r="AS837" s="176">
        <f t="shared" si="36"/>
        <v>2.049288551</v>
      </c>
      <c r="AT837" s="176">
        <f t="shared" si="36"/>
        <v>1.759729019</v>
      </c>
      <c r="AU837" s="176">
        <f t="shared" si="36"/>
        <v>1.61316144</v>
      </c>
      <c r="AV837" s="176">
        <f t="shared" si="36"/>
        <v>1.433880753</v>
      </c>
      <c r="AW837" s="176">
        <f t="shared" si="36"/>
        <v>1.320085698</v>
      </c>
      <c r="AX837" s="176">
        <f t="shared" si="36"/>
        <v>1.288472696</v>
      </c>
      <c r="AY837" s="176">
        <f t="shared" si="36"/>
        <v>1.262805313</v>
      </c>
      <c r="AZ837" s="176">
        <f t="shared" si="36"/>
        <v>1.525099054</v>
      </c>
      <c r="BA837" s="176">
        <f t="shared" si="36"/>
        <v>1.93623293</v>
      </c>
      <c r="BB837" s="176">
        <f t="shared" si="36"/>
        <v>1.671904065</v>
      </c>
      <c r="BC837" s="176">
        <f t="shared" si="36"/>
        <v>1.003842891</v>
      </c>
      <c r="BD837" s="176">
        <f t="shared" si="36"/>
        <v>0.6616642647</v>
      </c>
      <c r="BE837" s="176">
        <f t="shared" si="36"/>
        <v>0.4420048066</v>
      </c>
      <c r="BF837" s="176">
        <f t="shared" si="36"/>
        <v>0.14763114</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0.08328595434</v>
      </c>
      <c r="E839" s="177">
        <f>IF($D$677&gt;0,'Assumptions (Wind)'!W$14*Model!$D$677*'Assumptions (Wind)'!$B$2/10^9,0)</f>
        <v>0.1332575269</v>
      </c>
      <c r="F839" s="177">
        <f>IF($D$677&gt;0,'Assumptions (Wind)'!X$14*Model!$D$677*'Assumptions (Wind)'!$B$2/10^9,0)</f>
        <v>0.07995451617</v>
      </c>
      <c r="G839" s="177">
        <f>IF($D$677&gt;0,'Assumptions (Wind)'!Y$14*Model!$D$677*'Assumptions (Wind)'!$B$2/10^9,0)</f>
        <v>0.0479727097</v>
      </c>
      <c r="H839" s="177">
        <f>IF($D$677&gt;0,'Assumptions (Wind)'!Z$14*Model!$D$677*'Assumptions (Wind)'!$B$2/10^9,0)</f>
        <v>0.0479727097</v>
      </c>
      <c r="I839" s="177">
        <f>IF($D$677&gt;0,'Assumptions (Wind)'!AA$14*Model!$D$677*'Assumptions (Wind)'!$B$2/10^9,0)</f>
        <v>0.02398635485</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0.03371000577</v>
      </c>
      <c r="F840" s="160">
        <f>IF($E$677&gt;0,'Assumptions (Wind)'!W$14*Model!$E$677*AVERAGE('Assumptions (Wind)'!$B$2:$C$2)/10^9,0)</f>
        <v>0.05393600924</v>
      </c>
      <c r="G840" s="160">
        <f>IF($E$677&gt;0,'Assumptions (Wind)'!X$14*Model!$E$677*AVERAGE('Assumptions (Wind)'!$B$2:$C$2)/10^9,0)</f>
        <v>0.03236160554</v>
      </c>
      <c r="H840" s="160">
        <f>IF($E$677&gt;0,'Assumptions (Wind)'!Y$14*Model!$E$677*AVERAGE('Assumptions (Wind)'!$B$2:$C$2)/10^9,0)</f>
        <v>0.01941696333</v>
      </c>
      <c r="I840" s="160">
        <f>IF($E$677&gt;0,'Assumptions (Wind)'!Z$14*Model!$E$677*AVERAGE('Assumptions (Wind)'!$B$2:$C$2)/10^9,0)</f>
        <v>0.01941696333</v>
      </c>
      <c r="J840" s="160">
        <f>IF($E$677&gt;0,'Assumptions (Wind)'!AA$14*Model!$E$677*AVERAGE('Assumptions (Wind)'!$B$2:$C$2)/10^9,0)</f>
        <v>0.009708481663</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0.009244672454</v>
      </c>
      <c r="G841" s="160">
        <f>IF($F$677&gt;0,'Assumptions (Wind)'!W$14*Model!$F$677*AVERAGE('Assumptions (Wind)'!$C$2:$D$2)/10^9,0)</f>
        <v>0.01479147593</v>
      </c>
      <c r="H841" s="160">
        <f>IF($F$677&gt;0,'Assumptions (Wind)'!X$14*Model!$F$677*AVERAGE('Assumptions (Wind)'!$C$2:$D$2)/10^9,0)</f>
        <v>0.008874885556</v>
      </c>
      <c r="I841" s="160">
        <f>IF($F$677&gt;0,'Assumptions (Wind)'!Y$14*Model!$F$677*AVERAGE('Assumptions (Wind)'!$C$2:$D$2)/10^9,0)</f>
        <v>0.005324931334</v>
      </c>
      <c r="J841" s="160">
        <f>IF($F$677&gt;0,'Assumptions (Wind)'!Z$14*Model!$F$677*AVERAGE('Assumptions (Wind)'!$C$2:$D$2)/10^9,0)</f>
        <v>0.005324931334</v>
      </c>
      <c r="K841" s="160">
        <f>IF($F$677&gt;0,'Assumptions (Wind)'!AA$14*Model!$F$677*AVERAGE('Assumptions (Wind)'!$C$2:$D$2)/10^9,0)</f>
        <v>0.002662465667</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0.0495043828</v>
      </c>
      <c r="I843" s="160">
        <f>IF($H$677&gt;0,'Assumptions (Wind)'!W$14*Model!$H$677*AVERAGE('Assumptions (Wind)'!$E$2:$F$2)/10^9,0)</f>
        <v>0.07920701248</v>
      </c>
      <c r="J843" s="160">
        <f>IF($H$677&gt;0,'Assumptions (Wind)'!X$14*Model!$H$677*AVERAGE('Assumptions (Wind)'!$E$2:$F$2)/10^9,0)</f>
        <v>0.04752420749</v>
      </c>
      <c r="K843" s="160">
        <f>IF($H$677&gt;0,'Assumptions (Wind)'!Y$14*Model!$H$677*AVERAGE('Assumptions (Wind)'!$E$2:$F$2)/10^9,0)</f>
        <v>0.02851452449</v>
      </c>
      <c r="L843" s="160">
        <f>IF($H$677&gt;0,'Assumptions (Wind)'!Z$14*Model!$H$677*AVERAGE('Assumptions (Wind)'!$E$2:$F$2)/10^9,0)</f>
        <v>0.02851452449</v>
      </c>
      <c r="M843" s="160">
        <f>IF($H$677&gt;0,'Assumptions (Wind)'!AA$14*Model!$H$677*AVERAGE('Assumptions (Wind)'!$E$2:$F$2)/10^9,0)</f>
        <v>0.01425726225</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0.1252554925</v>
      </c>
      <c r="J844" s="160">
        <f>IF($I$677&gt;0,'Assumptions (Wind)'!W$14*Model!$I$677*AVERAGE('Assumptions (Wind)'!$F$2:$G$2)/10^9,0)</f>
        <v>0.2004087879</v>
      </c>
      <c r="K844" s="160">
        <f>IF($I$677&gt;0,'Assumptions (Wind)'!X$14*Model!$I$677*AVERAGE('Assumptions (Wind)'!$F$2:$G$2)/10^9,0)</f>
        <v>0.1202452728</v>
      </c>
      <c r="L844" s="160">
        <f>IF($I$677&gt;0,'Assumptions (Wind)'!Y$14*Model!$I$677*AVERAGE('Assumptions (Wind)'!$F$2:$G$2)/10^9,0)</f>
        <v>0.07214716366</v>
      </c>
      <c r="M844" s="160">
        <f>IF($I$677&gt;0,'Assumptions (Wind)'!Z$14*Model!$I$677*AVERAGE('Assumptions (Wind)'!$F$2:$G$2)/10^9,0)</f>
        <v>0.07214716366</v>
      </c>
      <c r="N844" s="160">
        <f>IF($I$677&gt;0,'Assumptions (Wind)'!AA$14*Model!$I$677*AVERAGE('Assumptions (Wind)'!$F$2:$G$2)/10^9,0)</f>
        <v>0.03607358183</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0.2211711002</v>
      </c>
      <c r="K845" s="160">
        <f>IF($J$677&gt;0,'Assumptions (Wind)'!W$14*Model!$J$677*AVERAGE('Assumptions (Wind)'!$G$2:$H$2)/10^9,0)</f>
        <v>0.3538737604</v>
      </c>
      <c r="L845" s="160">
        <f>IF($J$677&gt;0,'Assumptions (Wind)'!X$14*Model!$J$677*AVERAGE('Assumptions (Wind)'!$G$2:$H$2)/10^9,0)</f>
        <v>0.2123242562</v>
      </c>
      <c r="M845" s="160">
        <f>IF($J$677&gt;0,'Assumptions (Wind)'!Y$14*Model!$J$677*AVERAGE('Assumptions (Wind)'!$G$2:$H$2)/10^9,0)</f>
        <v>0.1273945537</v>
      </c>
      <c r="N845" s="160">
        <f>IF($J$677&gt;0,'Assumptions (Wind)'!Z$14*Model!$J$677*AVERAGE('Assumptions (Wind)'!$G$2:$H$2)/10^9,0)</f>
        <v>0.1273945537</v>
      </c>
      <c r="O845" s="160">
        <f>IF($J$677&gt;0,'Assumptions (Wind)'!AA$14*Model!$J$677*AVERAGE('Assumptions (Wind)'!$G$2:$H$2)/10^9,0)</f>
        <v>0.06369727687</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0.1117452706</v>
      </c>
      <c r="L846" s="160">
        <f>IF($K$677&gt;0,'Assumptions (Wind)'!W$14*Model!$K$677*AVERAGE('Assumptions (Wind)'!$H$2:$I$2)/10^9,0)</f>
        <v>0.178792433</v>
      </c>
      <c r="M846" s="160">
        <f>IF($K$677&gt;0,'Assumptions (Wind)'!X$14*Model!$K$677*AVERAGE('Assumptions (Wind)'!$H$2:$I$2)/10^9,0)</f>
        <v>0.1072754598</v>
      </c>
      <c r="N846" s="160">
        <f>IF($K$677&gt;0,'Assumptions (Wind)'!Y$14*Model!$K$677*AVERAGE('Assumptions (Wind)'!$H$2:$I$2)/10^9,0)</f>
        <v>0.06436527589</v>
      </c>
      <c r="O846" s="160">
        <f>IF($K$677&gt;0,'Assumptions (Wind)'!Z$14*Model!$K$677*AVERAGE('Assumptions (Wind)'!$H$2:$I$2)/10^9,0)</f>
        <v>0.06436527589</v>
      </c>
      <c r="P846" s="160">
        <f>IF($K$677&gt;0,'Assumptions (Wind)'!AA$14*Model!$K$677*AVERAGE('Assumptions (Wind)'!$H$2:$I$2)/10^9,0)</f>
        <v>0.03218263794</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0.4506690636</v>
      </c>
      <c r="M847" s="160">
        <f>IF($L$677&gt;0,'Assumptions (Wind)'!W$14*Model!$L$677*AVERAGE('Assumptions (Wind)'!$I$2:$J$2)/10^9,0)</f>
        <v>0.7210705018</v>
      </c>
      <c r="N847" s="160">
        <f>IF($L$677&gt;0,'Assumptions (Wind)'!X$14*Model!$L$677*AVERAGE('Assumptions (Wind)'!$I$2:$J$2)/10^9,0)</f>
        <v>0.4326423011</v>
      </c>
      <c r="O847" s="160">
        <f>IF($L$677&gt;0,'Assumptions (Wind)'!Y$14*Model!$L$677*AVERAGE('Assumptions (Wind)'!$I$2:$J$2)/10^9,0)</f>
        <v>0.2595853806</v>
      </c>
      <c r="P847" s="160">
        <f>IF($L$677&gt;0,'Assumptions (Wind)'!Z$14*Model!$L$677*AVERAGE('Assumptions (Wind)'!$I$2:$J$2)/10^9,0)</f>
        <v>0.2595853806</v>
      </c>
      <c r="Q847" s="160">
        <f>IF($L$677&gt;0,'Assumptions (Wind)'!AA$14*Model!$L$677*AVERAGE('Assumptions (Wind)'!$I$2:$J$2)/10^9,0)</f>
        <v>0.1297926903</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0.234040245</v>
      </c>
      <c r="N848" s="160">
        <f>IF($M$677&gt;0,'Assumptions (Wind)'!W$14*Model!$M$677*AVERAGE('Assumptions (Wind)'!$J$2:$K$2)/10^9,0)</f>
        <v>0.3744643921</v>
      </c>
      <c r="O848" s="160">
        <f>IF($M$677&gt;0,'Assumptions (Wind)'!X$14*Model!$M$677*AVERAGE('Assumptions (Wind)'!$J$2:$K$2)/10^9,0)</f>
        <v>0.2246786352</v>
      </c>
      <c r="P848" s="160">
        <f>IF($M$677&gt;0,'Assumptions (Wind)'!Y$14*Model!$M$677*AVERAGE('Assumptions (Wind)'!$J$2:$K$2)/10^9,0)</f>
        <v>0.1348071811</v>
      </c>
      <c r="Q848" s="160">
        <f>IF($M$677&gt;0,'Assumptions (Wind)'!Z$14*Model!$M$677*AVERAGE('Assumptions (Wind)'!$J$2:$K$2)/10^9,0)</f>
        <v>0.1348071811</v>
      </c>
      <c r="R848" s="160">
        <f>IF($M$677&gt;0,'Assumptions (Wind)'!AA$14*Model!$M$677*AVERAGE('Assumptions (Wind)'!$J$2:$K$2)/10^9,0)</f>
        <v>0.06740359057</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0.1728044677</v>
      </c>
      <c r="O849" s="177">
        <f>IF($N$677&gt;0,'Assumptions (Wind)'!W$14*Model!$N$677*AVERAGE('Assumptions (Wind)'!$K$2:$L$2)/10^9,0)</f>
        <v>0.2764871483</v>
      </c>
      <c r="P849" s="177">
        <f>IF($N$677&gt;0,'Assumptions (Wind)'!X$14*Model!$N$677*AVERAGE('Assumptions (Wind)'!$K$2:$L$2)/10^9,0)</f>
        <v>0.165892289</v>
      </c>
      <c r="Q849" s="177">
        <f>IF($N$677&gt;0,'Assumptions (Wind)'!Y$14*Model!$N$677*AVERAGE('Assumptions (Wind)'!$K$2:$L$2)/10^9,0)</f>
        <v>0.0995353734</v>
      </c>
      <c r="R849" s="177">
        <f>IF($N$677&gt;0,'Assumptions (Wind)'!Z$14*Model!$N$677*AVERAGE('Assumptions (Wind)'!$K$2:$L$2)/10^9,0)</f>
        <v>0.0995353734</v>
      </c>
      <c r="S849" s="177">
        <f>IF($N$677&gt;0,'Assumptions (Wind)'!AA$14*Model!$N$677*AVERAGE('Assumptions (Wind)'!$K$2:$L$2)/10^9,0)</f>
        <v>0.0497676867</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0.550172079</v>
      </c>
      <c r="P850" s="160">
        <f>IF($O$677&gt;0,'Assumptions (Wind)'!W$14*Model!$O$677*AVERAGE('Assumptions (Wind)'!$L$2:$M$2)/10^9,0)</f>
        <v>0.8802753264</v>
      </c>
      <c r="Q850" s="160">
        <f>IF($O$677&gt;0,'Assumptions (Wind)'!X$14*Model!$O$677*AVERAGE('Assumptions (Wind)'!$L$2:$M$2)/10^9,0)</f>
        <v>0.5281651959</v>
      </c>
      <c r="R850" s="160">
        <f>IF($O$677&gt;0,'Assumptions (Wind)'!Y$14*Model!$O$677*AVERAGE('Assumptions (Wind)'!$L$2:$M$2)/10^9,0)</f>
        <v>0.3168991175</v>
      </c>
      <c r="S850" s="160">
        <f>IF($O$677&gt;0,'Assumptions (Wind)'!Z$14*Model!$O$677*AVERAGE('Assumptions (Wind)'!$L$2:$M$2)/10^9,0)</f>
        <v>0.3168991175</v>
      </c>
      <c r="T850" s="160">
        <f>IF($O$677&gt;0,'Assumptions (Wind)'!AA$14*Model!$O$677*AVERAGE('Assumptions (Wind)'!$L$2:$M$2)/10^9,0)</f>
        <v>0.1584495588</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0.1007855959</v>
      </c>
      <c r="R852" s="160">
        <f>IF($Q$677&gt;0,'Assumptions (Wind)'!W$14*Model!$Q$677*AVERAGE('Assumptions (Wind)'!$N$2:$O$2)/10^9,0)</f>
        <v>0.1612569534</v>
      </c>
      <c r="S852" s="160">
        <f>IF($Q$677&gt;0,'Assumptions (Wind)'!X$14*Model!$Q$677*AVERAGE('Assumptions (Wind)'!$N$2:$O$2)/10^9,0)</f>
        <v>0.09675417202</v>
      </c>
      <c r="T852" s="160">
        <f>IF($Q$677&gt;0,'Assumptions (Wind)'!Y$14*Model!$Q$677*AVERAGE('Assumptions (Wind)'!$N$2:$O$2)/10^9,0)</f>
        <v>0.05805250321</v>
      </c>
      <c r="U852" s="160">
        <f>IF($Q$677&gt;0,'Assumptions (Wind)'!Z$14*Model!$Q$677*AVERAGE('Assumptions (Wind)'!$N$2:$O$2)/10^9,0)</f>
        <v>0.05805250321</v>
      </c>
      <c r="V852" s="160">
        <f>IF($Q$677&gt;0,'Assumptions (Wind)'!AA$14*Model!$Q$677*AVERAGE('Assumptions (Wind)'!$N$2:$O$2)/10^9,0)</f>
        <v>0.02902625161</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0.003331512298</v>
      </c>
      <c r="T854" s="160">
        <f>IF($S$677&gt;0,'Assumptions (Wind)'!W$14*Model!$S$677*AVERAGE('Assumptions (Wind)'!$P$2:$Q$2)/10^9,0)</f>
        <v>0.005330419677</v>
      </c>
      <c r="U854" s="160">
        <f>IF($S$677&gt;0,'Assumptions (Wind)'!X$14*Model!$S$677*AVERAGE('Assumptions (Wind)'!$P$2:$Q$2)/10^9,0)</f>
        <v>0.003198251806</v>
      </c>
      <c r="V854" s="160">
        <f>IF($S$677&gt;0,'Assumptions (Wind)'!Y$14*Model!$S$677*AVERAGE('Assumptions (Wind)'!$P$2:$Q$2)/10^9,0)</f>
        <v>0.001918951084</v>
      </c>
      <c r="W854" s="160">
        <f>IF($S$677&gt;0,'Assumptions (Wind)'!Z$14*Model!$S$677*AVERAGE('Assumptions (Wind)'!$P$2:$Q$2)/10^9,0)</f>
        <v>0.001918951084</v>
      </c>
      <c r="X854" s="160">
        <f>IF($S$677&gt;0,'Assumptions (Wind)'!AA$14*Model!$S$677*AVERAGE('Assumptions (Wind)'!$P$2:$Q$2)/10^9,0)</f>
        <v>0.0009594755419</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0.01622066813</v>
      </c>
      <c r="U855" s="160">
        <f>IF($T$677&gt;0,'Assumptions (Wind)'!W$14*Model!$T$677*AVERAGE('Assumptions (Wind)'!$Q$2:$R$2)/10^9,0)</f>
        <v>0.02595306902</v>
      </c>
      <c r="V855" s="160">
        <f>IF($T$677&gt;0,'Assumptions (Wind)'!X$14*Model!$T$677*AVERAGE('Assumptions (Wind)'!$Q$2:$R$2)/10^9,0)</f>
        <v>0.01557184141</v>
      </c>
      <c r="W855" s="160">
        <f>IF($T$677&gt;0,'Assumptions (Wind)'!Y$14*Model!$T$677*AVERAGE('Assumptions (Wind)'!$Q$2:$R$2)/10^9,0)</f>
        <v>0.009343104846</v>
      </c>
      <c r="X855" s="160">
        <f>IF($T$677&gt;0,'Assumptions (Wind)'!Z$14*Model!$T$677*AVERAGE('Assumptions (Wind)'!$Q$2:$R$2)/10^9,0)</f>
        <v>0.009343104846</v>
      </c>
      <c r="Y855" s="160">
        <f>IF($T$677&gt;0,'Assumptions (Wind)'!AA$14*Model!$T$677*AVERAGE('Assumptions (Wind)'!$Q$2:$R$2)/10^9,0)</f>
        <v>0.004671552423</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v>
      </c>
      <c r="V856" s="160">
        <f>IF($U$677&gt;0,'Assumptions (Wind)'!W$14*Model!$U$677*AVERAGE('Assumptions (Wind)'!$R$2:$S$2)/10^9,0)</f>
        <v>0</v>
      </c>
      <c r="W856" s="160">
        <f>IF($U$677&gt;0,'Assumptions (Wind)'!X$14*Model!$U$677*AVERAGE('Assumptions (Wind)'!$R$2:$S$2)/10^9,0)</f>
        <v>0</v>
      </c>
      <c r="X856" s="160">
        <f>IF($U$677&gt;0,'Assumptions (Wind)'!Y$14*Model!$U$677*AVERAGE('Assumptions (Wind)'!$R$2:$S$2)/10^9,0)</f>
        <v>0</v>
      </c>
      <c r="Y856" s="160">
        <f>IF($U$677&gt;0,'Assumptions (Wind)'!Z$14*Model!$U$677*AVERAGE('Assumptions (Wind)'!$R$2:$S$2)/10^9,0)</f>
        <v>0</v>
      </c>
      <c r="Z856" s="160">
        <f>IF($U$677&gt;0,'Assumptions (Wind)'!AA$14*Model!$U$677*AVERAGE('Assumptions (Wind)'!$R$2:$S$2)/10^9,0)</f>
        <v>0</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0.2369857719</v>
      </c>
      <c r="Y859" s="160">
        <f>IF($X$677&gt;0,'Assumptions (Wind)'!W14*Model!$X$677*'Assumptions (Wind)'!$V$2/10^9,0)</f>
        <v>0.379177235</v>
      </c>
      <c r="Z859" s="160">
        <f>IF($X$677&gt;0,'Assumptions (Wind)'!X14*Model!$X$677*'Assumptions (Wind)'!$V$2/10^9,0)</f>
        <v>0.227506341</v>
      </c>
      <c r="AA859" s="160">
        <f>IF($X$677&gt;0,'Assumptions (Wind)'!Y14*Model!$X$677*'Assumptions (Wind)'!$V$2/10^9,0)</f>
        <v>0.1365038046</v>
      </c>
      <c r="AB859" s="160">
        <f>IF($X$677&gt;0,'Assumptions (Wind)'!Z14*Model!$X$677*'Assumptions (Wind)'!$V$2/10^9,0)</f>
        <v>0.1365038046</v>
      </c>
      <c r="AC859" s="160">
        <f>IF($X$677&gt;0,'Assumptions (Wind)'!AA14*Model!$X$677*'Assumptions (Wind)'!$V$2/10^9,0)</f>
        <v>0.0682519023</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0.2366352853</v>
      </c>
      <c r="Z860" s="160">
        <f>IF($Y$677&gt;0,'Assumptions (Wind)'!W14*Model!$Y$677*AVERAGE('Assumptions (Wind)'!$V$2:$W$2)/10^9,0)</f>
        <v>0.3786164565</v>
      </c>
      <c r="AA860" s="160">
        <f>IF($Y$677&gt;0,'Assumptions (Wind)'!X14*Model!$Y$677*AVERAGE('Assumptions (Wind)'!$V$2:$W$2)/10^9,0)</f>
        <v>0.2271698739</v>
      </c>
      <c r="AB860" s="160">
        <f>IF($Y$677&gt;0,'Assumptions (Wind)'!Y14*Model!$Y$677*AVERAGE('Assumptions (Wind)'!$V$2:$W$2)/10^9,0)</f>
        <v>0.1363019243</v>
      </c>
      <c r="AC860" s="160">
        <f>IF($Y$677&gt;0,'Assumptions (Wind)'!Z14*Model!$Y$677*AVERAGE('Assumptions (Wind)'!$V$2:$W$2)/10^9,0)</f>
        <v>0.1363019243</v>
      </c>
      <c r="AD860" s="160">
        <f>IF($Y$677&gt;0,'Assumptions (Wind)'!AA14*Model!$Y$677*AVERAGE('Assumptions (Wind)'!$V$2:$W$2)/10^9,0)</f>
        <v>0.06815096217</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0.2358755386</v>
      </c>
      <c r="AA861" s="160">
        <f>IF($Z$677&gt;0,'Assumptions (Wind)'!W14*Model!$Z$677*AVERAGE('Assumptions (Wind)'!$W$2:$X$2)/10^9,0)</f>
        <v>0.3774008617</v>
      </c>
      <c r="AB861" s="160">
        <f>IF($Z$677&gt;0,'Assumptions (Wind)'!X14*Model!$Z$677*AVERAGE('Assumptions (Wind)'!$W$2:$X$2)/10^9,0)</f>
        <v>0.226440517</v>
      </c>
      <c r="AC861" s="160">
        <f>IF($Z$677&gt;0,'Assumptions (Wind)'!Y14*Model!$Z$677*AVERAGE('Assumptions (Wind)'!$W$2:$X$2)/10^9,0)</f>
        <v>0.1358643102</v>
      </c>
      <c r="AD861" s="160">
        <f>IF($Z$677&gt;0,'Assumptions (Wind)'!Z14*Model!$Z$677*AVERAGE('Assumptions (Wind)'!$W$2:$X$2)/10^9,0)</f>
        <v>0.1358643102</v>
      </c>
      <c r="AE861" s="160">
        <f>IF($Z$677&gt;0,'Assumptions (Wind)'!AA14*Model!$Z$677*AVERAGE('Assumptions (Wind)'!$W$2:$X$2)/10^9,0)</f>
        <v>0.06793215511</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0.2349960847</v>
      </c>
      <c r="AB862" s="160">
        <f>IF($AA$677&gt;0,'Assumptions (Wind)'!W14*Model!$AA$677*AVERAGE('Assumptions (Wind)'!$X$2:$Y$2)/10^9,0)</f>
        <v>0.3759937355</v>
      </c>
      <c r="AC862" s="160">
        <f>IF($AA$677&gt;0,'Assumptions (Wind)'!X14*Model!$AA$677*AVERAGE('Assumptions (Wind)'!$X$2:$Y$2)/10^9,0)</f>
        <v>0.2255962413</v>
      </c>
      <c r="AD862" s="160">
        <f>IF($AA$677&gt;0,'Assumptions (Wind)'!Y14*Model!$AA$677*AVERAGE('Assumptions (Wind)'!$X$2:$Y$2)/10^9,0)</f>
        <v>0.1353577448</v>
      </c>
      <c r="AE862" s="160">
        <f>IF($AA$677&gt;0,'Assumptions (Wind)'!Z14*Model!$AA$677*AVERAGE('Assumptions (Wind)'!$X$2:$Y$2)/10^9,0)</f>
        <v>0.1353577448</v>
      </c>
      <c r="AF862" s="160">
        <f>IF($AA$677&gt;0,'Assumptions (Wind)'!AA14*Model!$AA$677*AVERAGE('Assumptions (Wind)'!$X$2:$Y$2)/10^9,0)</f>
        <v>0.06767887239</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0.233916298</v>
      </c>
      <c r="AC863" s="160">
        <f>IF($AB$677&gt;0,'Assumptions (Wind)'!W14*Model!$AB$677*AVERAGE('Assumptions (Wind)'!$Y$2:$Z$2)/10^9,0)</f>
        <v>0.3742660768</v>
      </c>
      <c r="AD863" s="160">
        <f>IF($AB$677&gt;0,'Assumptions (Wind)'!X14*Model!$AB$677*AVERAGE('Assumptions (Wind)'!$Y$2:$Z$2)/10^9,0)</f>
        <v>0.2245596461</v>
      </c>
      <c r="AE863" s="160">
        <f>IF($AB$677&gt;0,'Assumptions (Wind)'!Y14*Model!$AB$677*AVERAGE('Assumptions (Wind)'!$Y$2:$Z$2)/10^9,0)</f>
        <v>0.1347357876</v>
      </c>
      <c r="AF863" s="160">
        <f>IF($AB$677&gt;0,'Assumptions (Wind)'!Z14*Model!$AB$677*AVERAGE('Assumptions (Wind)'!$Y$2:$Z$2)/10^9,0)</f>
        <v>0.1347357876</v>
      </c>
      <c r="AG863" s="160">
        <f>IF($AB$677&gt;0,'Assumptions (Wind)'!AA14*Model!$AB$677*AVERAGE('Assumptions (Wind)'!$Y$2:$Z$2)/10^9,0)</f>
        <v>0.06736789382</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0.2411940212</v>
      </c>
      <c r="AD864" s="160">
        <f>IF($AC$677&gt;0,'Assumptions (Wind)'!W14*Model!$AC$677*AVERAGE('Assumptions (Wind)'!$Z$2:$AA$2)/10^9,0)</f>
        <v>0.385910434</v>
      </c>
      <c r="AE864" s="160">
        <f>IF($AC$677&gt;0,'Assumptions (Wind)'!X14*Model!$AC$677*AVERAGE('Assumptions (Wind)'!$Z$2:$AA$2)/10^9,0)</f>
        <v>0.2315462604</v>
      </c>
      <c r="AF864" s="160">
        <f>IF($AC$677&gt;0,'Assumptions (Wind)'!Y14*Model!$AC$677*AVERAGE('Assumptions (Wind)'!$Z$2:$AA$2)/10^9,0)</f>
        <v>0.1389277562</v>
      </c>
      <c r="AG864" s="160">
        <f>IF($AC$677&gt;0,'Assumptions (Wind)'!Z14*Model!$AC$677*AVERAGE('Assumptions (Wind)'!$Z$2:$AA$2)/10^9,0)</f>
        <v>0.1389277562</v>
      </c>
      <c r="AH864" s="160">
        <f>IF($AC$677&gt;0,'Assumptions (Wind)'!AA14*Model!$AC$677*AVERAGE('Assumptions (Wind)'!$Z$2:$AA$2)/10^9,0)</f>
        <v>0.06946387811</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0.2312018273</v>
      </c>
      <c r="AE865" s="160">
        <f>IF($AD$677&gt;0,'Assumptions (Wind)'!W14*Model!$AD$677*AVERAGE('Assumptions (Wind)'!$AA$2:$AB$2)/10^9,0)</f>
        <v>0.3699229237</v>
      </c>
      <c r="AF865" s="160">
        <f>IF($AD$677&gt;0,'Assumptions (Wind)'!X14*Model!$AD$677*AVERAGE('Assumptions (Wind)'!$AA$2:$AB$2)/10^9,0)</f>
        <v>0.2219537542</v>
      </c>
      <c r="AG865" s="160">
        <f>IF($AD$677&gt;0,'Assumptions (Wind)'!Y14*Model!$AD$677*AVERAGE('Assumptions (Wind)'!$AA$2:$AB$2)/10^9,0)</f>
        <v>0.1331722525</v>
      </c>
      <c r="AH865" s="160">
        <f>IF($AD$677&gt;0,'Assumptions (Wind)'!Z14*Model!$AD$677*AVERAGE('Assumptions (Wind)'!$AA$2:$AB$2)/10^9,0)</f>
        <v>0.1331722525</v>
      </c>
      <c r="AI865" s="160">
        <f>IF($AD$677&gt;0,'Assumptions (Wind)'!AA14*Model!$AD$677*AVERAGE('Assumptions (Wind)'!$AA$2:$AB$2)/10^9,0)</f>
        <v>0.06658612626</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0.2296307458</v>
      </c>
      <c r="AF866" s="160">
        <f>IF($AE$677&gt;0,'Assumptions (Wind)'!W14*Model!$AE$677*AVERAGE('Assumptions (Wind)'!$AB$2:$AC$2)/10^9,0)</f>
        <v>0.3674091933</v>
      </c>
      <c r="AG866" s="160">
        <f>IF($AE$677&gt;0,'Assumptions (Wind)'!X14*Model!$AE$677*AVERAGE('Assumptions (Wind)'!$AB$2:$AC$2)/10^9,0)</f>
        <v>0.220445516</v>
      </c>
      <c r="AH866" s="160">
        <f>IF($AE$677&gt;0,'Assumptions (Wind)'!Y14*Model!$AE$677*AVERAGE('Assumptions (Wind)'!$AB$2:$AC$2)/10^9,0)</f>
        <v>0.1322673096</v>
      </c>
      <c r="AI866" s="160">
        <f>IF($AE$677&gt;0,'Assumptions (Wind)'!Z14*Model!$AE$677*AVERAGE('Assumptions (Wind)'!$AB$2:$AC$2)/10^9,0)</f>
        <v>0.1322673096</v>
      </c>
      <c r="AJ866" s="160">
        <f>IF($AE$677&gt;0,'Assumptions (Wind)'!AA14*Model!$AE$677*AVERAGE('Assumptions (Wind)'!$AB$2:$AC$2)/10^9,0)</f>
        <v>0.0661336548</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0.3366444523</v>
      </c>
      <c r="AG867" s="160">
        <f>IF($AF$677&gt;0,'Assumptions (Wind)'!W14*Model!$AF$677*AVERAGE('Assumptions (Wind)'!$AC$2:$AD$2)/10^9,0)</f>
        <v>0.5386311236</v>
      </c>
      <c r="AH867" s="160">
        <f>IF($AF$677&gt;0,'Assumptions (Wind)'!X14*Model!$AF$677*AVERAGE('Assumptions (Wind)'!$AC$2:$AD$2)/10^9,0)</f>
        <v>0.3231786742</v>
      </c>
      <c r="AI867" s="160">
        <f>IF($AF$677&gt;0,'Assumptions (Wind)'!Y14*Model!$AF$677*AVERAGE('Assumptions (Wind)'!$AC$2:$AD$2)/10^9,0)</f>
        <v>0.1939072045</v>
      </c>
      <c r="AJ867" s="160">
        <f>IF($AF$677&gt;0,'Assumptions (Wind)'!Z14*Model!$AF$677*AVERAGE('Assumptions (Wind)'!$AC$2:$AD$2)/10^9,0)</f>
        <v>0.1939072045</v>
      </c>
      <c r="AK867" s="160">
        <f>IF($AF$677&gt;0,'Assumptions (Wind)'!AA14*Model!$AF$677*AVERAGE('Assumptions (Wind)'!$AC$2:$AD$2)/10^9,0)</f>
        <v>0.09695360226</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0.2742020755</v>
      </c>
      <c r="AH868" s="160">
        <f>IF($AG$677&gt;0,'Assumptions (Wind)'!W14*Model!$AG$677*AVERAGE('Assumptions (Wind)'!$AD$2:$AE$2)/10^9,0)</f>
        <v>0.4387233208</v>
      </c>
      <c r="AI868" s="160">
        <f>IF($AG$677&gt;0,'Assumptions (Wind)'!X14*Model!$AG$677*AVERAGE('Assumptions (Wind)'!$AD$2:$AE$2)/10^9,0)</f>
        <v>0.2632339925</v>
      </c>
      <c r="AJ868" s="160">
        <f>IF($AG$677&gt;0,'Assumptions (Wind)'!Y14*Model!$AG$677*AVERAGE('Assumptions (Wind)'!$AD$2:$AE$2)/10^9,0)</f>
        <v>0.1579403955</v>
      </c>
      <c r="AK868" s="160">
        <f>IF($AG$677&gt;0,'Assumptions (Wind)'!Z14*Model!$AG$677*AVERAGE('Assumptions (Wind)'!$AD$2:$AE$2)/10^9,0)</f>
        <v>0.1579403955</v>
      </c>
      <c r="AL868" s="160">
        <f>IF($AG$677&gt;0,'Assumptions (Wind)'!AA14*Model!$AG$677*AVERAGE('Assumptions (Wind)'!$AD$2:$AE$2)/10^9,0)</f>
        <v>0.07897019774</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0.2369855677</v>
      </c>
      <c r="AI869" s="160">
        <f>IF($AH$677&gt;0,'Assumptions (Wind)'!W14*Model!$AH$677*AVERAGE('Assumptions (Wind)'!$AE$2:$AF$2)/10^9,0)</f>
        <v>0.3791769084</v>
      </c>
      <c r="AJ869" s="160">
        <f>IF($AH$677&gt;0,'Assumptions (Wind)'!X14*Model!$AH$677*AVERAGE('Assumptions (Wind)'!$AE$2:$AF$2)/10^9,0)</f>
        <v>0.227506145</v>
      </c>
      <c r="AK869" s="160">
        <f>IF($AH$677&gt;0,'Assumptions (Wind)'!Y14*Model!$AH$677*AVERAGE('Assumptions (Wind)'!$AE$2:$AF$2)/10^9,0)</f>
        <v>0.136503687</v>
      </c>
      <c r="AL869" s="160">
        <f>IF($AH$677&gt;0,'Assumptions (Wind)'!Z14*Model!$AH$677*AVERAGE('Assumptions (Wind)'!$AE$2:$AF$2)/10^9,0)</f>
        <v>0.136503687</v>
      </c>
      <c r="AM869" s="160">
        <f>IF($AH$677&gt;0,'Assumptions (Wind)'!AA14*Model!$AH$677*AVERAGE('Assumptions (Wind)'!$AE$2:$AF$2)/10^9,0)</f>
        <v>0.06825184351</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0.2232909881</v>
      </c>
      <c r="AJ870" s="177">
        <f>IF($AI$677&gt;0,'Assumptions (Wind)'!W14*Model!$AI$677*AVERAGE('Assumptions (Wind)'!$AF$2:$AG$2)/10^9,0)</f>
        <v>0.357265581</v>
      </c>
      <c r="AK870" s="177">
        <f>IF($AI$677&gt;0,'Assumptions (Wind)'!X14*Model!$AI$677*AVERAGE('Assumptions (Wind)'!$AF$2:$AG$2)/10^9,0)</f>
        <v>0.2143593486</v>
      </c>
      <c r="AL870" s="177">
        <f>IF($AI$677&gt;0,'Assumptions (Wind)'!Y14*Model!$AI$677*AVERAGE('Assumptions (Wind)'!$AF$2:$AG$2)/10^9,0)</f>
        <v>0.1286156091</v>
      </c>
      <c r="AM870" s="177">
        <f>IF($AI$677&gt;0,'Assumptions (Wind)'!Z14*Model!$AI$677*AVERAGE('Assumptions (Wind)'!$AF$2:$AG$2)/10^9,0)</f>
        <v>0.1286156091</v>
      </c>
      <c r="AN870" s="177">
        <f>IF($AI$677&gt;0,'Assumptions (Wind)'!AA14*Model!$AI$677*AVERAGE('Assumptions (Wind)'!$AF$2:$AG$2)/10^9,0)</f>
        <v>0.06430780457</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0.2997158413</v>
      </c>
      <c r="AK871" s="177">
        <f>IF($AJ$677&gt;0,'Assumptions (Wind)'!W14*Model!$AJ$677*AVERAGE('Assumptions (Wind)'!$AG$2:$AH$2)/10^9,0)</f>
        <v>0.4795453461</v>
      </c>
      <c r="AL871" s="177">
        <f>IF($AJ$677&gt;0,'Assumptions (Wind)'!X14*Model!$AJ$677*AVERAGE('Assumptions (Wind)'!$AG$2:$AH$2)/10^9,0)</f>
        <v>0.2877272077</v>
      </c>
      <c r="AM871" s="177">
        <f>IF($AJ$677&gt;0,'Assumptions (Wind)'!Y14*Model!$AJ$677*AVERAGE('Assumptions (Wind)'!$AG$2:$AH$2)/10^9,0)</f>
        <v>0.1726363246</v>
      </c>
      <c r="AN871" s="177">
        <f>IF($AJ$677&gt;0,'Assumptions (Wind)'!Z14*Model!$AJ$677*AVERAGE('Assumptions (Wind)'!$AG$2:$AH$2)/10^9,0)</f>
        <v>0.1726363246</v>
      </c>
      <c r="AO871" s="177">
        <f>IF($AJ$677&gt;0,'Assumptions (Wind)'!AA14*Model!$AJ$677*AVERAGE('Assumptions (Wind)'!$AG$2:$AH$2)/10^9,0)</f>
        <v>0.0863181623</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0.403975713</v>
      </c>
      <c r="AL872" s="160">
        <f>IF($AK$677&gt;0,'Assumptions (Wind)'!W14*Model!$AK$677*AVERAGE('Assumptions (Wind)'!$AH$2:$AI$2)/10^9,0)</f>
        <v>0.6463611407</v>
      </c>
      <c r="AM872" s="160">
        <f>IF($AK$677&gt;0,'Assumptions (Wind)'!X14*Model!$AK$677*AVERAGE('Assumptions (Wind)'!$AH$2:$AI$2)/10^9,0)</f>
        <v>0.3878166844</v>
      </c>
      <c r="AN872" s="160">
        <f>IF($AK$677&gt;0,'Assumptions (Wind)'!Y14*Model!$AK$677*AVERAGE('Assumptions (Wind)'!$AH$2:$AI$2)/10^9,0)</f>
        <v>0.2326900107</v>
      </c>
      <c r="AO872" s="160">
        <f>IF($AK$677&gt;0,'Assumptions (Wind)'!Z14*Model!$AK$677*AVERAGE('Assumptions (Wind)'!$AH$2:$AI$2)/10^9,0)</f>
        <v>0.2326900107</v>
      </c>
      <c r="AP872" s="160">
        <f>IF($AK$677&gt;0,'Assumptions (Wind)'!AA14*Model!$AK$677*AVERAGE('Assumptions (Wind)'!$AH$2:$AI$2)/10^9,0)</f>
        <v>0.1163450053</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0.4963701909</v>
      </c>
      <c r="AM873" s="177">
        <f>IF($AL$677&gt;0,'Assumptions (Wind)'!W14*Model!$AL$677*AVERAGE('Assumptions (Wind)'!$AI$2:$AJ$2)/10^9,0)</f>
        <v>0.7941923054</v>
      </c>
      <c r="AN873" s="177">
        <f>IF($AL$677&gt;0,'Assumptions (Wind)'!X14*Model!$AL$677*AVERAGE('Assumptions (Wind)'!$AI$2:$AJ$2)/10^9,0)</f>
        <v>0.4765153832</v>
      </c>
      <c r="AO873" s="177">
        <f>IF($AL$677&gt;0,'Assumptions (Wind)'!Y14*Model!$AL$677*AVERAGE('Assumptions (Wind)'!$AI$2:$AJ$2)/10^9,0)</f>
        <v>0.2859092299</v>
      </c>
      <c r="AP873" s="177">
        <f>IF($AL$677&gt;0,'Assumptions (Wind)'!Z14*Model!$AL$677*AVERAGE('Assumptions (Wind)'!$AI$2:$AJ$2)/10^9,0)</f>
        <v>0.2859092299</v>
      </c>
      <c r="AQ873" s="177">
        <f>IF($AL$677&gt;0,'Assumptions (Wind)'!AA14*Model!$AL$677*AVERAGE('Assumptions (Wind)'!$AI$2:$AJ$2)/10^9,0)</f>
        <v>0.142954615</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0.3506017482</v>
      </c>
      <c r="AN874" s="160">
        <f>IF($AM$677&gt;0,'Assumptions (Wind)'!W14*Model!$AM$677*AVERAGE('Assumptions (Wind)'!$AJ$2:$AK$2)/10^9,0)</f>
        <v>0.5609627971</v>
      </c>
      <c r="AO874" s="160">
        <f>IF($AM$677&gt;0,'Assumptions (Wind)'!X14*Model!$AM$677*AVERAGE('Assumptions (Wind)'!$AJ$2:$AK$2)/10^9,0)</f>
        <v>0.3365776783</v>
      </c>
      <c r="AP874" s="160">
        <f>IF($AM$677&gt;0,'Assumptions (Wind)'!Y14*Model!$AM$677*AVERAGE('Assumptions (Wind)'!$AJ$2:$AK$2)/10^9,0)</f>
        <v>0.201946607</v>
      </c>
      <c r="AQ874" s="160">
        <f>IF($AM$677&gt;0,'Assumptions (Wind)'!Z14*Model!$AM$677*AVERAGE('Assumptions (Wind)'!$AJ$2:$AK$2)/10^9,0)</f>
        <v>0.201946607</v>
      </c>
      <c r="AR874" s="160">
        <f>IF($AM$677&gt;0,'Assumptions (Wind)'!AA14*Model!$AM$677*AVERAGE('Assumptions (Wind)'!$AJ$2:$AK$2)/10^9,0)</f>
        <v>0.1009733035</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0.6610527479</v>
      </c>
      <c r="AO875" s="160">
        <f>IF($AN$677&gt;0,'Assumptions (Wind)'!W14*Model!$AN$677*AVERAGE('Assumptions (Wind)'!$AK$2:$AL$2)/10^9,0)</f>
        <v>1.057684397</v>
      </c>
      <c r="AP875" s="160">
        <f>IF($AN$677&gt;0,'Assumptions (Wind)'!X14*Model!$AN$677*AVERAGE('Assumptions (Wind)'!$AK$2:$AL$2)/10^9,0)</f>
        <v>0.634610638</v>
      </c>
      <c r="AQ875" s="160">
        <f>IF($AN$677&gt;0,'Assumptions (Wind)'!Y14*Model!$AN$677*AVERAGE('Assumptions (Wind)'!$AK$2:$AL$2)/10^9,0)</f>
        <v>0.3807663828</v>
      </c>
      <c r="AR875" s="160">
        <f>IF($AN$677&gt;0,'Assumptions (Wind)'!Z14*Model!$AN$677*AVERAGE('Assumptions (Wind)'!$AK$2:$AL$2)/10^9,0)</f>
        <v>0.3807663828</v>
      </c>
      <c r="AS875" s="160">
        <f>IF($AN$677&gt;0,'Assumptions (Wind)'!AA14*Model!$AN$677*AVERAGE('Assumptions (Wind)'!$AK$2:$AL$2)/10^9,0)</f>
        <v>0.1903831914</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0.4352060307</v>
      </c>
      <c r="AP876" s="160">
        <f>IF($AO$677&gt;0,'Assumptions (Wind)'!W14*Model!$AO$677*AVERAGE('Assumptions (Wind)'!$AL$2:$AM$2)/10^9,0)</f>
        <v>0.6963296492</v>
      </c>
      <c r="AQ876" s="160">
        <f>IF($AO$677&gt;0,'Assumptions (Wind)'!X14*Model!$AO$677*AVERAGE('Assumptions (Wind)'!$AL$2:$AM$2)/10^9,0)</f>
        <v>0.4177977895</v>
      </c>
      <c r="AR876" s="160">
        <f>IF($AO$677&gt;0,'Assumptions (Wind)'!Y14*Model!$AO$677*AVERAGE('Assumptions (Wind)'!$AL$2:$AM$2)/10^9,0)</f>
        <v>0.2506786737</v>
      </c>
      <c r="AS876" s="160">
        <f>IF($AO$677&gt;0,'Assumptions (Wind)'!Z14*Model!$AO$677*AVERAGE('Assumptions (Wind)'!$AL$2:$AM$2)/10^9,0)</f>
        <v>0.2506786737</v>
      </c>
      <c r="AT876" s="160">
        <f>IF($AO$677&gt;0,'Assumptions (Wind)'!AA14*Model!$AO$677*AVERAGE('Assumptions (Wind)'!$AL$2:$AM$2)/10^9,0)</f>
        <v>0.1253393368</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0.3783104749</v>
      </c>
      <c r="AQ877" s="160">
        <f>IF($AP$677&gt;0,'Assumptions (Wind)'!W14*Model!$AP$677*AVERAGE('Assumptions (Wind)'!$AM$2:$AN$2)/10^9,0)</f>
        <v>0.6052967598</v>
      </c>
      <c r="AR877" s="160">
        <f>IF($AP$677&gt;0,'Assumptions (Wind)'!X14*Model!$AP$677*AVERAGE('Assumptions (Wind)'!$AM$2:$AN$2)/10^9,0)</f>
        <v>0.3631780559</v>
      </c>
      <c r="AS877" s="160">
        <f>IF($AP$677&gt;0,'Assumptions (Wind)'!Y14*Model!$AP$677*AVERAGE('Assumptions (Wind)'!$AM$2:$AN$2)/10^9,0)</f>
        <v>0.2179068335</v>
      </c>
      <c r="AT877" s="160">
        <f>IF($AP$677&gt;0,'Assumptions (Wind)'!Z14*Model!$AP$677*AVERAGE('Assumptions (Wind)'!$AM$2:$AN$2)/10^9,0)</f>
        <v>0.2179068335</v>
      </c>
      <c r="AU877" s="160">
        <f>IF($AP$677&gt;0,'Assumptions (Wind)'!AA14*Model!$AP$677*AVERAGE('Assumptions (Wind)'!$AM$2:$AN$2)/10^9,0)</f>
        <v>0.1089534168</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0.695122592</v>
      </c>
      <c r="AR878" s="160">
        <f>IF($AQ$677&gt;0,'Assumptions (Wind)'!W14*Model!$AQ$677*AVERAGE('Assumptions (Wind)'!$AN$2:$AO$2)/10^9,0)</f>
        <v>1.112196147</v>
      </c>
      <c r="AS878" s="160">
        <f>IF($AQ$677&gt;0,'Assumptions (Wind)'!X14*Model!$AQ$677*AVERAGE('Assumptions (Wind)'!$AN$2:$AO$2)/10^9,0)</f>
        <v>0.6673176883</v>
      </c>
      <c r="AT878" s="160">
        <f>IF($AQ$677&gt;0,'Assumptions (Wind)'!Y14*Model!$AQ$677*AVERAGE('Assumptions (Wind)'!$AN$2:$AO$2)/10^9,0)</f>
        <v>0.400390613</v>
      </c>
      <c r="AU878" s="160">
        <f>IF($AQ$677&gt;0,'Assumptions (Wind)'!Z14*Model!$AQ$677*AVERAGE('Assumptions (Wind)'!$AN$2:$AO$2)/10^9,0)</f>
        <v>0.400390613</v>
      </c>
      <c r="AV878" s="160">
        <f>IF($AQ$677&gt;0,'Assumptions (Wind)'!AA14*Model!$AQ$677*AVERAGE('Assumptions (Wind)'!$AN$2:$AO$2)/10^9,0)</f>
        <v>0.2001953065</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0.240701136</v>
      </c>
      <c r="AS879" s="160">
        <f>IF($AR$677&gt;0,'Assumptions (Wind)'!W14*Model!$AR$677*AVERAGE('Assumptions (Wind)'!$AO$2:$AP$2)/10^9,0)</f>
        <v>0.3851218176</v>
      </c>
      <c r="AT879" s="160">
        <f>IF($AR$677&gt;0,'Assumptions (Wind)'!X14*Model!$AR$677*AVERAGE('Assumptions (Wind)'!$AO$2:$AP$2)/10^9,0)</f>
        <v>0.2310730905</v>
      </c>
      <c r="AU879" s="160">
        <f>IF($AR$677&gt;0,'Assumptions (Wind)'!Y14*Model!$AR$677*AVERAGE('Assumptions (Wind)'!$AO$2:$AP$2)/10^9,0)</f>
        <v>0.1386438543</v>
      </c>
      <c r="AV879" s="160">
        <f>IF($AR$677&gt;0,'Assumptions (Wind)'!Z14*Model!$AR$677*AVERAGE('Assumptions (Wind)'!$AO$2:$AP$2)/10^9,0)</f>
        <v>0.1386438543</v>
      </c>
      <c r="AW879" s="160">
        <f>IF($AR$677&gt;0,'Assumptions (Wind)'!AA14*Model!$AR$677*AVERAGE('Assumptions (Wind)'!$AO$2:$AP$2)/10^9,0)</f>
        <v>0.06932192716</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0.3378803461</v>
      </c>
      <c r="AT880" s="160">
        <f>IF($AS$677&gt;0,'Assumptions (Wind)'!W14*Model!$AS$677*AVERAGE('Assumptions (Wind)'!$AP$2:$AQ$2)/10^9,0)</f>
        <v>0.5406085537</v>
      </c>
      <c r="AU880" s="160">
        <f>IF($AS$677&gt;0,'Assumptions (Wind)'!X14*Model!$AS$677*AVERAGE('Assumptions (Wind)'!$AP$2:$AQ$2)/10^9,0)</f>
        <v>0.3243651322</v>
      </c>
      <c r="AV880" s="160">
        <f>IF($AS$677&gt;0,'Assumptions (Wind)'!Y14*Model!$AS$677*AVERAGE('Assumptions (Wind)'!$AP$2:$AQ$2)/10^9,0)</f>
        <v>0.1946190793</v>
      </c>
      <c r="AW880" s="160">
        <f>IF($AS$677&gt;0,'Assumptions (Wind)'!Z14*Model!$AS$677*AVERAGE('Assumptions (Wind)'!$AP$2:$AQ$2)/10^9,0)</f>
        <v>0.1946190793</v>
      </c>
      <c r="AX880" s="160">
        <f>IF($AS$677&gt;0,'Assumptions (Wind)'!AA14*Model!$AS$677*AVERAGE('Assumptions (Wind)'!$AP$2:$AQ$2)/10^9,0)</f>
        <v>0.09730953967</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0.2444105915</v>
      </c>
      <c r="AU881" s="181">
        <f>IF($AT$677&gt;0,'Assumptions (Wind)'!W14*Model!$AT$677*AVERAGE('Assumptions (Wind)'!$AQ$2:$AR$2)/10^9,0)</f>
        <v>0.3910569464</v>
      </c>
      <c r="AV881" s="181">
        <f>IF($AT$677&gt;0,'Assumptions (Wind)'!X14*Model!$AT$677*AVERAGE('Assumptions (Wind)'!$AQ$2:$AR$2)/10^9,0)</f>
        <v>0.2346341678</v>
      </c>
      <c r="AW881" s="181">
        <f>IF($AT$677&gt;0,'Assumptions (Wind)'!Y14*Model!$AT$677*AVERAGE('Assumptions (Wind)'!$AQ$2:$AR$2)/10^9,0)</f>
        <v>0.1407805007</v>
      </c>
      <c r="AX881" s="181">
        <f>IF($AT$677&gt;0,'Assumptions (Wind)'!Z14*Model!$AT$677*AVERAGE('Assumptions (Wind)'!$AQ$2:$AR$2)/10^9,0)</f>
        <v>0.1407805007</v>
      </c>
      <c r="AY881" s="181">
        <f>IF($AT$677&gt;0,'Assumptions (Wind)'!AA14*Model!$AT$677*AVERAGE('Assumptions (Wind)'!$AQ$2:$AR$2)/10^9,0)</f>
        <v>0.07039025035</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0.249751477</v>
      </c>
      <c r="AV882" s="160">
        <f>IF($AU$677&gt;0,'Assumptions (Wind)'!W14*Model!$AU$677*AVERAGE('Assumptions (Wind)'!$AR$2:$AS$2)/10^9,0)</f>
        <v>0.3996023632</v>
      </c>
      <c r="AW882" s="160">
        <f>IF($AU$677&gt;0,'Assumptions (Wind)'!X14*Model!$AU$677*AVERAGE('Assumptions (Wind)'!$AR$2:$AS$2)/10^9,0)</f>
        <v>0.2397614179</v>
      </c>
      <c r="AX882" s="160">
        <f>IF($AU$677&gt;0,'Assumptions (Wind)'!Y14*Model!$AU$677*AVERAGE('Assumptions (Wind)'!$AR$2:$AS$2)/10^9,0)</f>
        <v>0.1438568508</v>
      </c>
      <c r="AY882" s="160">
        <f>IF($AU$677&gt;0,'Assumptions (Wind)'!Z14*Model!$AU$677*AVERAGE('Assumptions (Wind)'!$AR$2:$AS$2)/10^9,0)</f>
        <v>0.1438568508</v>
      </c>
      <c r="AZ882" s="160">
        <f>IF($AU$677&gt;0,'Assumptions (Wind)'!AA14*Model!$AU$677*AVERAGE('Assumptions (Wind)'!$AR$2:$AS$2)/10^9,0)</f>
        <v>0.07192842538</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0.2661859818</v>
      </c>
      <c r="AW883" s="160">
        <f>IF($AV$677&gt;0,'Assumptions (Wind)'!W14*Model!$AV$677*AVERAGE('Assumptions (Wind)'!$AS$2:$AT$2)/10^9,0)</f>
        <v>0.4258975708</v>
      </c>
      <c r="AX883" s="160">
        <f>IF($AV$677&gt;0,'Assumptions (Wind)'!X14*Model!$AV$677*AVERAGE('Assumptions (Wind)'!$AS$2:$AT$2)/10^9,0)</f>
        <v>0.2555385425</v>
      </c>
      <c r="AY883" s="160">
        <f>IF($AV$677&gt;0,'Assumptions (Wind)'!Y14*Model!$AV$677*AVERAGE('Assumptions (Wind)'!$AS$2:$AT$2)/10^9,0)</f>
        <v>0.1533231255</v>
      </c>
      <c r="AZ883" s="160">
        <f>IF($AV$677&gt;0,'Assumptions (Wind)'!Z14*Model!$AV$677*AVERAGE('Assumptions (Wind)'!$AS$2:$AT$2)/10^9,0)</f>
        <v>0.1533231255</v>
      </c>
      <c r="BA883" s="160">
        <f>IF($AV$677&gt;0,'Assumptions (Wind)'!AA14*Model!$AV$677*AVERAGE('Assumptions (Wind)'!$AS$2:$AT$2)/10^9,0)</f>
        <v>0.07666156275</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0.249705202</v>
      </c>
      <c r="AX884" s="160">
        <f>IF($AW$677&gt;0,'Assumptions (Wind)'!W14*Model!$AW$677*AVERAGE('Assumptions (Wind)'!$AT$2:$AU$2)/10^9,0)</f>
        <v>0.3995283231</v>
      </c>
      <c r="AY884" s="160">
        <f>IF($AW$677&gt;0,'Assumptions (Wind)'!X14*Model!$AW$677*AVERAGE('Assumptions (Wind)'!$AT$2:$AU$2)/10^9,0)</f>
        <v>0.2397169939</v>
      </c>
      <c r="AZ884" s="160">
        <f>IF($AW$677&gt;0,'Assumptions (Wind)'!Y14*Model!$AW$677*AVERAGE('Assumptions (Wind)'!$AT$2:$AU$2)/10^9,0)</f>
        <v>0.1438301963</v>
      </c>
      <c r="BA884" s="160">
        <f>IF($AW$677&gt;0,'Assumptions (Wind)'!Z14*Model!$AW$677*AVERAGE('Assumptions (Wind)'!$AT$2:$AU$2)/10^9,0)</f>
        <v>0.1438301963</v>
      </c>
      <c r="BB884" s="160">
        <f>IF($AW$677&gt;0,'Assumptions (Wind)'!AA14*Model!$AW$677*AVERAGE('Assumptions (Wind)'!$AT$2:$AU$2)/10^9,0)</f>
        <v>0.07191509816</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0.2514589389</v>
      </c>
      <c r="AY885" s="160">
        <f>IF($AX$677&gt;0,'Assumptions (Wind)'!W14*Model!$AX$677*AVERAGE('Assumptions (Wind)'!$AU$2:$AV$2)/10^9,0)</f>
        <v>0.4023343023</v>
      </c>
      <c r="AZ885" s="160">
        <f>IF($AX$677&gt;0,'Assumptions (Wind)'!X14*Model!$AX$677*AVERAGE('Assumptions (Wind)'!$AU$2:$AV$2)/10^9,0)</f>
        <v>0.2414005814</v>
      </c>
      <c r="BA885" s="160">
        <f>IF($AX$677&gt;0,'Assumptions (Wind)'!Y14*Model!$AX$677*AVERAGE('Assumptions (Wind)'!$AU$2:$AV$2)/10^9,0)</f>
        <v>0.1448403488</v>
      </c>
      <c r="BB885" s="160">
        <f>IF($AX$677&gt;0,'Assumptions (Wind)'!Z14*Model!$AX$677*AVERAGE('Assumptions (Wind)'!$AU$2:$AV$2)/10^9,0)</f>
        <v>0.1448403488</v>
      </c>
      <c r="BC885" s="160">
        <f>IF($AX$677&gt;0,'Assumptions (Wind)'!AA14*Model!$AX$677*AVERAGE('Assumptions (Wind)'!$AU$2:$AV$2)/10^9,0)</f>
        <v>0.07242017441</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0.25318379</v>
      </c>
      <c r="AZ886" s="160">
        <f>IF($AY$677&gt;0,'Assumptions (Wind)'!W14*Model!$AY$677*AVERAGE('Assumptions (Wind)'!$AV$2:$AW$2)/10^9,0)</f>
        <v>0.405094064</v>
      </c>
      <c r="BA886" s="160">
        <f>IF($AY$677&gt;0,'Assumptions (Wind)'!X14*Model!$AY$677*AVERAGE('Assumptions (Wind)'!$AV$2:$AW$2)/10^9,0)</f>
        <v>0.2430564384</v>
      </c>
      <c r="BB886" s="160">
        <f>IF($AY$677&gt;0,'Assumptions (Wind)'!Y14*Model!$AY$677*AVERAGE('Assumptions (Wind)'!$AV$2:$AW$2)/10^9,0)</f>
        <v>0.145833863</v>
      </c>
      <c r="BC886" s="160">
        <f>IF($AY$677&gt;0,'Assumptions (Wind)'!Z14*Model!$AY$677*AVERAGE('Assumptions (Wind)'!$AV$2:$AW$2)/10^9,0)</f>
        <v>0.145833863</v>
      </c>
      <c r="BD886" s="160">
        <f>IF($AY$677&gt;0,'Assumptions (Wind)'!AA14*Model!$AY$677*AVERAGE('Assumptions (Wind)'!$AV$2:$AW$2)/10^9,0)</f>
        <v>0.07291693151</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0.5095226618</v>
      </c>
      <c r="BA887" s="160">
        <f>IF($AZ$677&gt;0,'Assumptions (Wind)'!W14*Model!$AZ$677*AVERAGE('Assumptions (Wind)'!$AW$2:$AX$2)/10^9,0)</f>
        <v>0.8152362589</v>
      </c>
      <c r="BB887" s="160">
        <f>IF($AZ$677&gt;0,'Assumptions (Wind)'!X14*Model!$AZ$677*AVERAGE('Assumptions (Wind)'!$AW$2:$AX$2)/10^9,0)</f>
        <v>0.4891417553</v>
      </c>
      <c r="BC887" s="160">
        <f>IF($AZ$677&gt;0,'Assumptions (Wind)'!Y14*Model!$AZ$677*AVERAGE('Assumptions (Wind)'!$AW$2:$AX$2)/10^9,0)</f>
        <v>0.2934850532</v>
      </c>
      <c r="BD887" s="160">
        <f>IF($AZ$677&gt;0,'Assumptions (Wind)'!Z14*Model!$AZ$677*AVERAGE('Assumptions (Wind)'!$AW$2:$AX$2)/10^9,0)</f>
        <v>0.2934850532</v>
      </c>
      <c r="BE887" s="160">
        <f>IF($AZ$677&gt;0,'Assumptions (Wind)'!AA14*Model!$AZ$677*AVERAGE('Assumptions (Wind)'!$AW$2:$AX$2)/10^9,0)</f>
        <v>0.1467425266</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0.5126081249</v>
      </c>
      <c r="BB888" s="160">
        <f>IF($BA$677&gt;0,'Assumptions (Wind)'!W14*Model!$BA$677*AVERAGE('Assumptions (Wind)'!$AX$2:$AY$2)/10^9,0)</f>
        <v>0.8201729999</v>
      </c>
      <c r="BC888" s="160">
        <f>IF($BA$677&gt;0,'Assumptions (Wind)'!X14*Model!$BA$677*AVERAGE('Assumptions (Wind)'!$AX$2:$AY$2)/10^9,0)</f>
        <v>0.4921037999</v>
      </c>
      <c r="BD888" s="160">
        <f>IF($BA$677&gt;0,'Assumptions (Wind)'!Y14*Model!$BA$677*AVERAGE('Assumptions (Wind)'!$AX$2:$AY$2)/10^9,0)</f>
        <v>0.29526228</v>
      </c>
      <c r="BE888" s="160">
        <f>IF($BA$677&gt;0,'Assumptions (Wind)'!Z14*Model!$BA$677*AVERAGE('Assumptions (Wind)'!$AX$2:$AY$2)/10^9,0)</f>
        <v>0.29526228</v>
      </c>
      <c r="BF888" s="160">
        <f>IF($BA$677&gt;0,'Assumptions (Wind)'!AA14*Model!$BA$677*AVERAGE('Assumptions (Wind)'!$AX$2:$AY$2)/10^9,0)</f>
        <v>0.14763114</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-0.2015566455</v>
      </c>
      <c r="D889" s="160">
        <f>IF(Model!D675+Model!D676-Model!D674-D837+D785&gt;0,(1-'Assumptions (Wind)'!C28)*(Model!D675+Model!D676-Model!D674-D837+D785)+D837-D732+D733,Model!D675+Model!D676-Model!D674+D785-D732+D733)</f>
        <v>-0.08049877807</v>
      </c>
      <c r="E889" s="160">
        <f>IF(Model!E675+Model!E676-Model!E674-E837+E785&gt;0,(1-'Assumptions (Wind)'!D28)*(Model!E675+Model!E676-Model!E674-E837+E785)+E837-E732+E733,Model!E675+Model!E676-Model!E674+E785-E732+E733)</f>
        <v>-0.02882213853</v>
      </c>
      <c r="F889" s="160">
        <f>IF(Model!F675+Model!F676-Model!F674-F837+F785&gt;0,(1-'Assumptions (Wind)'!E28)*(Model!F675+Model!F676-Model!F674-F837+F785)+F837-F732+F733,Model!F675+Model!F676-Model!F674+F785-F732+F733)</f>
        <v>-0.04562642055</v>
      </c>
      <c r="G889" s="160">
        <f>IF(Model!G675+Model!G676-Model!G674-G837+G785&gt;0,(1-'Assumptions (Wind)'!F28)*(Model!G675+Model!G676-Model!G674-G837+G785)+G837-G732+G733,Model!G675+Model!G676-Model!G674+G785-G732+G733)</f>
        <v>-0.1282430105</v>
      </c>
      <c r="H889" s="160">
        <f>IF(Model!H675+Model!H676-Model!H674-H837+H785&gt;0,(1-'Assumptions (Wind)'!G28)*(Model!H675+Model!H676-Model!H674-H837+H785)+H837-H732+H733,Model!H675+Model!H676-Model!H674+H785-H732+H733)</f>
        <v>-0.3291801234</v>
      </c>
      <c r="I889" s="160">
        <f>IF(Model!I675+Model!I676-Model!I674-I837+I785&gt;0,(1-'Assumptions (Wind)'!H28)*(Model!I675+Model!I676-Model!I674-I837+I785)+I837-I732+I733,Model!I675+Model!I676-Model!I674+I785-I732+I733)</f>
        <v>-0.3515788843</v>
      </c>
      <c r="J889" s="160">
        <f>IF(Model!J675+Model!J676-Model!J674-J837+J785&gt;0,(1-'Assumptions (Wind)'!I28)*(Model!J675+Model!J676-Model!J674-J837+J785)+J837-J732+J733,Model!J675+Model!J676-Model!J674+J785-J732+J733)</f>
        <v>-0.4640317918</v>
      </c>
      <c r="K889" s="160">
        <f>IF(Model!K675+Model!K676-Model!K674-K837+K785&gt;0,(1-'Assumptions (Wind)'!J28)*(Model!K675+Model!K676-Model!K674-K837+K785)+K837-K732+K733,Model!K675+Model!K676-Model!K674+K785-K732+K733)</f>
        <v>-0.3706316583</v>
      </c>
      <c r="L889" s="160">
        <f>IF(Model!L675+Model!L676-Model!L674-L837+L785&gt;0,(1-'Assumptions (Wind)'!K28)*(Model!L675+Model!L676-Model!L674-L837+L785)+L837-L732+L733,Model!L675+Model!L676-Model!L674+L785-L732+L733)</f>
        <v>-0.4122245161</v>
      </c>
      <c r="M889" s="160">
        <f>IF(Model!M675+Model!M676-Model!M674-M837+M785&gt;0,(1-'Assumptions (Wind)'!L28)*(Model!M675+Model!M676-Model!M674-M837+M785)+M837-M732+M733,Model!M675+Model!M676-Model!M674+M785-M732+M733)</f>
        <v>-0.7415281328</v>
      </c>
      <c r="N889" s="160">
        <f>IF(Model!N675+Model!N676-Model!N674-N837+N785&gt;0,(1-'Assumptions (Wind)'!M28)*(Model!N675+Model!N676-Model!N674-N837+N785)+N837-N732+N733,Model!N675+Model!N676-Model!N674+N785-N732+N733)</f>
        <v>-0.4567699209</v>
      </c>
      <c r="O889" s="160">
        <f>IF(Model!O675+Model!O676-Model!O674-O837+O785&gt;0,(1-'Assumptions (Wind)'!N28)*(Model!O675+Model!O676-Model!O674-O837+O785)+O837-O732+O733,Model!O675+Model!O676-Model!O674+O785-O732+O733)</f>
        <v>-0.2626683012</v>
      </c>
      <c r="P889" s="160">
        <f>IF(Model!P675+Model!P676-Model!P674-P837+P785&gt;0,(1-'Assumptions (Wind)'!O28)*(Model!P675+Model!P676-Model!P674-P837+P785)+P837-P732+P733,Model!P675+Model!P676-Model!P674+P785-P732+P733)</f>
        <v>-0.08796449008</v>
      </c>
      <c r="Q889" s="160">
        <f>IF(Model!Q675+Model!Q676-Model!Q674-Q837+Q785&gt;0,(1-'Assumptions (Wind)'!P28)*(Model!Q675+Model!Q676-Model!Q674-Q837+Q785)+Q837-Q732+Q733,Model!Q675+Model!Q676-Model!Q674+Q785-Q732+Q733)</f>
        <v>0.06471229564</v>
      </c>
      <c r="R889" s="160">
        <f>IF(Model!R675+Model!R676-Model!R674-R837+R785&gt;0,(1-'Assumptions (Wind)'!Q28)*(Model!R675+Model!R676-Model!R674-R837+R785)+R837-R732+R733,Model!R675+Model!R676-Model!R674+R785-R732+R733)</f>
        <v>-0.177463721</v>
      </c>
      <c r="S889" s="160">
        <f>IF(Model!S675+Model!S676-Model!S674-S837+S785&gt;0,(1-'Assumptions (Wind)'!R28)*(Model!S675+Model!S676-Model!S674-S837+S785)+S837-S732+S733,Model!S675+Model!S676-Model!S674+S785-S732+S733)</f>
        <v>-0.05185332354</v>
      </c>
      <c r="T889" s="160">
        <f>IF(Model!T675+Model!T676-Model!T674-T837+T785&gt;0,(1-'Assumptions (Wind)'!S28)*(Model!T675+Model!T676-Model!T674-T837+T785)+T837-T732+T733,Model!T675+Model!T676-Model!T674+T785-T732+T733)</f>
        <v>-0.1356610768</v>
      </c>
      <c r="U889" s="160">
        <f>IF(Model!U675+Model!U676-Model!U674-U837+U785&gt;0,(1-'Assumptions (Wind)'!T28)*(Model!U675+Model!U676-Model!U674-U837+U785)+U837-U732+U733,Model!U675+Model!U676-Model!U674+U785-U732+U733)</f>
        <v>0.03361785673</v>
      </c>
      <c r="V889" s="160">
        <f>IF(Model!V675+Model!V676-Model!V674-V837+V785&gt;0,(1-'Assumptions (Wind)'!U28)*(Model!V675+Model!V676-Model!V674-V837+V785)+V837-V732+V733,Model!V675+Model!V676-Model!V674+V785-V732+V733)</f>
        <v>0.1022124972</v>
      </c>
      <c r="W889" s="160">
        <f>IF(Model!W675+Model!W676-Model!W674-W837+W785&gt;0,(1-'Assumptions (Wind)'!V28)*(Model!W675+Model!W676-Model!W674-W837+W785)+W837-W732+W733,Model!W675+Model!W676-Model!W674+W785-W732+W733)</f>
        <v>-0.002435162652</v>
      </c>
      <c r="X889" s="160">
        <f>IF(Model!X675+Model!X676-Model!X674-X837+X785&gt;0,(1-'Assumptions (Wind)'!W28)*(Model!X675+Model!X676-Model!X674-X837+X785)+X837-X732+X733,Model!X675+Model!X676-Model!X674+X785-X732+X733)</f>
        <v>0.1170671816</v>
      </c>
      <c r="Y889" s="160">
        <f>IF(Model!Y675+Model!Y676-Model!Y674-Y837+Y785&gt;0,(1-'Assumptions (Wind)'!X28)*(Model!Y675+Model!Y676-Model!Y674-Y837+Y785)+Y837-Y732+Y733,Model!Y675+Model!Y676-Model!Y674+Y785-Y732+Y733)</f>
        <v>0.4373466098</v>
      </c>
      <c r="Z889" s="160">
        <f>IF(Model!Z675+Model!Z676-Model!Z674-Z837+Z785&gt;0,(1-'Assumptions (Wind)'!Y28)*(Model!Z675+Model!Z676-Model!Z674-Z837+Z785)+Z837-Z732+Z733,Model!Z675+Model!Z676-Model!Z674+Z785-Z732+Z733)</f>
        <v>0.5015268986</v>
      </c>
      <c r="AA889" s="160">
        <f>IF(Model!AA675+Model!AA676-Model!AA674-AA837+AA785&gt;0,(1-'Assumptions (Wind)'!Z28)*(Model!AA675+Model!AA676-Model!AA674-AA837+AA785)+AA837-AA732+AA733,Model!AA675+Model!AA676-Model!AA674+AA785-AA732+AA733)</f>
        <v>0.5843379858</v>
      </c>
      <c r="AB889" s="160">
        <f>IF(Model!AB675+Model!AB676-Model!AB674-AB837+AB785&gt;0,(1-'Assumptions (Wind)'!AA28)*(Model!AB675+Model!AB676-Model!AB674-AB837+AB785)+AB837-AB732+AB733,Model!AB675+Model!AB676-Model!AB674+AB785-AB732+AB733)</f>
        <v>0.6502446226</v>
      </c>
      <c r="AC889" s="160">
        <f>IF(Model!AC675+Model!AC676-Model!AC674-AC837+AC785&gt;0,(1-'Assumptions (Wind)'!AB28)*(Model!AC675+Model!AC676-Model!AC674-AC837+AC785)+AC837-AC732+AC733,Model!AC675+Model!AC676-Model!AC674+AC785-AC732+AC733)</f>
        <v>0.7037087652</v>
      </c>
      <c r="AD889" s="160">
        <f>IF(Model!AD675+Model!AD676-Model!AD674-AD837+AD785&gt;0,(1-'Assumptions (Wind)'!AC28)*(Model!AD675+Model!AD676-Model!AD674-AD837+AD785)+AD837-AD732+AD733,Model!AD675+Model!AD676-Model!AD674+AD785-AD732+AD733)</f>
        <v>0.6343968212</v>
      </c>
      <c r="AE889" s="160">
        <f>IF(Model!AE675+Model!AE676-Model!AE674-AE837+AE785&gt;0,(1-'Assumptions (Wind)'!AD28)*(Model!AE675+Model!AE676-Model!AE674-AE837+AE785)+AE837-AE732+AE733,Model!AE675+Model!AE676-Model!AE674+AE785-AE732+AE733)</f>
        <v>0.616991883</v>
      </c>
      <c r="AF889" s="160">
        <f>IF(Model!AF675+Model!AF676-Model!AF674-AF837+AF785&gt;0,(1-'Assumptions (Wind)'!AE28)*(Model!AF675+Model!AF676-Model!AF674-AF837+AF785)+AF837-AF732+AF733,Model!AF675+Model!AF676-Model!AF674+AF785-AF732+AF733)</f>
        <v>0.7401184788</v>
      </c>
      <c r="AG889" s="160">
        <f>IF(Model!AG675+Model!AG676-Model!AG674-AG837+AG785&gt;0,(1-'Assumptions (Wind)'!AF28)*(Model!AG675+Model!AG676-Model!AG674-AG837+AG785)+AG837-AG732+AG733,Model!AG675+Model!AG676-Model!AG674+AG785-AG732+AG733)</f>
        <v>0.8346134356</v>
      </c>
      <c r="AH889" s="160">
        <f>IF(Model!AH675+Model!AH676-Model!AH674-AH837+AH785&gt;0,(1-'Assumptions (Wind)'!AG28)*(Model!AH675+Model!AH676-Model!AH674-AH837+AH785)+AH837-AH732+AH733,Model!AH675+Model!AH676-Model!AH674+AH785-AH732+AH733)</f>
        <v>0.9079921375</v>
      </c>
      <c r="AI889" s="160">
        <f>IF(Model!AI675+Model!AI676-Model!AI674-AI837+AI785&gt;0,(1-'Assumptions (Wind)'!AH28)*(Model!AI675+Model!AI676-Model!AI674-AI837+AI785)+AI837-AI732+AI733,Model!AI675+Model!AI676-Model!AI674+AI785-AI732+AI733)</f>
        <v>0.8713715171</v>
      </c>
      <c r="AJ889" s="160">
        <f>IF(Model!AJ675+Model!AJ676-Model!AJ674-AJ837+AJ785&gt;0,(1-'Assumptions (Wind)'!AI28)*(Model!AJ675+Model!AJ676-Model!AJ674-AJ837+AJ785)+AJ837-AJ732+AJ733,Model!AJ675+Model!AJ676-Model!AJ674+AJ785-AJ732+AJ733)</f>
        <v>0.8005133608</v>
      </c>
      <c r="AK889" s="160">
        <f>IF(Model!AK675+Model!AK676-Model!AK674-AK837+AK785&gt;0,(1-'Assumptions (Wind)'!AJ28)*(Model!AK675+Model!AK676-Model!AK674-AK837+AK785)+AK837-AK732+AK733,Model!AK675+Model!AK676-Model!AK674+AK785-AK732+AK733)</f>
        <v>0.9711948618</v>
      </c>
      <c r="AL889" s="160">
        <f>IF(Model!AL675+Model!AL676-Model!AL674-AL837+AL785&gt;0,(1-'Assumptions (Wind)'!AK28)*(Model!AL675+Model!AL676-Model!AL674-AL837+AL785)+AL837-AL732+AL733,Model!AL675+Model!AL676-Model!AL674+AL785-AL732+AL733)</f>
        <v>0.9357902096</v>
      </c>
      <c r="AM889" s="160">
        <f>IF(Model!AM675+Model!AM676-Model!AM674-AM837+AM785&gt;0,(1-'Assumptions (Wind)'!AL28)*(Model!AM675+Model!AM676-Model!AM674-AM837+AM785)+AM837-AM732+AM733,Model!AM675+Model!AM676-Model!AM674+AM785-AM732+AM733)</f>
        <v>1.005694924</v>
      </c>
      <c r="AN889" s="160">
        <f>IF(Model!AN675+Model!AN676-Model!AN674-AN837+AN785&gt;0,(1-'Assumptions (Wind)'!AM28)*(Model!AN675+Model!AN676-Model!AN674-AN837+AN785)+AN837-AN732+AN733,Model!AN675+Model!AN676-Model!AN674+AN785-AN732+AN733)</f>
        <v>1.348084341</v>
      </c>
      <c r="AO889" s="160">
        <f>IF(Model!AO675+Model!AO676-Model!AO674-AO837+AO785&gt;0,(1-'Assumptions (Wind)'!AN28)*(Model!AO675+Model!AO676-Model!AO674-AO837+AO785)+AO837-AO732+AO733,Model!AO675+Model!AO676-Model!AO674+AO785-AO732+AO733)</f>
        <v>1.253617925</v>
      </c>
      <c r="AP889" s="160">
        <f>IF(Model!AP675+Model!AP676-Model!AP674-AP837+AP785&gt;0,(1-'Assumptions (Wind)'!AO28)*(Model!AP675+Model!AP676-Model!AP674-AP837+AP785)+AP837-AP732+AP733,Model!AP675+Model!AP676-Model!AP674+AP785-AP732+AP733)</f>
        <v>1.568895832</v>
      </c>
      <c r="AQ889" s="160">
        <f>IF(Model!AQ675+Model!AQ676-Model!AQ674-AQ837+AQ785&gt;0,(1-'Assumptions (Wind)'!AP28)*(Model!AQ675+Model!AQ676-Model!AQ674-AQ837+AQ785)+AQ837-AQ732+AQ733,Model!AQ675+Model!AQ676-Model!AQ674+AQ785-AQ732+AQ733)</f>
        <v>1.985931139</v>
      </c>
      <c r="AR889" s="160">
        <f>IF(Model!AR675+Model!AR676-Model!AR674-AR837+AR785&gt;0,(1-'Assumptions (Wind)'!AQ28)*(Model!AR675+Model!AR676-Model!AR674-AR837+AR785)+AR837-AR732+AR733,Model!AR675+Model!AR676-Model!AR674+AR785-AR732+AR733)</f>
        <v>2.176638797</v>
      </c>
      <c r="AS889" s="160">
        <f>IF(Model!AS675+Model!AS676-Model!AS674-AS837+AS785&gt;0,(1-'Assumptions (Wind)'!AR28)*(Model!AS675+Model!AS676-Model!AS674-AS837+AS785)+AS837-AS732+AS733,Model!AS675+Model!AS676-Model!AS674+AS785-AS732+AS733)</f>
        <v>2.361184734</v>
      </c>
      <c r="AT889" s="160">
        <f>IF(Model!AT675+Model!AT676-Model!AT674-AT837+AT785&gt;0,(1-'Assumptions (Wind)'!AS28)*(Model!AT675+Model!AT676-Model!AT674-AT837+AT785)+AT837-AT732+AT733,Model!AT675+Model!AT676-Model!AT674+AT785-AT732+AT733)</f>
        <v>2.513858202</v>
      </c>
      <c r="AU889" s="160">
        <f>IF(Model!AU675+Model!AU676-Model!AU674-AU837+AU785&gt;0,(1-'Assumptions (Wind)'!AT28)*(Model!AU675+Model!AU676-Model!AU674-AU837+AU785)+AU837-AU732+AU733,Model!AU675+Model!AU676-Model!AU674+AU785-AU732+AU733)</f>
        <v>2.774217191</v>
      </c>
      <c r="AV889" s="160">
        <f>IF(Model!AV675+Model!AV676-Model!AV674-AV837+AV785&gt;0,(1-'Assumptions (Wind)'!AU28)*(Model!AV675+Model!AV676-Model!AV674-AV837+AV785)+AV837-AV732+AV733,Model!AV675+Model!AV676-Model!AV674+AV785-AV732+AV733)</f>
        <v>3.086605746</v>
      </c>
      <c r="AW889" s="160">
        <f>IF(Model!AW675+Model!AW676-Model!AW674-AW837+AW785&gt;0,(1-'Assumptions (Wind)'!AV28)*(Model!AW675+Model!AW676-Model!AW674-AW837+AW785)+AW837-AW732+AW733,Model!AW675+Model!AW676-Model!AW674+AW785-AW732+AW733)</f>
        <v>3.363751552</v>
      </c>
      <c r="AX889" s="160">
        <f>IF(Model!AX675+Model!AX676-Model!AX674-AX837+AX785&gt;0,(1-'Assumptions (Wind)'!AW28)*(Model!AX675+Model!AX676-Model!AX674-AX837+AX785)+AX837-AX732+AX733,Model!AX675+Model!AX676-Model!AX674+AX785-AX732+AX733)</f>
        <v>3.540330164</v>
      </c>
      <c r="AY889" s="160">
        <f>IF(Model!AY675+Model!AY676-Model!AY674-AY837+AY785&gt;0,(1-'Assumptions (Wind)'!AX28)*(Model!AY675+Model!AY676-Model!AY674-AY837+AY785)+AY837-AY732+AY733,Model!AY675+Model!AY676-Model!AY674+AY785-AY732+AY733)</f>
        <v>3.720525739</v>
      </c>
      <c r="AZ889" s="160">
        <f>IF(Model!AZ675+Model!AZ676-Model!AZ674-AZ837+AZ785&gt;0,(1-'Assumptions (Wind)'!AY28)*(Model!AZ675+Model!AZ676-Model!AZ674-AZ837+AZ785)+AZ837-AZ732+AZ733,Model!AZ675+Model!AZ676-Model!AZ674+AZ785-AZ732+AZ733)</f>
        <v>4.593166581</v>
      </c>
      <c r="BA889" s="160">
        <f>IF(Model!BA675+Model!BA676-Model!BA674-BA837+BA785&gt;0,(1-'Assumptions (Wind)'!AZ28)*(Model!BA675+Model!BA676-Model!BA674-BA837+BA785)+BA837-BA732+BA733,Model!BA675+Model!BA676-Model!BA674+BA785-BA732+BA733)</f>
        <v>5.573760872</v>
      </c>
    </row>
    <row r="890" ht="15.75" customHeight="1">
      <c r="A890" s="241" t="s">
        <v>64</v>
      </c>
      <c r="B890" s="159" t="s">
        <v>351</v>
      </c>
      <c r="C890" s="160">
        <f>IF(Model!C675+Model!C676-Model!C674-C837+C785&gt;0,'Assumptions (Wind)'!B28*(Model!C675+Model!C676-Model!C674-C837+C785)-'Assumptions (Wind)'!B29*Model!C673/10^3,-'Assumptions (Wind)'!B29*Model!C673/10^3)</f>
        <v>0.0005982333811</v>
      </c>
      <c r="D890" s="160">
        <f>IF(Model!D675+Model!D676-Model!D674-D837+D785&gt;0,'Assumptions (Wind)'!C28*(Model!D675+Model!D676-Model!D674-D837+D785)-'Assumptions (Wind)'!C29*Model!D673/10^3,-'Assumptions (Wind)'!C29*Model!D673/10^3)</f>
        <v>-0.0009274983886</v>
      </c>
      <c r="E890" s="160">
        <f>IF(Model!E675+Model!E676-Model!E674-E837+E785&gt;0,'Assumptions (Wind)'!D28*(Model!E675+Model!E676-Model!E674-E837+E785)-'Assumptions (Wind)'!D29*Model!E673/10^3,-'Assumptions (Wind)'!D29*Model!E673/10^3)</f>
        <v>-0.008299920672</v>
      </c>
      <c r="F890" s="160">
        <f>IF(Model!F675+Model!F676-Model!F674-F837+F785&gt;0,'Assumptions (Wind)'!E28*(Model!F675+Model!F676-Model!F674-F837+F785)-'Assumptions (Wind)'!E29*Model!F673/10^3,-'Assumptions (Wind)'!E29*Model!F673/10^3)</f>
        <v>-0.01096504809</v>
      </c>
      <c r="G890" s="160">
        <f>IF(Model!G675+Model!G676-Model!G674-G837+G785&gt;0,'Assumptions (Wind)'!F28*(Model!G675+Model!G676-Model!G674-G837+G785)-'Assumptions (Wind)'!F29*Model!G673/10^3,-'Assumptions (Wind)'!F29*Model!G673/10^3)</f>
        <v>-0.01419289157</v>
      </c>
      <c r="H890" s="160">
        <f>IF(Model!H675+Model!H676-Model!H674-H837+H785&gt;0,'Assumptions (Wind)'!G28*(Model!H675+Model!H676-Model!H674-H837+H785)-'Assumptions (Wind)'!G29*Model!H673/10^3,-'Assumptions (Wind)'!G29*Model!H673/10^3)</f>
        <v>-0.01312602132</v>
      </c>
      <c r="I890" s="160">
        <f>IF(Model!I675+Model!I676-Model!I674-I837+I785&gt;0,'Assumptions (Wind)'!H28*(Model!I675+Model!I676-Model!I674-I837+I785)-'Assumptions (Wind)'!H29*Model!I673/10^3,-'Assumptions (Wind)'!H29*Model!I673/10^3)</f>
        <v>-0.02160624402</v>
      </c>
      <c r="J890" s="160">
        <f>IF(Model!J675+Model!J676-Model!J674-J837+J785&gt;0,'Assumptions (Wind)'!I28*(Model!J675+Model!J676-Model!J674-J837+J785)-'Assumptions (Wind)'!I29*Model!J673/10^3,-'Assumptions (Wind)'!I29*Model!J673/10^3)</f>
        <v>-0.04260884259</v>
      </c>
      <c r="K890" s="160">
        <f>IF(Model!K675+Model!K676-Model!K674-K837+K785&gt;0,'Assumptions (Wind)'!J28*(Model!K675+Model!K676-Model!K674-K837+K785)-'Assumptions (Wind)'!J29*Model!K673/10^3,-'Assumptions (Wind)'!J29*Model!K673/10^3)</f>
        <v>-0.07388780538</v>
      </c>
      <c r="L890" s="160">
        <f>IF(Model!L675+Model!L676-Model!L674-L837+L785&gt;0,'Assumptions (Wind)'!K28*(Model!L675+Model!L676-Model!L674-L837+L785)-'Assumptions (Wind)'!K29*Model!L673/10^3,-'Assumptions (Wind)'!K29*Model!L673/10^3)</f>
        <v>-0.08682026613</v>
      </c>
      <c r="M890" s="160">
        <f>IF(Model!M675+Model!M676-Model!M674-M837+M785&gt;0,'Assumptions (Wind)'!L28*(Model!M675+Model!M676-Model!M674-M837+M785)-'Assumptions (Wind)'!L29*Model!M673/10^3,-'Assumptions (Wind)'!L29*Model!M673/10^3)</f>
        <v>-0.1088949452</v>
      </c>
      <c r="N890" s="160">
        <f>IF(Model!N675+Model!N676-Model!N674-N837+N785&gt;0,'Assumptions (Wind)'!M28*(Model!N675+Model!N676-Model!N674-N837+N785)-'Assumptions (Wind)'!M29*Model!N673/10^3,-'Assumptions (Wind)'!M29*Model!N673/10^3)</f>
        <v>-0.1413937168</v>
      </c>
      <c r="O890" s="160">
        <f>IF(Model!O675+Model!O676-Model!O674-O837+O785&gt;0,'Assumptions (Wind)'!N28*(Model!O675+Model!O676-Model!O674-O837+O785)-'Assumptions (Wind)'!N29*Model!O673/10^3,-'Assumptions (Wind)'!N29*Model!O673/10^3)</f>
        <v>-0.1695191573</v>
      </c>
      <c r="P890" s="160">
        <f>IF(Model!P675+Model!P676-Model!P674-P837+P785&gt;0,'Assumptions (Wind)'!O28*(Model!P675+Model!P676-Model!P674-P837+P785)-'Assumptions (Wind)'!O29*Model!P673/10^3,-'Assumptions (Wind)'!O29*Model!P673/10^3)</f>
        <v>-0.1911739236</v>
      </c>
      <c r="Q890" s="160">
        <f>IF(Model!Q675+Model!Q676-Model!Q674-Q837+Q785&gt;0,'Assumptions (Wind)'!P28*(Model!Q675+Model!Q676-Model!Q674-Q837+Q785)-'Assumptions (Wind)'!P29*Model!Q673/10^3,-'Assumptions (Wind)'!P29*Model!Q673/10^3)</f>
        <v>-0.1984502111</v>
      </c>
      <c r="R890" s="160">
        <f>IF(Model!R675+Model!R676-Model!R674-R837+R785&gt;0,'Assumptions (Wind)'!Q28*(Model!R675+Model!R676-Model!R674-R837+R785)-'Assumptions (Wind)'!Q29*Model!R673/10^3,-'Assumptions (Wind)'!Q29*Model!R673/10^3)</f>
        <v>-0.1898956659</v>
      </c>
      <c r="S890" s="160">
        <f>IF(Model!S675+Model!S676-Model!S674-S837+S785&gt;0,'Assumptions (Wind)'!R28*(Model!S675+Model!S676-Model!S674-S837+S785)-'Assumptions (Wind)'!R29*Model!S673/10^3,-'Assumptions (Wind)'!R29*Model!S673/10^3)</f>
        <v>-0.1591922623</v>
      </c>
      <c r="T890" s="160">
        <f>IF(Model!T675+Model!T676-Model!T674-T837+T785&gt;0,'Assumptions (Wind)'!S28*(Model!T675+Model!T676-Model!T674-T837+T785)-'Assumptions (Wind)'!S29*Model!T673/10^3,-'Assumptions (Wind)'!S29*Model!T673/10^3)</f>
        <v>-0.08468267303</v>
      </c>
      <c r="U890" s="160">
        <f>IF(Model!U675+Model!U676-Model!U674-U837+U785&gt;0,'Assumptions (Wind)'!T28*(Model!U675+Model!U676-Model!U674-U837+U785)-'Assumptions (Wind)'!T29*Model!U673/10^3,-'Assumptions (Wind)'!T29*Model!U673/10^3)</f>
        <v>-0.08987844369</v>
      </c>
      <c r="V890" s="160">
        <f>IF(Model!V675+Model!V676-Model!V674-V837+V785&gt;0,'Assumptions (Wind)'!U28*(Model!V675+Model!V676-Model!V674-V837+V785)-'Assumptions (Wind)'!U29*Model!V673/10^3,-'Assumptions (Wind)'!U29*Model!V673/10^3)</f>
        <v>-0.07454423164</v>
      </c>
      <c r="W890" s="160">
        <f>IF(Model!W675+Model!W676-Model!W674-W837+W785&gt;0,'Assumptions (Wind)'!V28*(Model!W675+Model!W676-Model!W674-W837+W785)-'Assumptions (Wind)'!V29*Model!W673/10^3,-'Assumptions (Wind)'!V29*Model!W673/10^3)</f>
        <v>-0.05466898119</v>
      </c>
      <c r="X890" s="160">
        <f>IF(Model!X675+Model!X676-Model!X674-X837+X785&gt;0,'Assumptions (Wind)'!W28*(Model!X675+Model!X676-Model!X674-X837+X785)-'Assumptions (Wind)'!W29*Model!X673/10^3,-'Assumptions (Wind)'!W29*Model!X673/10^3)</f>
        <v>-0.1197829393</v>
      </c>
      <c r="Y890" s="160">
        <f>IF(Model!Y675+Model!Y676-Model!Y674-Y837+Y785&gt;0,'Assumptions (Wind)'!X28*(Model!Y675+Model!Y676-Model!Y674-Y837+Y785)-'Assumptions (Wind)'!X29*Model!Y673/10^3,-'Assumptions (Wind)'!X29*Model!Y673/10^3)</f>
        <v>-0.2141857718</v>
      </c>
      <c r="Z890" s="160">
        <f>IF(Model!Z675+Model!Z676-Model!Z674-Z837+Z785&gt;0,'Assumptions (Wind)'!Y28*(Model!Z675+Model!Z676-Model!Z674-Z837+Z785)-'Assumptions (Wind)'!Y29*Model!Z673/10^3,-'Assumptions (Wind)'!Y29*Model!Z673/10^3)</f>
        <v>-0.2759615119</v>
      </c>
      <c r="AA890" s="160">
        <f>IF(Model!AA675+Model!AA676-Model!AA674-AA837+AA785&gt;0,'Assumptions (Wind)'!Z28*(Model!AA675+Model!AA676-Model!AA674-AA837+AA785)-'Assumptions (Wind)'!Z29*Model!AA673/10^3,-'Assumptions (Wind)'!Z29*Model!AA673/10^3)</f>
        <v>-0.3194277913</v>
      </c>
      <c r="AB890" s="160">
        <f>IF(Model!AB675+Model!AB676-Model!AB674-AB837+AB785&gt;0,'Assumptions (Wind)'!AA28*(Model!AB675+Model!AB676-Model!AB674-AB837+AB785)-'Assumptions (Wind)'!AA29*Model!AB673/10^3,-'Assumptions (Wind)'!AA29*Model!AB673/10^3)</f>
        <v>-0.358468385</v>
      </c>
      <c r="AC890" s="160">
        <f>IF(Model!AC675+Model!AC676-Model!AC674-AC837+AC785&gt;0,'Assumptions (Wind)'!AB28*(Model!AC675+Model!AC676-Model!AC674-AC837+AC785)-'Assumptions (Wind)'!AB29*Model!AC673/10^3,-'Assumptions (Wind)'!AB29*Model!AC673/10^3)</f>
        <v>-0.386932903</v>
      </c>
      <c r="AD890" s="160">
        <f>IF(Model!AD675+Model!AD676-Model!AD674-AD837+AD785&gt;0,'Assumptions (Wind)'!AC28*(Model!AD675+Model!AD676-Model!AD674-AD837+AD785)-'Assumptions (Wind)'!AC29*Model!AD673/10^3,-'Assumptions (Wind)'!AC29*Model!AD673/10^3)</f>
        <v>-0.3994028198</v>
      </c>
      <c r="AE890" s="160">
        <f>IF(Model!AE675+Model!AE676-Model!AE674-AE837+AE785&gt;0,'Assumptions (Wind)'!AD28*(Model!AE675+Model!AE676-Model!AE674-AE837+AE785)-'Assumptions (Wind)'!AD29*Model!AE673/10^3,-'Assumptions (Wind)'!AD29*Model!AE673/10^3)</f>
        <v>-0.4096674893</v>
      </c>
      <c r="AF890" s="160">
        <f>IF(Model!AF675+Model!AF676-Model!AF674-AF837+AF785&gt;0,'Assumptions (Wind)'!AE28*(Model!AF675+Model!AF676-Model!AF674-AF837+AF785)-'Assumptions (Wind)'!AE29*Model!AF673/10^3,-'Assumptions (Wind)'!AE29*Model!AF673/10^3)</f>
        <v>-0.443773901</v>
      </c>
      <c r="AG890" s="160">
        <f>IF(Model!AG675+Model!AG676-Model!AG674-AG837+AG785&gt;0,'Assumptions (Wind)'!AF28*(Model!AG675+Model!AG676-Model!AG674-AG837+AG785)-'Assumptions (Wind)'!AF29*Model!AG673/10^3,-'Assumptions (Wind)'!AF29*Model!AG673/10^3)</f>
        <v>-0.4777071464</v>
      </c>
      <c r="AH890" s="160">
        <f>IF(Model!AH675+Model!AH676-Model!AH674-AH837+AH785&gt;0,'Assumptions (Wind)'!AG28*(Model!AH675+Model!AH676-Model!AH674-AH837+AH785)-'Assumptions (Wind)'!AG29*Model!AH673/10^3,-'Assumptions (Wind)'!AG29*Model!AH673/10^3)</f>
        <v>-0.4769823837</v>
      </c>
      <c r="AI890" s="160">
        <f>IF(Model!AI675+Model!AI676-Model!AI674-AI837+AI785&gt;0,'Assumptions (Wind)'!AH28*(Model!AI675+Model!AI676-Model!AI674-AI837+AI785)-'Assumptions (Wind)'!AH29*Model!AI673/10^3,-'Assumptions (Wind)'!AH29*Model!AI673/10^3)</f>
        <v>-0.4674084577</v>
      </c>
      <c r="AJ890" s="160">
        <f>IF(Model!AJ675+Model!AJ676-Model!AJ674-AJ837+AJ785&gt;0,'Assumptions (Wind)'!AI28*(Model!AJ675+Model!AJ676-Model!AJ674-AJ837+AJ785)-'Assumptions (Wind)'!AI29*Model!AJ673/10^3,-'Assumptions (Wind)'!AI29*Model!AJ673/10^3)</f>
        <v>-0.4915843089</v>
      </c>
      <c r="AK890" s="160">
        <f>IF(Model!AK675+Model!AK676-Model!AK674-AK837+AK785&gt;0,'Assumptions (Wind)'!AJ28*(Model!AK675+Model!AK676-Model!AK674-AK837+AK785)-'Assumptions (Wind)'!AJ29*Model!AK673/10^3,-'Assumptions (Wind)'!AJ29*Model!AK673/10^3)</f>
        <v>-0.5514251768</v>
      </c>
      <c r="AL890" s="160">
        <f>IF(Model!AL675+Model!AL676-Model!AL674-AL837+AL785&gt;0,'Assumptions (Wind)'!AK28*(Model!AL675+Model!AL676-Model!AL674-AL837+AL785)-'Assumptions (Wind)'!AK29*Model!AL673/10^3,-'Assumptions (Wind)'!AK29*Model!AL673/10^3)</f>
        <v>-0.6305475847</v>
      </c>
      <c r="AM890" s="160">
        <f>IF(Model!AM675+Model!AM676-Model!AM674-AM837+AM785&gt;0,'Assumptions (Wind)'!AL28*(Model!AM675+Model!AM676-Model!AM674-AM837+AM785)-'Assumptions (Wind)'!AL29*Model!AM673/10^3,-'Assumptions (Wind)'!AL29*Model!AM673/10^3)</f>
        <v>-0.6695325665</v>
      </c>
      <c r="AN890" s="160">
        <f>IF(Model!AN675+Model!AN676-Model!AN674-AN837+AN785&gt;0,'Assumptions (Wind)'!AM28*(Model!AN675+Model!AN676-Model!AN674-AN837+AN785)-'Assumptions (Wind)'!AM29*Model!AN673/10^3,-'Assumptions (Wind)'!AM29*Model!AN673/10^3)</f>
        <v>-0.7539733434</v>
      </c>
      <c r="AO890" s="160">
        <f>IF(Model!AO675+Model!AO676-Model!AO674-AO837+AO785&gt;0,'Assumptions (Wind)'!AN28*(Model!AO675+Model!AO676-Model!AO674-AO837+AO785)-'Assumptions (Wind)'!AN29*Model!AO673/10^3,-'Assumptions (Wind)'!AN29*Model!AO673/10^3)</f>
        <v>-0.8226732802</v>
      </c>
      <c r="AP890" s="160">
        <f>IF(Model!AP675+Model!AP676-Model!AP674-AP837+AP785&gt;0,'Assumptions (Wind)'!AO28*(Model!AP675+Model!AP676-Model!AP674-AP837+AP785)-'Assumptions (Wind)'!AO29*Model!AP673/10^3,-'Assumptions (Wind)'!AO29*Model!AP673/10^3)</f>
        <v>-0.800170636</v>
      </c>
      <c r="AQ890" s="160">
        <f>IF(Model!AQ675+Model!AQ676-Model!AQ674-AQ837+AQ785&gt;0,'Assumptions (Wind)'!AP28*(Model!AQ675+Model!AQ676-Model!AQ674-AQ837+AQ785)-'Assumptions (Wind)'!AP29*Model!AQ673/10^3,-'Assumptions (Wind)'!AP29*Model!AQ673/10^3)</f>
        <v>-0.8542837686</v>
      </c>
      <c r="AR890" s="160">
        <f>IF(Model!AR675+Model!AR676-Model!AR674-AR837+AR785&gt;0,'Assumptions (Wind)'!AQ28*(Model!AR675+Model!AR676-Model!AR674-AR837+AR785)-'Assumptions (Wind)'!AQ29*Model!AR673/10^3,-'Assumptions (Wind)'!AQ29*Model!AR673/10^3)</f>
        <v>-0.8586180739</v>
      </c>
      <c r="AS890" s="160">
        <f>IF(Model!AS675+Model!AS676-Model!AS674-AS837+AS785&gt;0,'Assumptions (Wind)'!AR28*(Model!AS675+Model!AS676-Model!AS674-AS837+AS785)-'Assumptions (Wind)'!AR29*Model!AS673/10^3,-'Assumptions (Wind)'!AR29*Model!AS673/10^3)</f>
        <v>-0.7763839844</v>
      </c>
      <c r="AT890" s="160">
        <f>IF(Model!AT675+Model!AT676-Model!AT674-AT837+AT785&gt;0,'Assumptions (Wind)'!AS28*(Model!AT675+Model!AT676-Model!AT674-AT837+AT785)-'Assumptions (Wind)'!AS29*Model!AT673/10^3,-'Assumptions (Wind)'!AS29*Model!AT673/10^3)</f>
        <v>-0.7174329427</v>
      </c>
      <c r="AU890" s="160">
        <f>IF(Model!AU675+Model!AU676-Model!AU674-AU837+AU785&gt;0,'Assumptions (Wind)'!AT28*(Model!AU675+Model!AU676-Model!AU674-AU837+AU785)-'Assumptions (Wind)'!AT29*Model!AU673/10^3,-'Assumptions (Wind)'!AT29*Model!AU673/10^3)</f>
        <v>-0.6874561745</v>
      </c>
      <c r="AV890" s="160">
        <f>IF(Model!AV675+Model!AV676-Model!AV674-AV837+AV785&gt;0,'Assumptions (Wind)'!AU28*(Model!AV675+Model!AV676-Model!AV674-AV837+AV785)-'Assumptions (Wind)'!AU29*Model!AV673/10^3,-'Assumptions (Wind)'!AU29*Model!AV673/10^3)</f>
        <v>-0.6519256936</v>
      </c>
      <c r="AW890" s="160">
        <f>IF(Model!AW675+Model!AW676-Model!AW674-AW837+AW785&gt;0,'Assumptions (Wind)'!AV28*(Model!AW675+Model!AW676-Model!AW674-AW837+AW785)-'Assumptions (Wind)'!AV29*Model!AW673/10^3,-'Assumptions (Wind)'!AV29*Model!AW673/10^3)</f>
        <v>-0.6255080817</v>
      </c>
      <c r="AX890" s="160">
        <f>IF(Model!AX675+Model!AX676-Model!AX674-AX837+AX785&gt;0,'Assumptions (Wind)'!AW28*(Model!AX675+Model!AX676-Model!AX674-AX837+AX785)-'Assumptions (Wind)'!AW29*Model!AX673/10^3,-'Assumptions (Wind)'!AW29*Model!AX673/10^3)</f>
        <v>-0.6196880227</v>
      </c>
      <c r="AY890" s="160">
        <f>IF(Model!AY675+Model!AY676-Model!AY674-AY837+AY785&gt;0,'Assumptions (Wind)'!AX28*(Model!AY675+Model!AY676-Model!AY674-AY837+AY785)-'Assumptions (Wind)'!AX29*Model!AY673/10^3,-'Assumptions (Wind)'!AX29*Model!AY673/10^3)</f>
        <v>-0.5923574682</v>
      </c>
      <c r="AZ890" s="160">
        <f>IF(Model!AZ675+Model!AZ676-Model!AZ674-AZ837+AZ785&gt;0,'Assumptions (Wind)'!AY28*(Model!AZ675+Model!AZ676-Model!AZ674-AZ837+AZ785)-'Assumptions (Wind)'!AY29*Model!AZ673/10^3,-'Assumptions (Wind)'!AY29*Model!AZ673/10^3)</f>
        <v>-0.6446343586</v>
      </c>
      <c r="BA890" s="160">
        <f>IF(Model!BA675+Model!BA676-Model!BA674-BA837+BA785&gt;0,'Assumptions (Wind)'!AZ28*(Model!BA675+Model!BA676-Model!BA674-BA837+BA785)-'Assumptions (Wind)'!AZ29*Model!BA673/10^3,-'Assumptions (Wind)'!AZ29*Model!BA673/10^3)</f>
        <v>-0.7491620659</v>
      </c>
    </row>
    <row r="891" ht="15.75" customHeight="1">
      <c r="A891" s="245" t="s">
        <v>363</v>
      </c>
      <c r="B891" s="246" t="s">
        <v>364</v>
      </c>
      <c r="C891" s="247">
        <f>'Assumptions (Wind)'!$V$27*C677/10^9</f>
        <v>0</v>
      </c>
      <c r="D891" s="247">
        <f>'Assumptions (Wind)'!$V$27*D677/10^9</f>
        <v>0.2007417</v>
      </c>
      <c r="E891" s="247">
        <f>'Assumptions (Wind)'!$V$27*E677/10^9</f>
        <v>0.0901264</v>
      </c>
      <c r="F891" s="247">
        <f>'Assumptions (Wind)'!$V$27*F677/10^9</f>
        <v>0.025379</v>
      </c>
      <c r="G891" s="247">
        <f>'Assumptions (Wind)'!$V$27*G677/10^9</f>
        <v>0</v>
      </c>
      <c r="H891" s="247">
        <f>'Assumptions (Wind)'!$V$27*H677/10^9</f>
        <v>0.1389036</v>
      </c>
      <c r="I891" s="247">
        <f>'Assumptions (Wind)'!$V$27*I677/10^9</f>
        <v>0.3268939</v>
      </c>
      <c r="J891" s="247">
        <f>'Assumptions (Wind)'!$V$27*J677/10^9</f>
        <v>0.4899385</v>
      </c>
      <c r="K891" s="247">
        <f>'Assumptions (Wind)'!$V$27*K677/1000000000</f>
        <v>0.2172071</v>
      </c>
      <c r="L891" s="247">
        <f>'Assumptions (Wind)'!$V$27*L677/1000000000</f>
        <v>0.7717073</v>
      </c>
      <c r="M891" s="247">
        <f>'Assumptions (Wind)'!$V$27*M677/1000000000</f>
        <v>0.3580296</v>
      </c>
      <c r="N891" s="247">
        <f>'Assumptions (Wind)'!$V$27*N677/1000000000</f>
        <v>0.2508188</v>
      </c>
      <c r="O891" s="247">
        <f>'Assumptions (Wind)'!$V$27*O677/1000000000</f>
        <v>0.8030287</v>
      </c>
      <c r="P891" s="247">
        <f>'Assumptions (Wind)'!$V$27*P677/1000000000</f>
        <v>0</v>
      </c>
      <c r="Q891" s="247">
        <f>'Assumptions (Wind)'!$V$27*Q677/1000000000</f>
        <v>0.1651492</v>
      </c>
      <c r="R891" s="247">
        <f>'Assumptions (Wind)'!$V$27*R677/1000000000</f>
        <v>0</v>
      </c>
      <c r="S891" s="247">
        <f>'Assumptions (Wind)'!$V$27*S677/1000000000</f>
        <v>0.00619</v>
      </c>
      <c r="T891" s="247">
        <f>'Assumptions (Wind)'!$V$27*T677/1000000000</f>
        <v>0.03095</v>
      </c>
      <c r="U891" s="247">
        <f>'Assumptions (Wind)'!$V$27*U677/1000000000</f>
        <v>0</v>
      </c>
      <c r="V891" s="247">
        <f>'Assumptions (Wind)'!$V$27*V677/1000000000</f>
        <v>0</v>
      </c>
      <c r="W891" s="247">
        <f>'Assumptions (Wind)'!$V$27*W677/1000000000</f>
        <v>0</v>
      </c>
      <c r="X891" s="247">
        <f>'Assumptions (Wind)'!$V$27*X677/1000000000</f>
        <v>0.4202910321</v>
      </c>
      <c r="Y891" s="247">
        <f>'Assumptions (Wind)'!$V$27*Y677/1000000000</f>
        <v>0.4202910321</v>
      </c>
      <c r="Z891" s="247">
        <f>'Assumptions (Wind)'!$V$27*Z677/1000000000</f>
        <v>0.4202910321</v>
      </c>
      <c r="AA891" s="247">
        <f>'Assumptions (Wind)'!$V$27*AA677/1000000000</f>
        <v>0.4202910321</v>
      </c>
      <c r="AB891" s="247">
        <f>'Assumptions (Wind)'!$V$27*AB677/1000000000</f>
        <v>0.4202910321</v>
      </c>
      <c r="AC891" s="247">
        <f>'Assumptions (Wind)'!$V$27*AC677/1000000000</f>
        <v>0.4357660321</v>
      </c>
      <c r="AD891" s="247">
        <f>'Assumptions (Wind)'!$V$27*AD677/1000000000</f>
        <v>0.4202910321</v>
      </c>
      <c r="AE891" s="247">
        <f>'Assumptions (Wind)'!$V$27*AE677/1000000000</f>
        <v>0.4202910321</v>
      </c>
      <c r="AF891" s="247">
        <f>'Assumptions (Wind)'!$V$27*AF677/1000000000</f>
        <v>0.6210327321</v>
      </c>
      <c r="AG891" s="247">
        <f>'Assumptions (Wind)'!$V$27*AG677/1000000000</f>
        <v>0.5104174321</v>
      </c>
      <c r="AH891" s="247">
        <f>'Assumptions (Wind)'!$V$27*AH677/1000000000</f>
        <v>0.4456700321</v>
      </c>
      <c r="AI891" s="247">
        <f>'Assumptions (Wind)'!$V$27*AI677/1000000000</f>
        <v>0.4202910321</v>
      </c>
      <c r="AJ891" s="247">
        <f>'Assumptions (Wind)'!$V$27*AJ677/1000000000</f>
        <v>0.5591946321</v>
      </c>
      <c r="AK891" s="247">
        <f>'Assumptions (Wind)'!$V$27*AK677/1000000000</f>
        <v>0.7471849321</v>
      </c>
      <c r="AL891" s="247">
        <f>'Assumptions (Wind)'!$V$27*AL677/1000000000</f>
        <v>0.9102295321</v>
      </c>
      <c r="AM891" s="247">
        <f>'Assumptions (Wind)'!$V$27*AM677/1000000000</f>
        <v>0.6374981321</v>
      </c>
      <c r="AN891" s="247">
        <f>'Assumptions (Wind)'!$V$27*AN677/1000000000</f>
        <v>1.191998332</v>
      </c>
      <c r="AO891" s="247">
        <f>'Assumptions (Wind)'!$V$27*AO677/1000000000</f>
        <v>0.7783206321</v>
      </c>
      <c r="AP891" s="247">
        <f>'Assumptions (Wind)'!$V$27*AP677/1000000000</f>
        <v>0.6711098321</v>
      </c>
      <c r="AQ891" s="247">
        <f>'Assumptions (Wind)'!$V$27*AQ677/1000000000</f>
        <v>1.223319732</v>
      </c>
      <c r="AR891" s="247">
        <f>'Assumptions (Wind)'!$V$27*AR677/1000000000</f>
        <v>0.4202910321</v>
      </c>
      <c r="AS891" s="247">
        <f>'Assumptions (Wind)'!$V$27*AS677/1000000000</f>
        <v>0.5854402321</v>
      </c>
      <c r="AT891" s="247">
        <f>'Assumptions (Wind)'!$V$27*AT677/1000000000</f>
        <v>0.4202910321</v>
      </c>
      <c r="AU891" s="247">
        <f>'Assumptions (Wind)'!$V$27*AU677/1000000000</f>
        <v>0.4264810321</v>
      </c>
      <c r="AV891" s="247">
        <f>'Assumptions (Wind)'!$V$27*AV677/1000000000</f>
        <v>0.4512410321</v>
      </c>
      <c r="AW891" s="247">
        <f>'Assumptions (Wind)'!$V$27*AW677/1000000000</f>
        <v>0.4202910321</v>
      </c>
      <c r="AX891" s="247">
        <f>'Assumptions (Wind)'!$V$27*AX677/1000000000</f>
        <v>0.4202910321</v>
      </c>
      <c r="AY891" s="247">
        <f>'Assumptions (Wind)'!$V$27*AY677/1000000000</f>
        <v>0.4202910321</v>
      </c>
      <c r="AZ891" s="247">
        <f>'Assumptions (Wind)'!$V$27*AZ677/1000000000</f>
        <v>0.8405820642</v>
      </c>
      <c r="BA891" s="247">
        <f>'Assumptions (Wind)'!$V$27*BA677/1000000000</f>
        <v>0.8405820642</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0.5</v>
      </c>
      <c r="AK895" s="252">
        <f>'Assumptions (Solar)'!AJ51</f>
        <v>0</v>
      </c>
      <c r="AL895" s="252">
        <f>'Assumptions (Solar)'!AK51</f>
        <v>0</v>
      </c>
      <c r="AM895" s="252">
        <f>'Assumptions (Solar)'!AL51</f>
        <v>0</v>
      </c>
      <c r="AN895" s="252">
        <f>'Assumptions (Solar)'!AM51</f>
        <v>2.6</v>
      </c>
      <c r="AO895" s="252">
        <f>'Assumptions (Solar)'!AN51</f>
        <v>8.1</v>
      </c>
      <c r="AP895" s="252">
        <f>'Assumptions (Solar)'!AO51</f>
        <v>0</v>
      </c>
      <c r="AQ895" s="252">
        <f>'Assumptions (Solar)'!AP51</f>
        <v>3.2</v>
      </c>
      <c r="AR895" s="252">
        <f>'Assumptions (Solar)'!AQ51</f>
        <v>5</v>
      </c>
      <c r="AS895" s="252">
        <f>'Assumptions (Solar)'!AR51</f>
        <v>81</v>
      </c>
      <c r="AT895" s="252">
        <f>'Assumptions (Solar)'!AS51</f>
        <v>124.6</v>
      </c>
      <c r="AU895" s="252">
        <f>'Assumptions (Solar)'!AT51</f>
        <v>107.5</v>
      </c>
      <c r="AV895" s="252">
        <f>'Assumptions (Solar)'!AU51</f>
        <v>0</v>
      </c>
      <c r="AW895" s="252">
        <f>'Assumptions (Solar)'!AV51</f>
        <v>0</v>
      </c>
      <c r="AX895" s="253">
        <f>'Assumptions (Solar)'!AW51</f>
        <v>288.0465615</v>
      </c>
      <c r="AY895" s="253">
        <f>'Assumptions (Solar)'!AX51</f>
        <v>288.0465615</v>
      </c>
      <c r="AZ895" s="253">
        <f>'Assumptions (Solar)'!AY51</f>
        <v>288.0465615</v>
      </c>
      <c r="BA895" s="253">
        <f>'Assumptions (Solar)'!AZ51</f>
        <v>288.0465615</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440</v>
      </c>
      <c r="Y896" s="167">
        <f>X896-'Assumptions (Solar)'!X51+X902</f>
        <v>728.0465615</v>
      </c>
      <c r="Z896" s="167">
        <f>Y896-'Assumptions (Solar)'!Y51+Y902</f>
        <v>1016.093123</v>
      </c>
      <c r="AA896" s="167">
        <f>Z896-'Assumptions (Solar)'!Z51+Z902</f>
        <v>1304.139685</v>
      </c>
      <c r="AB896" s="167">
        <f>AA896-'Assumptions (Solar)'!AA51+AA902</f>
        <v>1592.186246</v>
      </c>
      <c r="AC896" s="167">
        <f>AB896-'Assumptions (Solar)'!AB51+AB902</f>
        <v>1880.232808</v>
      </c>
      <c r="AD896" s="167">
        <f>AC896-'Assumptions (Solar)'!AC51+AC902</f>
        <v>2168.279369</v>
      </c>
      <c r="AE896" s="167">
        <f>AD896-'Assumptions (Solar)'!AD51+AD902</f>
        <v>2456.325931</v>
      </c>
      <c r="AF896" s="167">
        <f>AE896-'Assumptions (Solar)'!AE51+AE902</f>
        <v>2744.372492</v>
      </c>
      <c r="AG896" s="167">
        <f>AF896-'Assumptions (Solar)'!AF51+AF902</f>
        <v>3032.419054</v>
      </c>
      <c r="AH896" s="167">
        <f>AG896-'Assumptions (Solar)'!AG51+AG902</f>
        <v>3320.465615</v>
      </c>
      <c r="AI896" s="167">
        <f>AH896-'Assumptions (Solar)'!AH51+AH902</f>
        <v>3608.512177</v>
      </c>
      <c r="AJ896" s="167">
        <f>AI896-'Assumptions (Solar)'!AI51+AI902</f>
        <v>3896.058738</v>
      </c>
      <c r="AK896" s="167">
        <f>AJ896-'Assumptions (Solar)'!AJ51+AJ902</f>
        <v>4184.6053</v>
      </c>
      <c r="AL896" s="167">
        <f>AK896-'Assumptions (Solar)'!AK51+AK902</f>
        <v>4472.651861</v>
      </c>
      <c r="AM896" s="167">
        <f>AL896-'Assumptions (Solar)'!AL51+AL902</f>
        <v>4760.698423</v>
      </c>
      <c r="AN896" s="167">
        <f>AM896-'Assumptions (Solar)'!AM51+AM902</f>
        <v>5046.144984</v>
      </c>
      <c r="AO896" s="167">
        <f>AN896-'Assumptions (Solar)'!AN51+AN902</f>
        <v>5328.691546</v>
      </c>
      <c r="AP896" s="167">
        <f>AO896-'Assumptions (Solar)'!AO51+AO902</f>
        <v>5624.838107</v>
      </c>
      <c r="AQ896" s="167">
        <f>AP896-'Assumptions (Solar)'!AP51+AP902</f>
        <v>5909.684669</v>
      </c>
      <c r="AR896" s="167">
        <f>AQ896-'Assumptions (Solar)'!AQ51+AQ902</f>
        <v>6195.93123</v>
      </c>
      <c r="AS896" s="167">
        <f>AR896-'Assumptions (Solar)'!AR51+AR902</f>
        <v>6407.977792</v>
      </c>
      <c r="AT896" s="167">
        <f>AS896-'Assumptions (Solar)'!AS51+AS902</f>
        <v>6652.424353</v>
      </c>
      <c r="AU896" s="167">
        <f>AT896-'Assumptions (Solar)'!AT51+AT902</f>
        <v>6957.570915</v>
      </c>
      <c r="AV896" s="167">
        <f>AU896-'Assumptions (Solar)'!AU51+AU902</f>
        <v>7353.117476</v>
      </c>
      <c r="AW896" s="167">
        <f>AV896-'Assumptions (Solar)'!AV51+AV902</f>
        <v>7641.164038</v>
      </c>
      <c r="AX896" s="167">
        <f>AW896-'Assumptions (Solar)'!AW51+AW902</f>
        <v>7641.164038</v>
      </c>
      <c r="AY896" s="167">
        <f>AX896-'Assumptions (Solar)'!AX51+AX902</f>
        <v>7929.210599</v>
      </c>
      <c r="AZ896" s="167">
        <f>AY896-'Assumptions (Solar)'!AY51+AY902</f>
        <v>8217.257161</v>
      </c>
      <c r="BA896" s="167">
        <f>AZ896-'Assumptions (Solar)'!AZ51+AZ902</f>
        <v>8505.303723</v>
      </c>
    </row>
    <row r="897" ht="15.75" customHeight="1">
      <c r="A897" s="254" t="s">
        <v>350</v>
      </c>
      <c r="B897" s="150" t="s">
        <v>149</v>
      </c>
      <c r="C897" s="151">
        <v>0.0</v>
      </c>
      <c r="D897" s="151">
        <v>0.0</v>
      </c>
      <c r="E897" s="151">
        <v>0.0</v>
      </c>
      <c r="F897" s="151">
        <v>0.0</v>
      </c>
      <c r="G897" s="151">
        <v>0.0</v>
      </c>
      <c r="H897" s="151">
        <v>0.0</v>
      </c>
      <c r="I897" s="151">
        <v>0.0</v>
      </c>
      <c r="J897" s="151">
        <v>0.5</v>
      </c>
      <c r="K897" s="151">
        <v>0.5</v>
      </c>
      <c r="L897" s="151">
        <v>0.5</v>
      </c>
      <c r="M897" s="151">
        <v>0.5</v>
      </c>
      <c r="N897" s="151">
        <v>3.1</v>
      </c>
      <c r="O897" s="151">
        <v>11.2</v>
      </c>
      <c r="P897" s="151">
        <v>11.2</v>
      </c>
      <c r="Q897" s="151">
        <v>14.4</v>
      </c>
      <c r="R897" s="151">
        <v>19.4</v>
      </c>
      <c r="S897" s="151">
        <v>100.4</v>
      </c>
      <c r="T897" s="151">
        <v>225.0</v>
      </c>
      <c r="U897" s="151">
        <v>332.5</v>
      </c>
      <c r="V897" s="172">
        <f t="shared" ref="V897:W897" si="37">U897+U902</f>
        <v>440</v>
      </c>
      <c r="W897" s="172">
        <f t="shared" si="37"/>
        <v>440</v>
      </c>
      <c r="X897" s="154">
        <f t="shared" ref="X897:AZ897" si="38">W897+($BA$897-$W$897)/($BA$2-$W$2)</f>
        <v>728.0465615</v>
      </c>
      <c r="Y897" s="154">
        <f t="shared" si="38"/>
        <v>1016.093123</v>
      </c>
      <c r="Z897" s="154">
        <f t="shared" si="38"/>
        <v>1304.139685</v>
      </c>
      <c r="AA897" s="154">
        <f t="shared" si="38"/>
        <v>1592.186246</v>
      </c>
      <c r="AB897" s="154">
        <f t="shared" si="38"/>
        <v>1880.232808</v>
      </c>
      <c r="AC897" s="154">
        <f t="shared" si="38"/>
        <v>2168.279369</v>
      </c>
      <c r="AD897" s="154">
        <f t="shared" si="38"/>
        <v>2456.325931</v>
      </c>
      <c r="AE897" s="154">
        <f t="shared" si="38"/>
        <v>2744.372492</v>
      </c>
      <c r="AF897" s="154">
        <f t="shared" si="38"/>
        <v>3032.419054</v>
      </c>
      <c r="AG897" s="154">
        <f t="shared" si="38"/>
        <v>3320.465615</v>
      </c>
      <c r="AH897" s="154">
        <f t="shared" si="38"/>
        <v>3608.512177</v>
      </c>
      <c r="AI897" s="154">
        <f t="shared" si="38"/>
        <v>3896.558738</v>
      </c>
      <c r="AJ897" s="154">
        <f t="shared" si="38"/>
        <v>4184.6053</v>
      </c>
      <c r="AK897" s="154">
        <f t="shared" si="38"/>
        <v>4472.651861</v>
      </c>
      <c r="AL897" s="154">
        <f t="shared" si="38"/>
        <v>4760.698423</v>
      </c>
      <c r="AM897" s="154">
        <f t="shared" si="38"/>
        <v>5048.744984</v>
      </c>
      <c r="AN897" s="154">
        <f t="shared" si="38"/>
        <v>5336.791546</v>
      </c>
      <c r="AO897" s="154">
        <f t="shared" si="38"/>
        <v>5624.838107</v>
      </c>
      <c r="AP897" s="154">
        <f t="shared" si="38"/>
        <v>5912.884669</v>
      </c>
      <c r="AQ897" s="154">
        <f t="shared" si="38"/>
        <v>6200.93123</v>
      </c>
      <c r="AR897" s="154">
        <f t="shared" si="38"/>
        <v>6488.977792</v>
      </c>
      <c r="AS897" s="154">
        <f t="shared" si="38"/>
        <v>6777.024353</v>
      </c>
      <c r="AT897" s="154">
        <f t="shared" si="38"/>
        <v>7065.070915</v>
      </c>
      <c r="AU897" s="154">
        <f t="shared" si="38"/>
        <v>7353.117476</v>
      </c>
      <c r="AV897" s="154">
        <f t="shared" si="38"/>
        <v>7641.164038</v>
      </c>
      <c r="AW897" s="154">
        <f t="shared" si="38"/>
        <v>7929.210599</v>
      </c>
      <c r="AX897" s="154">
        <f t="shared" si="38"/>
        <v>8217.257161</v>
      </c>
      <c r="AY897" s="154">
        <f t="shared" si="38"/>
        <v>8505.303723</v>
      </c>
      <c r="AZ897" s="154">
        <f t="shared" si="38"/>
        <v>8793.350284</v>
      </c>
      <c r="BA897" s="155">
        <f>Inputs!$H$8</f>
        <v>9081.396846</v>
      </c>
    </row>
    <row r="898" ht="15.75" customHeight="1">
      <c r="A898" s="255" t="s">
        <v>28</v>
      </c>
      <c r="B898" s="159" t="s">
        <v>150</v>
      </c>
      <c r="C898" s="156">
        <v>0.0</v>
      </c>
      <c r="D898" s="156">
        <v>0.0</v>
      </c>
      <c r="E898" s="156">
        <v>0.0</v>
      </c>
      <c r="F898" s="156">
        <v>0.0</v>
      </c>
      <c r="G898" s="156">
        <v>0.0</v>
      </c>
      <c r="H898" s="156">
        <v>0.0</v>
      </c>
      <c r="I898" s="156">
        <v>0.0</v>
      </c>
      <c r="J898" s="156">
        <v>0.0</v>
      </c>
      <c r="K898" s="156">
        <v>0.0</v>
      </c>
      <c r="L898" s="156">
        <v>0.0</v>
      </c>
      <c r="M898" s="156">
        <v>0.0</v>
      </c>
      <c r="N898" s="156">
        <v>9.3E-4</v>
      </c>
      <c r="O898" s="156">
        <v>0.007206</v>
      </c>
      <c r="P898" s="156">
        <v>0.021255</v>
      </c>
      <c r="Q898" s="156">
        <v>0.024771</v>
      </c>
      <c r="R898" s="156">
        <v>0.024998</v>
      </c>
      <c r="S898" s="156">
        <v>0.041663</v>
      </c>
      <c r="T898" s="156">
        <v>0.194533</v>
      </c>
      <c r="U898" s="156">
        <v>0.573391</v>
      </c>
      <c r="V898" s="157">
        <f t="shared" ref="V898:W898" si="39">if($U$898&gt;0,(V897/$U$897)*$U$898,U$898)</f>
        <v>0.7587730526</v>
      </c>
      <c r="W898" s="157">
        <f t="shared" si="39"/>
        <v>0.7587730526</v>
      </c>
      <c r="X898" s="154">
        <f t="shared" ref="X898:AZ898" si="40">W898+($BA$898-$W$898)/($BA$2-$W$2)</f>
        <v>1.216107143</v>
      </c>
      <c r="Y898" s="154">
        <f t="shared" si="40"/>
        <v>1.673441234</v>
      </c>
      <c r="Z898" s="154">
        <f t="shared" si="40"/>
        <v>2.130775325</v>
      </c>
      <c r="AA898" s="154">
        <f t="shared" si="40"/>
        <v>2.588109416</v>
      </c>
      <c r="AB898" s="154">
        <f t="shared" si="40"/>
        <v>3.045443507</v>
      </c>
      <c r="AC898" s="154">
        <f t="shared" si="40"/>
        <v>3.502777598</v>
      </c>
      <c r="AD898" s="154">
        <f t="shared" si="40"/>
        <v>3.960111689</v>
      </c>
      <c r="AE898" s="154">
        <f t="shared" si="40"/>
        <v>4.417445779</v>
      </c>
      <c r="AF898" s="154">
        <f t="shared" si="40"/>
        <v>4.87477987</v>
      </c>
      <c r="AG898" s="154">
        <f t="shared" si="40"/>
        <v>5.332113961</v>
      </c>
      <c r="AH898" s="154">
        <f t="shared" si="40"/>
        <v>5.789448052</v>
      </c>
      <c r="AI898" s="154">
        <f t="shared" si="40"/>
        <v>6.246782143</v>
      </c>
      <c r="AJ898" s="154">
        <f t="shared" si="40"/>
        <v>6.704116234</v>
      </c>
      <c r="AK898" s="154">
        <f t="shared" si="40"/>
        <v>7.161450324</v>
      </c>
      <c r="AL898" s="154">
        <f t="shared" si="40"/>
        <v>7.618784415</v>
      </c>
      <c r="AM898" s="154">
        <f t="shared" si="40"/>
        <v>8.076118506</v>
      </c>
      <c r="AN898" s="154">
        <f t="shared" si="40"/>
        <v>8.533452597</v>
      </c>
      <c r="AO898" s="154">
        <f t="shared" si="40"/>
        <v>8.990786688</v>
      </c>
      <c r="AP898" s="154">
        <f t="shared" si="40"/>
        <v>9.448120779</v>
      </c>
      <c r="AQ898" s="154">
        <f t="shared" si="40"/>
        <v>9.90545487</v>
      </c>
      <c r="AR898" s="154">
        <f t="shared" si="40"/>
        <v>10.36278896</v>
      </c>
      <c r="AS898" s="154">
        <f t="shared" si="40"/>
        <v>10.82012305</v>
      </c>
      <c r="AT898" s="154">
        <f t="shared" si="40"/>
        <v>11.27745714</v>
      </c>
      <c r="AU898" s="154">
        <f t="shared" si="40"/>
        <v>11.73479123</v>
      </c>
      <c r="AV898" s="154">
        <f t="shared" si="40"/>
        <v>12.19212532</v>
      </c>
      <c r="AW898" s="154">
        <f t="shared" si="40"/>
        <v>12.64945941</v>
      </c>
      <c r="AX898" s="154">
        <f t="shared" si="40"/>
        <v>13.10679351</v>
      </c>
      <c r="AY898" s="154">
        <f t="shared" si="40"/>
        <v>13.5641276</v>
      </c>
      <c r="AZ898" s="154">
        <f t="shared" si="40"/>
        <v>14.02146169</v>
      </c>
      <c r="BA898" s="243">
        <f>Inputs!$I$8</f>
        <v>14.47879578</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0.00001208970187</v>
      </c>
      <c r="K899" s="212">
        <f>K897*('Assumptions (Solar)'!J20*'Assumptions (Solar)'!J27+'Assumptions (Solar)'!J21*'Assumptions (Solar)'!J28)/10^9</f>
        <v>0.00001192686018</v>
      </c>
      <c r="L899" s="212">
        <f>L897*('Assumptions (Solar)'!K20*'Assumptions (Solar)'!K27+'Assumptions (Solar)'!K21*'Assumptions (Solar)'!K28)/10^9</f>
        <v>0.00001162969745</v>
      </c>
      <c r="M899" s="212">
        <f>M897*('Assumptions (Solar)'!L20*'Assumptions (Solar)'!L27+'Assumptions (Solar)'!L21*'Assumptions (Solar)'!L28)/10^9</f>
        <v>0.00001138528343</v>
      </c>
      <c r="N899" s="212">
        <f>N897*('Assumptions (Solar)'!M20*'Assumptions (Solar)'!M27+'Assumptions (Solar)'!M21*'Assumptions (Solar)'!M28)/10^9</f>
        <v>0.00006973618444</v>
      </c>
      <c r="O899" s="212">
        <f>O897*('Assumptions (Solar)'!N20*'Assumptions (Solar)'!N27+'Assumptions (Solar)'!N21*'Assumptions (Solar)'!N28)/10^9</f>
        <v>0.0002484899245</v>
      </c>
      <c r="P899" s="212">
        <f>P897*('Assumptions (Solar)'!O20*'Assumptions (Solar)'!O27+'Assumptions (Solar)'!O21*'Assumptions (Solar)'!O28)/10^9</f>
        <v>0.0002446855362</v>
      </c>
      <c r="Q899" s="212">
        <f>Q897*('Assumptions (Solar)'!P20*'Assumptions (Solar)'!P27+'Assumptions (Solar)'!P21*'Assumptions (Solar)'!P28)/10^9</f>
        <v>0.0003100697542</v>
      </c>
      <c r="R899" s="212">
        <f>R897*('Assumptions (Solar)'!Q20*'Assumptions (Solar)'!Q27+'Assumptions (Solar)'!Q21*'Assumptions (Solar)'!Q28)/10^9</f>
        <v>0.0004084527322</v>
      </c>
      <c r="S899" s="212">
        <f>S897*('Assumptions (Solar)'!R20*'Assumptions (Solar)'!R27+'Assumptions (Solar)'!R21*'Assumptions (Solar)'!R28)/10^9</f>
        <v>0.002066764</v>
      </c>
      <c r="T899" s="212">
        <f>T897*('Assumptions (Solar)'!S20*'Assumptions (Solar)'!S27+'Assumptions (Solar)'!S21*'Assumptions (Solar)'!S28)/10^9</f>
        <v>0.004573415593</v>
      </c>
      <c r="U899" s="212">
        <f>U897*('Assumptions (Solar)'!T20*'Assumptions (Solar)'!T27+'Assumptions (Solar)'!T21*'Assumptions (Solar)'!T28)/10^9</f>
        <v>0.006720887149</v>
      </c>
      <c r="V899" s="212">
        <f>V897*('Assumptions (Solar)'!U20*'Assumptions (Solar)'!U27+'Assumptions (Solar)'!U21*'Assumptions (Solar)'!U28)/10^9</f>
        <v>0.008127640437</v>
      </c>
      <c r="W899" s="212">
        <f>W897*('Assumptions (Solar)'!V20*'Assumptions (Solar)'!V27+'Assumptions (Solar)'!V21*'Assumptions (Solar)'!V28)/10^9</f>
        <v>0.00802022445</v>
      </c>
      <c r="X899" s="212">
        <f>X897*('Assumptions (Solar)'!W20*'Assumptions (Solar)'!W27+'Assumptions (Solar)'!W21*'Assumptions (Solar)'!W28)/10^9</f>
        <v>0.01176219108</v>
      </c>
      <c r="Y899" s="212">
        <f>Y897*('Assumptions (Solar)'!X20*'Assumptions (Solar)'!X27+'Assumptions (Solar)'!X21*'Assumptions (Solar)'!X28)/10^9</f>
        <v>0.01607194604</v>
      </c>
      <c r="Z899" s="212">
        <f>Z897*('Assumptions (Solar)'!Y20*'Assumptions (Solar)'!Y27+'Assumptions (Solar)'!Y21*'Assumptions (Solar)'!Y28)/10^9</f>
        <v>0.02016005876</v>
      </c>
      <c r="AA899" s="212">
        <f>AA897*('Assumptions (Solar)'!Z20*'Assumptions (Solar)'!Z27+'Assumptions (Solar)'!Z21*'Assumptions (Solar)'!Z28)/10^9</f>
        <v>0.0240095412</v>
      </c>
      <c r="AB899" s="212">
        <f>AB897*('Assumptions (Solar)'!AA20*'Assumptions (Solar)'!AA27+'Assumptions (Solar)'!AA21*'Assumptions (Solar)'!AA28)/10^9</f>
        <v>0.02760403111</v>
      </c>
      <c r="AC899" s="212">
        <f>AC897*('Assumptions (Solar)'!AB20*'Assumptions (Solar)'!AB27+'Assumptions (Solar)'!AB21*'Assumptions (Solar)'!AB28)/10^9</f>
        <v>0.03092030607</v>
      </c>
      <c r="AD899" s="212">
        <f>AD897*('Assumptions (Solar)'!AC20*'Assumptions (Solar)'!AC27+'Assumptions (Solar)'!AC21*'Assumptions (Solar)'!AC28)/10^9</f>
        <v>0.03394005167</v>
      </c>
      <c r="AE899" s="212">
        <f>AE897*('Assumptions (Solar)'!AD20*'Assumptions (Solar)'!AD27+'Assumptions (Solar)'!AD21*'Assumptions (Solar)'!AD28)/10^9</f>
        <v>0.03664566071</v>
      </c>
      <c r="AF899" s="212">
        <f>AF897*('Assumptions (Solar)'!AE20*'Assumptions (Solar)'!AE27+'Assumptions (Solar)'!AE21*'Assumptions (Solar)'!AE28)/10^9</f>
        <v>0.03900909713</v>
      </c>
      <c r="AG899" s="212">
        <f>AG897*('Assumptions (Solar)'!AF20*'Assumptions (Solar)'!AF27+'Assumptions (Solar)'!AF21*'Assumptions (Solar)'!AF28)/10^9</f>
        <v>0.04101059462</v>
      </c>
      <c r="AH899" s="212">
        <f>AH897*('Assumptions (Solar)'!AG20*'Assumptions (Solar)'!AG27+'Assumptions (Solar)'!AG21*'Assumptions (Solar)'!AG28)/10^9</f>
        <v>0.04503411522</v>
      </c>
      <c r="AI899" s="212">
        <f>AI897*('Assumptions (Solar)'!AH20*'Assumptions (Solar)'!AH27+'Assumptions (Solar)'!AH21*'Assumptions (Solar)'!AH28)/10^9</f>
        <v>0.04913332861</v>
      </c>
      <c r="AJ899" s="212">
        <f>AJ897*('Assumptions (Solar)'!AI20*'Assumptions (Solar)'!AI27+'Assumptions (Solar)'!AI21*'Assumptions (Solar)'!AI28)/10^9</f>
        <v>0.05330837531</v>
      </c>
      <c r="AK899" s="212">
        <f>AK897*('Assumptions (Solar)'!AJ20*'Assumptions (Solar)'!AJ27+'Assumptions (Solar)'!AJ21*'Assumptions (Solar)'!AJ28)/10^9</f>
        <v>0.0575593475</v>
      </c>
      <c r="AL899" s="212">
        <f>AL897*('Assumptions (Solar)'!AK20*'Assumptions (Solar)'!AK27+'Assumptions (Solar)'!AK21*'Assumptions (Solar)'!AK28)/10^9</f>
        <v>0.06188628663</v>
      </c>
      <c r="AM899" s="212">
        <f>AM897*('Assumptions (Solar)'!AL20*'Assumptions (Solar)'!AL27+'Assumptions (Solar)'!AL21*'Assumptions (Solar)'!AL28)/10^9</f>
        <v>0.06628918087</v>
      </c>
      <c r="AN899" s="212">
        <f>AN897*('Assumptions (Solar)'!AM20*'Assumptions (Solar)'!AM27+'Assumptions (Solar)'!AM21*'Assumptions (Solar)'!AM28)/10^9</f>
        <v>0.07076796251</v>
      </c>
      <c r="AO899" s="212">
        <f>AO897*('Assumptions (Solar)'!AN20*'Assumptions (Solar)'!AN27+'Assumptions (Solar)'!AN21*'Assumptions (Solar)'!AN28)/10^9</f>
        <v>0.0753225053</v>
      </c>
      <c r="AP899" s="212">
        <f>AP897*('Assumptions (Solar)'!AO20*'Assumptions (Solar)'!AO27+'Assumptions (Solar)'!AO21*'Assumptions (Solar)'!AO28)/10^9</f>
        <v>0.07995262165</v>
      </c>
      <c r="AQ899" s="212">
        <f>AQ897*('Assumptions (Solar)'!AP20*'Assumptions (Solar)'!AP27+'Assumptions (Solar)'!AP21*'Assumptions (Solar)'!AP28)/10^9</f>
        <v>0.08465805971</v>
      </c>
      <c r="AR899" s="212">
        <f>AR897*('Assumptions (Solar)'!AQ20*'Assumptions (Solar)'!AQ27+'Assumptions (Solar)'!AQ21*'Assumptions (Solar)'!AQ28)/10^9</f>
        <v>0.08943850045</v>
      </c>
      <c r="AS899" s="212">
        <f>AS897*('Assumptions (Solar)'!AR20*'Assumptions (Solar)'!AR27+'Assumptions (Solar)'!AR21*'Assumptions (Solar)'!AR28)/10^9</f>
        <v>0.09429355454</v>
      </c>
      <c r="AT899" s="212">
        <f>AT897*('Assumptions (Solar)'!AS20*'Assumptions (Solar)'!AS27+'Assumptions (Solar)'!AS21*'Assumptions (Solar)'!AS28)/10^9</f>
        <v>0.09922275914</v>
      </c>
      <c r="AU899" s="212">
        <f>AU897*('Assumptions (Solar)'!AT20*'Assumptions (Solar)'!AT27+'Assumptions (Solar)'!AT21*'Assumptions (Solar)'!AT28)/10^9</f>
        <v>0.1042255747</v>
      </c>
      <c r="AV899" s="212">
        <f>AV897*('Assumptions (Solar)'!AU20*'Assumptions (Solar)'!AU27+'Assumptions (Solar)'!AU21*'Assumptions (Solar)'!AU28)/10^9</f>
        <v>0.1093013813</v>
      </c>
      <c r="AW899" s="212">
        <f>AW897*('Assumptions (Solar)'!AV20*'Assumptions (Solar)'!AV27+'Assumptions (Solar)'!AV21*'Assumptions (Solar)'!AV28)/10^9</f>
        <v>0.1144494755</v>
      </c>
      <c r="AX899" s="212">
        <f>AX897*('Assumptions (Solar)'!AW20*'Assumptions (Solar)'!AW27+'Assumptions (Solar)'!AW21*'Assumptions (Solar)'!AW28)/10^9</f>
        <v>0.1196690663</v>
      </c>
      <c r="AY899" s="212">
        <f>AY897*('Assumptions (Solar)'!AX20*'Assumptions (Solar)'!AX27+'Assumptions (Solar)'!AX21*'Assumptions (Solar)'!AX28)/10^9</f>
        <v>0.1249592718</v>
      </c>
      <c r="AZ899" s="212">
        <f>AZ897*('Assumptions (Solar)'!AY20*'Assumptions (Solar)'!AY27+'Assumptions (Solar)'!AY21*'Assumptions (Solar)'!AY28)/10^9</f>
        <v>0.1303191149</v>
      </c>
      <c r="BA899" s="212">
        <f>BA897*('Assumptions (Solar)'!AZ20*'Assumptions (Solar)'!AZ27+'Assumptions (Solar)'!AZ21*'Assumptions (Solar)'!AZ28)/10^9</f>
        <v>0.1357475193</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v>
      </c>
      <c r="M900" s="212">
        <f>M898*'Assumptions (Solar)'!L45/10^3</f>
        <v>0</v>
      </c>
      <c r="N900" s="212">
        <f>N898*'Assumptions (Solar)'!M45/10^3</f>
        <v>0.000065604339</v>
      </c>
      <c r="O900" s="212">
        <f>O898*'Assumptions (Solar)'!N45/10^3</f>
        <v>0.0004395501468</v>
      </c>
      <c r="P900" s="212">
        <f>P898*'Assumptions (Solar)'!O45/10^3</f>
        <v>0.001439267447</v>
      </c>
      <c r="Q900" s="212">
        <f>Q898*'Assumptions (Solar)'!P45/10^3</f>
        <v>0.001799942604</v>
      </c>
      <c r="R900" s="212">
        <f>R898*'Assumptions (Solar)'!Q45/10^3</f>
        <v>0.001496545267</v>
      </c>
      <c r="S900" s="212">
        <f>S898*'Assumptions (Solar)'!R45/10^3</f>
        <v>0.00266934841</v>
      </c>
      <c r="T900" s="212">
        <f>T898*'Assumptions (Solar)'!S45/10^3</f>
        <v>0.01216609382</v>
      </c>
      <c r="U900" s="212">
        <f>U898*'Assumptions (Solar)'!T45/10^3</f>
        <v>0.0368117022</v>
      </c>
      <c r="V900" s="212">
        <f>V898*'Assumptions (Solar)'!U45/10^3</f>
        <v>0.049388538</v>
      </c>
      <c r="W900" s="212">
        <f>W898*'Assumptions (Solar)'!V45/10^3</f>
        <v>0.05151559132</v>
      </c>
      <c r="X900" s="212">
        <f>X898*'Assumptions (Solar)'!W45/10^3</f>
        <v>0.08319173718</v>
      </c>
      <c r="Y900" s="212">
        <f>Y898*'Assumptions (Solar)'!X45/10^3</f>
        <v>0.1155341151</v>
      </c>
      <c r="Z900" s="212">
        <f>Z898*'Assumptions (Solar)'!Y45/10^3</f>
        <v>0.1495078323</v>
      </c>
      <c r="AA900" s="212">
        <f>AA898*'Assumptions (Solar)'!Z45/10^3</f>
        <v>0.1850486327</v>
      </c>
      <c r="AB900" s="212">
        <f>AB898*'Assumptions (Solar)'!AA45/10^3</f>
        <v>0.2238906217</v>
      </c>
      <c r="AC900" s="212">
        <f>AC898*'Assumptions (Solar)'!AB45/10^3</f>
        <v>0.2616701666</v>
      </c>
      <c r="AD900" s="212">
        <f>AD898*'Assumptions (Solar)'!AC45/10^3</f>
        <v>0.3016480831</v>
      </c>
      <c r="AE900" s="212">
        <f>AE898*'Assumptions (Solar)'!AD45/10^3</f>
        <v>0.3423939253</v>
      </c>
      <c r="AF900" s="212">
        <f>AF898*'Assumptions (Solar)'!AE45/10^3</f>
        <v>0.3848006449</v>
      </c>
      <c r="AG900" s="212">
        <f>AG898*'Assumptions (Solar)'!AF45/10^3</f>
        <v>0.4286740222</v>
      </c>
      <c r="AH900" s="212">
        <f>AH898*'Assumptions (Solar)'!AG45/10^3</f>
        <v>0.4747302245</v>
      </c>
      <c r="AI900" s="212">
        <f>AI898*'Assumptions (Solar)'!AH45/10^3</f>
        <v>0.5202829281</v>
      </c>
      <c r="AJ900" s="212">
        <f>AJ898*'Assumptions (Solar)'!AI45/10^3</f>
        <v>0.5668476425</v>
      </c>
      <c r="AK900" s="212">
        <f>AK898*'Assumptions (Solar)'!AJ45/10^3</f>
        <v>0.6147572292</v>
      </c>
      <c r="AL900" s="212">
        <f>AL898*'Assumptions (Solar)'!AK45/10^3</f>
        <v>0.6649865507</v>
      </c>
      <c r="AM900" s="212">
        <f>AM898*'Assumptions (Solar)'!AL45/10^3</f>
        <v>0.7195139965</v>
      </c>
      <c r="AN900" s="212">
        <f>AN898*'Assumptions (Solar)'!AM45/10^3</f>
        <v>0.7752224399</v>
      </c>
      <c r="AO900" s="212">
        <f>AO898*'Assumptions (Solar)'!AN45/10^3</f>
        <v>0.8351080527</v>
      </c>
      <c r="AP900" s="212">
        <f>AP898*'Assumptions (Solar)'!AO45/10^3</f>
        <v>0.8971971394</v>
      </c>
      <c r="AQ900" s="212">
        <f>AQ898*'Assumptions (Solar)'!AP45/10^3</f>
        <v>0.9598192612</v>
      </c>
      <c r="AR900" s="212">
        <f>AR898*'Assumptions (Solar)'!AQ45/10^3</f>
        <v>1.023770181</v>
      </c>
      <c r="AS900" s="212">
        <f>AS898*'Assumptions (Solar)'!AR45/10^3</f>
        <v>1.089315023</v>
      </c>
      <c r="AT900" s="212">
        <f>AT898*'Assumptions (Solar)'!AS45/10^3</f>
        <v>1.157854382</v>
      </c>
      <c r="AU900" s="212">
        <f>AU898*'Assumptions (Solar)'!AT45/10^3</f>
        <v>1.229784294</v>
      </c>
      <c r="AV900" s="212">
        <f>AV898*'Assumptions (Solar)'!AU45/10^3</f>
        <v>1.304327344</v>
      </c>
      <c r="AW900" s="212">
        <f>AW898*'Assumptions (Solar)'!AV45/10^3</f>
        <v>1.378530244</v>
      </c>
      <c r="AX900" s="212">
        <f>AX898*'Assumptions (Solar)'!AW45/10^3</f>
        <v>1.459764146</v>
      </c>
      <c r="AY900" s="212">
        <f>AY898*'Assumptions (Solar)'!AX45/10^3</f>
        <v>1.565155324</v>
      </c>
      <c r="AZ900" s="212">
        <f>AZ898*'Assumptions (Solar)'!AY45/10^3</f>
        <v>1.661024416</v>
      </c>
      <c r="BA900" s="212">
        <f>BA898*'Assumptions (Solar)'!AZ45/10^3</f>
        <v>1.750188291</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0.00002127788388</v>
      </c>
      <c r="K901" s="176">
        <f>K897*'Assumptions (Solar)'!J47*'Assumptions (Solar)'!J48*365/10^9</f>
        <v>0.00002162676758</v>
      </c>
      <c r="L901" s="176">
        <f>L897*'Assumptions (Solar)'!K47*'Assumptions (Solar)'!K48*365/10^9</f>
        <v>0.00002502838365</v>
      </c>
      <c r="M901" s="176">
        <f>M897*'Assumptions (Solar)'!L47*'Assumptions (Solar)'!L48*365/10^9</f>
        <v>0.00001747505156</v>
      </c>
      <c r="N901" s="176">
        <f>N897*'Assumptions (Solar)'!M47*'Assumptions (Solar)'!M48*365/10^9</f>
        <v>0.0001120225539</v>
      </c>
      <c r="O901" s="176">
        <f>O897*'Assumptions (Solar)'!N47*'Assumptions (Solar)'!N48*365/10^9</f>
        <v>0.000389878156</v>
      </c>
      <c r="P901" s="176">
        <f>P897*'Assumptions (Solar)'!O47*'Assumptions (Solar)'!O48*365/10^9</f>
        <v>0.0003371269406</v>
      </c>
      <c r="Q901" s="176">
        <f>Q897*'Assumptions (Solar)'!P47*'Assumptions (Solar)'!P48*365/10^9</f>
        <v>0.0004811762137</v>
      </c>
      <c r="R901" s="176">
        <f>R897*'Assumptions (Solar)'!Q47*'Assumptions (Solar)'!Q48*365/10^9</f>
        <v>0.0006956296943</v>
      </c>
      <c r="S901" s="176">
        <f>S897*'Assumptions (Solar)'!R47*'Assumptions (Solar)'!R48*365/10^9</f>
        <v>0.00296605754</v>
      </c>
      <c r="T901" s="176">
        <f>T897*'Assumptions (Solar)'!S47*'Assumptions (Solar)'!S48*365/10^9</f>
        <v>0.007113748502</v>
      </c>
      <c r="U901" s="176">
        <f>U897*'Assumptions (Solar)'!T47*'Assumptions (Solar)'!T48*365/10^9</f>
        <v>0.01026149863</v>
      </c>
      <c r="V901" s="176">
        <f>V897*'Assumptions (Solar)'!U47*'Assumptions (Solar)'!U48*365/10^9</f>
        <v>0.01393955692</v>
      </c>
      <c r="W901" s="176">
        <f>W897*'Assumptions (Solar)'!V47*'Assumptions (Solar)'!V48*365/10^9</f>
        <v>0.0141328</v>
      </c>
      <c r="X901" s="176">
        <f>X897*'Assumptions (Solar)'!W47*'Assumptions (Solar)'!W48*365/10^9</f>
        <v>0.02356222261</v>
      </c>
      <c r="Y901" s="176">
        <f>Y897*'Assumptions (Solar)'!X47*'Assumptions (Solar)'!X48*365/10^9</f>
        <v>0.03318807283</v>
      </c>
      <c r="Z901" s="176">
        <f>Z897*'Assumptions (Solar)'!Y47*'Assumptions (Solar)'!Y48*365/10^9</f>
        <v>0.04329115198</v>
      </c>
      <c r="AA901" s="176">
        <f>AA897*'Assumptions (Solar)'!Z47*'Assumptions (Solar)'!Z48*365/10^9</f>
        <v>0.0538574593</v>
      </c>
      <c r="AB901" s="176">
        <f>AB897*'Assumptions (Solar)'!AA47*'Assumptions (Solar)'!AA48*365/10^9</f>
        <v>0.06539517811</v>
      </c>
      <c r="AC901" s="176">
        <f>AC897*'Assumptions (Solar)'!AB47*'Assumptions (Solar)'!AB48*365/10^9</f>
        <v>0.07663120084</v>
      </c>
      <c r="AD901" s="176">
        <f>AD897*'Assumptions (Solar)'!AC47*'Assumptions (Solar)'!AC48*365/10^9</f>
        <v>0.08851724209</v>
      </c>
      <c r="AE901" s="176">
        <f>AE897*'Assumptions (Solar)'!AD47*'Assumptions (Solar)'!AD48*365/10^9</f>
        <v>0.1006344383</v>
      </c>
      <c r="AF901" s="176">
        <f>AF897*'Assumptions (Solar)'!AE47*'Assumptions (Solar)'!AE48*365/10^9</f>
        <v>0.1132449241</v>
      </c>
      <c r="AG901" s="176">
        <f>AG897*'Assumptions (Solar)'!AF47*'Assumptions (Solar)'!AF48*365/10^9</f>
        <v>0.126291894</v>
      </c>
      <c r="AH901" s="176">
        <f>AH897*'Assumptions (Solar)'!AG47*'Assumptions (Solar)'!AG48*365/10^9</f>
        <v>0.1399866571</v>
      </c>
      <c r="AI901" s="176">
        <f>AI897*'Assumptions (Solar)'!AH47*'Assumptions (Solar)'!AH48*365/10^9</f>
        <v>0.153537049</v>
      </c>
      <c r="AJ901" s="176">
        <f>AJ897*'Assumptions (Solar)'!AI47*'Assumptions (Solar)'!AI48*365/10^9</f>
        <v>0.16738944</v>
      </c>
      <c r="AK901" s="176">
        <f>AK897*'Assumptions (Solar)'!AJ47*'Assumptions (Solar)'!AJ48*365/10^9</f>
        <v>0.1816420949</v>
      </c>
      <c r="AL901" s="176">
        <f>AL897*'Assumptions (Solar)'!AK47*'Assumptions (Solar)'!AK48*365/10^9</f>
        <v>0.1965832878</v>
      </c>
      <c r="AM901" s="176">
        <f>AM897*'Assumptions (Solar)'!AL47*'Assumptions (Solar)'!AL48*365/10^9</f>
        <v>0.2127985892</v>
      </c>
      <c r="AN901" s="176">
        <f>AN897*'Assumptions (Solar)'!AM47*'Assumptions (Solar)'!AM48*365/10^9</f>
        <v>0.2293667923</v>
      </c>
      <c r="AO901" s="176">
        <f>AO897*'Assumptions (Solar)'!AN47*'Assumptions (Solar)'!AN48*365/10^9</f>
        <v>0.2471745493</v>
      </c>
      <c r="AP901" s="176">
        <f>AP897*'Assumptions (Solar)'!AO47*'Assumptions (Solar)'!AO48*365/10^9</f>
        <v>0.2656382425</v>
      </c>
      <c r="AQ901" s="176">
        <f>AQ897*'Assumptions (Solar)'!AP47*'Assumptions (Solar)'!AP48*365/10^9</f>
        <v>0.2842632378</v>
      </c>
      <c r="AR901" s="176">
        <f>AR897*'Assumptions (Solar)'!AQ47*'Assumptions (Solar)'!AQ48*365/10^9</f>
        <v>0.3032849474</v>
      </c>
      <c r="AS901" s="176">
        <f>AS897*'Assumptions (Solar)'!AR47*'Assumptions (Solar)'!AR48*365/10^9</f>
        <v>0.3227818346</v>
      </c>
      <c r="AT901" s="176">
        <f>AT897*'Assumptions (Solar)'!AS47*'Assumptions (Solar)'!AS48*365/10^9</f>
        <v>0.3431689848</v>
      </c>
      <c r="AU901" s="176">
        <f>AU897*'Assumptions (Solar)'!AT47*'Assumptions (Solar)'!AT48*365/10^9</f>
        <v>0.3645640375</v>
      </c>
      <c r="AV901" s="176">
        <f>AV897*'Assumptions (Solar)'!AU47*'Assumptions (Solar)'!AU48*365/10^9</f>
        <v>0.3867367561</v>
      </c>
      <c r="AW901" s="176">
        <f>AW897*'Assumptions (Solar)'!AV47*'Assumptions (Solar)'!AV48*365/10^9</f>
        <v>0.4088114319</v>
      </c>
      <c r="AX901" s="176">
        <f>AX897*'Assumptions (Solar)'!AW47*'Assumptions (Solar)'!AW48*365/10^9</f>
        <v>0.432974042</v>
      </c>
      <c r="AY901" s="176">
        <f>AY897*'Assumptions (Solar)'!AX47*'Assumptions (Solar)'!AX48*365/10^9</f>
        <v>0.4643058433</v>
      </c>
      <c r="AZ901" s="176">
        <f>AZ897*'Assumptions (Solar)'!AY47*'Assumptions (Solar)'!AY48*365/10^9</f>
        <v>0.4928171882</v>
      </c>
      <c r="BA901" s="176">
        <f>BA897*'Assumptions (Solar)'!AZ47*'Assumptions (Solar)'!AZ48*365/10^9</f>
        <v>0.5193423419</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0.5</v>
      </c>
      <c r="K902" s="172">
        <v>0.0</v>
      </c>
      <c r="L902" s="172">
        <v>0.0</v>
      </c>
      <c r="M902" s="172">
        <v>0.0</v>
      </c>
      <c r="N902" s="172">
        <v>2.6</v>
      </c>
      <c r="O902" s="172">
        <v>8.1</v>
      </c>
      <c r="P902" s="172">
        <v>0.0</v>
      </c>
      <c r="Q902" s="172">
        <v>3.2</v>
      </c>
      <c r="R902" s="172">
        <v>5.0</v>
      </c>
      <c r="S902" s="172">
        <v>81.0</v>
      </c>
      <c r="T902" s="172">
        <v>124.6</v>
      </c>
      <c r="U902" s="172">
        <v>107.5</v>
      </c>
      <c r="V902" s="172">
        <v>0.0</v>
      </c>
      <c r="W902" s="152">
        <v>0.0</v>
      </c>
      <c r="X902" s="148">
        <f t="shared" ref="X902:BA902" si="41">if(X897&gt;X896,X897-X896,0)</f>
        <v>288.0465615</v>
      </c>
      <c r="Y902" s="148">
        <f t="shared" si="41"/>
        <v>288.0465615</v>
      </c>
      <c r="Z902" s="148">
        <f t="shared" si="41"/>
        <v>288.0465615</v>
      </c>
      <c r="AA902" s="148">
        <f t="shared" si="41"/>
        <v>288.0465615</v>
      </c>
      <c r="AB902" s="148">
        <f t="shared" si="41"/>
        <v>288.0465615</v>
      </c>
      <c r="AC902" s="148">
        <f t="shared" si="41"/>
        <v>288.0465615</v>
      </c>
      <c r="AD902" s="148">
        <f t="shared" si="41"/>
        <v>288.0465615</v>
      </c>
      <c r="AE902" s="148">
        <f t="shared" si="41"/>
        <v>288.0465615</v>
      </c>
      <c r="AF902" s="148">
        <f t="shared" si="41"/>
        <v>288.0465615</v>
      </c>
      <c r="AG902" s="148">
        <f t="shared" si="41"/>
        <v>288.0465615</v>
      </c>
      <c r="AH902" s="148">
        <f t="shared" si="41"/>
        <v>288.0465615</v>
      </c>
      <c r="AI902" s="148">
        <f t="shared" si="41"/>
        <v>288.0465615</v>
      </c>
      <c r="AJ902" s="148">
        <f t="shared" si="41"/>
        <v>288.5465615</v>
      </c>
      <c r="AK902" s="148">
        <f t="shared" si="41"/>
        <v>288.0465615</v>
      </c>
      <c r="AL902" s="148">
        <f t="shared" si="41"/>
        <v>288.0465615</v>
      </c>
      <c r="AM902" s="148">
        <f t="shared" si="41"/>
        <v>288.0465615</v>
      </c>
      <c r="AN902" s="148">
        <f t="shared" si="41"/>
        <v>290.6465615</v>
      </c>
      <c r="AO902" s="148">
        <f t="shared" si="41"/>
        <v>296.1465615</v>
      </c>
      <c r="AP902" s="148">
        <f t="shared" si="41"/>
        <v>288.0465615</v>
      </c>
      <c r="AQ902" s="148">
        <f t="shared" si="41"/>
        <v>291.2465615</v>
      </c>
      <c r="AR902" s="148">
        <f t="shared" si="41"/>
        <v>293.0465615</v>
      </c>
      <c r="AS902" s="148">
        <f t="shared" si="41"/>
        <v>369.0465615</v>
      </c>
      <c r="AT902" s="148">
        <f t="shared" si="41"/>
        <v>412.6465615</v>
      </c>
      <c r="AU902" s="148">
        <f t="shared" si="41"/>
        <v>395.5465615</v>
      </c>
      <c r="AV902" s="148">
        <f t="shared" si="41"/>
        <v>288.0465615</v>
      </c>
      <c r="AW902" s="148">
        <f t="shared" si="41"/>
        <v>288.0465615</v>
      </c>
      <c r="AX902" s="148">
        <f t="shared" si="41"/>
        <v>576.093123</v>
      </c>
      <c r="AY902" s="148">
        <f t="shared" si="41"/>
        <v>576.093123</v>
      </c>
      <c r="AZ902" s="148">
        <f t="shared" si="41"/>
        <v>576.093123</v>
      </c>
      <c r="BA902" s="148">
        <f t="shared" si="41"/>
        <v>576.093123</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0.003569388083</v>
      </c>
      <c r="J904" s="176">
        <f t="shared" si="42"/>
        <v>0</v>
      </c>
      <c r="K904" s="176">
        <f t="shared" si="42"/>
        <v>0</v>
      </c>
      <c r="L904" s="176">
        <f t="shared" si="42"/>
        <v>0</v>
      </c>
      <c r="M904" s="176">
        <f t="shared" si="42"/>
        <v>0.01469727592</v>
      </c>
      <c r="N904" s="176">
        <f t="shared" si="42"/>
        <v>0.04226317714</v>
      </c>
      <c r="O904" s="176">
        <f t="shared" si="42"/>
        <v>0</v>
      </c>
      <c r="P904" s="176">
        <f t="shared" si="42"/>
        <v>0.01355821203</v>
      </c>
      <c r="Q904" s="176">
        <f t="shared" si="42"/>
        <v>0.0200596359</v>
      </c>
      <c r="R904" s="176">
        <f t="shared" si="42"/>
        <v>0.2922349763</v>
      </c>
      <c r="S904" s="176">
        <f t="shared" si="42"/>
        <v>0.3903054479</v>
      </c>
      <c r="T904" s="176">
        <f t="shared" si="42"/>
        <v>0.3179105983</v>
      </c>
      <c r="U904" s="176">
        <f t="shared" si="42"/>
        <v>0</v>
      </c>
      <c r="V904" s="176">
        <f t="shared" si="42"/>
        <v>0</v>
      </c>
      <c r="W904" s="176">
        <f t="shared" si="42"/>
        <v>0.5688797572</v>
      </c>
      <c r="X904" s="176">
        <f t="shared" si="42"/>
        <v>0.3974173647</v>
      </c>
      <c r="Y904" s="176">
        <f t="shared" si="42"/>
        <v>0.3889886425</v>
      </c>
      <c r="Z904" s="176">
        <f t="shared" si="42"/>
        <v>0.3800797918</v>
      </c>
      <c r="AA904" s="176">
        <f t="shared" si="42"/>
        <v>0.3709987382</v>
      </c>
      <c r="AB904" s="176">
        <f t="shared" si="42"/>
        <v>0.3610889406</v>
      </c>
      <c r="AC904" s="176">
        <f t="shared" si="42"/>
        <v>0.3506512808</v>
      </c>
      <c r="AD904" s="176">
        <f t="shared" si="42"/>
        <v>0.3400116881</v>
      </c>
      <c r="AE904" s="176">
        <f t="shared" si="42"/>
        <v>0.328474062</v>
      </c>
      <c r="AF904" s="176">
        <f t="shared" si="42"/>
        <v>0.3163568529</v>
      </c>
      <c r="AG904" s="176">
        <f t="shared" si="42"/>
        <v>0.3036418378</v>
      </c>
      <c r="AH904" s="176">
        <f t="shared" si="42"/>
        <v>0.3069735225</v>
      </c>
      <c r="AI904" s="176">
        <f t="shared" si="42"/>
        <v>0.3108582988</v>
      </c>
      <c r="AJ904" s="176">
        <f t="shared" si="42"/>
        <v>0.3132945922</v>
      </c>
      <c r="AK904" s="176">
        <f t="shared" si="42"/>
        <v>0.3166599082</v>
      </c>
      <c r="AL904" s="176">
        <f t="shared" si="42"/>
        <v>0.3196372455</v>
      </c>
      <c r="AM904" s="176">
        <f t="shared" si="42"/>
        <v>0.3259337467</v>
      </c>
      <c r="AN904" s="176">
        <f t="shared" si="42"/>
        <v>0.3351604527</v>
      </c>
      <c r="AO904" s="176">
        <f t="shared" si="42"/>
        <v>0.3293857287</v>
      </c>
      <c r="AP904" s="176">
        <f t="shared" si="42"/>
        <v>0.3364834045</v>
      </c>
      <c r="AQ904" s="176">
        <f t="shared" si="42"/>
        <v>0.3415818388</v>
      </c>
      <c r="AR904" s="176">
        <f t="shared" si="42"/>
        <v>0.4345325748</v>
      </c>
      <c r="AS904" s="176">
        <f t="shared" si="42"/>
        <v>0.490099331</v>
      </c>
      <c r="AT904" s="176">
        <f t="shared" si="42"/>
        <v>0.4744666197</v>
      </c>
      <c r="AU904" s="176">
        <f t="shared" si="42"/>
        <v>0.3484505546</v>
      </c>
      <c r="AV904" s="176">
        <f t="shared" si="42"/>
        <v>0.3518512829</v>
      </c>
      <c r="AW904" s="176">
        <f t="shared" si="42"/>
        <v>0.7105041606</v>
      </c>
      <c r="AX904" s="176">
        <f t="shared" si="42"/>
        <v>0.716294445</v>
      </c>
      <c r="AY904" s="176">
        <f t="shared" si="42"/>
        <v>0.7230687838</v>
      </c>
      <c r="AZ904" s="176">
        <f t="shared" si="42"/>
        <v>0.7287862084</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0.003569388083</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0.01469727592</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0.04226317714</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0.01355821203</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0.0200596359</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0.2922349763</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0.3903054479</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0.3179105983</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0.5688797572</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0.3974173647</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0.3889886425</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0.3800797918</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0.3709987382</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0.3610889406</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0.3506512808</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0.3400116881</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0.328474062</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0.3163568529</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0.3036418378</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0.3069735225</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0.3108582988</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0.3132945922</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0.3166599082</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0.3196372455</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0.3259337467</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0.3351604527</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0.3293857287</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0.3364834045</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0.3415818388</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0.4345325748</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0.490099331</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0.4744666197</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0.3484505546</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0.3518512829</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0.7105041606</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0.716294445</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0.7230687838</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0.7287862084</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0.00214163285</v>
      </c>
      <c r="J956" s="244">
        <f>J904*'Assumptions (Solar)'!$V$8</f>
        <v>0</v>
      </c>
      <c r="K956" s="244">
        <f>K904*'Assumptions (Solar)'!$V$8</f>
        <v>0</v>
      </c>
      <c r="L956" s="244">
        <f>L904*'Assumptions (Solar)'!$V$8</f>
        <v>0</v>
      </c>
      <c r="M956" s="244">
        <f>M904*'Assumptions (Solar)'!$V$8</f>
        <v>0.008818365554</v>
      </c>
      <c r="N956" s="244">
        <f>N904*'Assumptions (Solar)'!$V$8</f>
        <v>0.02535790629</v>
      </c>
      <c r="O956" s="244">
        <f>O904*'Assumptions (Solar)'!$V$8</f>
        <v>0</v>
      </c>
      <c r="P956" s="244">
        <f>P904*'Assumptions (Solar)'!$V$8</f>
        <v>0.008134927216</v>
      </c>
      <c r="Q956" s="244">
        <f>Q904*'Assumptions (Solar)'!$V$8</f>
        <v>0.01203578154</v>
      </c>
      <c r="R956" s="244">
        <f>R904*'Assumptions (Solar)'!$V$8</f>
        <v>0.1753409858</v>
      </c>
      <c r="S956" s="244">
        <f>S904*'Assumptions (Solar)'!$V$8</f>
        <v>0.2341832687</v>
      </c>
      <c r="T956" s="244">
        <f>T904*'Assumptions (Solar)'!$V$8</f>
        <v>0.190746359</v>
      </c>
      <c r="U956" s="244">
        <f>U904*'Assumptions (Solar)'!$V$8</f>
        <v>0</v>
      </c>
      <c r="V956" s="244">
        <f>V904*'Assumptions (Solar)'!$V$8</f>
        <v>0</v>
      </c>
      <c r="W956" s="244">
        <f>W904*'Assumptions (Solar)'!$V$8</f>
        <v>0.3413278543</v>
      </c>
      <c r="X956" s="244">
        <f>X904*'Assumptions (Solar)'!$V$8</f>
        <v>0.2384504188</v>
      </c>
      <c r="Y956" s="244">
        <f>Y904*'Assumptions (Solar)'!$V$8</f>
        <v>0.2333931855</v>
      </c>
      <c r="Z956" s="244">
        <f>Z904*'Assumptions (Solar)'!$V$8</f>
        <v>0.2280478751</v>
      </c>
      <c r="AA956" s="244">
        <f>AA904*'Assumptions (Solar)'!$V$8</f>
        <v>0.2225992429</v>
      </c>
      <c r="AB956" s="244">
        <f>AB904*'Assumptions (Solar)'!$V$8</f>
        <v>0.2166533643</v>
      </c>
      <c r="AC956" s="244">
        <f>AC904*'Assumptions (Solar)'!$V$8</f>
        <v>0.2103907685</v>
      </c>
      <c r="AD956" s="244">
        <f>AD904*'Assumptions (Solar)'!$V$8</f>
        <v>0.2040070129</v>
      </c>
      <c r="AE956" s="244">
        <f>AE904*'Assumptions (Solar)'!$V$8</f>
        <v>0.1970844372</v>
      </c>
      <c r="AF956" s="244">
        <f>AF904*'Assumptions (Solar)'!$V$8</f>
        <v>0.1898141117</v>
      </c>
      <c r="AG956" s="244">
        <f>AG904*'Assumptions (Solar)'!$V$8</f>
        <v>0.1821851027</v>
      </c>
      <c r="AH956" s="244">
        <f>AH904*'Assumptions (Solar)'!$V$8</f>
        <v>0.1841841135</v>
      </c>
      <c r="AI956" s="244">
        <f>AI904*'Assumptions (Solar)'!$V$8</f>
        <v>0.1865149793</v>
      </c>
      <c r="AJ956" s="244">
        <f>AJ904*'Assumptions (Solar)'!$V$8</f>
        <v>0.1879767553</v>
      </c>
      <c r="AK956" s="244">
        <f>AK904*'Assumptions (Solar)'!$V$8</f>
        <v>0.1899959449</v>
      </c>
      <c r="AL956" s="244">
        <f>AL904*'Assumptions (Solar)'!$V$8</f>
        <v>0.1917823473</v>
      </c>
      <c r="AM956" s="244">
        <f>AM904*'Assumptions (Solar)'!$V$8</f>
        <v>0.195560248</v>
      </c>
      <c r="AN956" s="244">
        <f>AN904*'Assumptions (Solar)'!$V$8</f>
        <v>0.2010962716</v>
      </c>
      <c r="AO956" s="244">
        <f>AO904*'Assumptions (Solar)'!$V$8</f>
        <v>0.1976314372</v>
      </c>
      <c r="AP956" s="244">
        <f>AP904*'Assumptions (Solar)'!$V$8</f>
        <v>0.2018900427</v>
      </c>
      <c r="AQ956" s="244">
        <f>AQ904*'Assumptions (Solar)'!$V$8</f>
        <v>0.2049491033</v>
      </c>
      <c r="AR956" s="244">
        <f>AR904*'Assumptions (Solar)'!$V$8</f>
        <v>0.2607195449</v>
      </c>
      <c r="AS956" s="244">
        <f>AS904*'Assumptions (Solar)'!$V$8</f>
        <v>0.2940595986</v>
      </c>
      <c r="AT956" s="244">
        <f>AT904*'Assumptions (Solar)'!$V$8</f>
        <v>0.2846799718</v>
      </c>
      <c r="AU956" s="244">
        <f>AU904*'Assumptions (Solar)'!$V$8</f>
        <v>0.2090703328</v>
      </c>
      <c r="AV956" s="244">
        <f>AV904*'Assumptions (Solar)'!$V$8</f>
        <v>0.2111107697</v>
      </c>
      <c r="AW956" s="244">
        <f>AW904*'Assumptions (Solar)'!$V$8</f>
        <v>0.4263024963</v>
      </c>
      <c r="AX956" s="244">
        <f>AX904*'Assumptions (Solar)'!$V$8</f>
        <v>0.429776667</v>
      </c>
      <c r="AY956" s="244">
        <f>AY904*'Assumptions (Solar)'!$V$8</f>
        <v>0.4338412703</v>
      </c>
      <c r="AZ956" s="244">
        <f>AZ904*'Assumptions (Solar)'!$V$8</f>
        <v>0.437271725</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0.001427755233</v>
      </c>
      <c r="J957" s="244">
        <f>J904*'Assumptions (Solar)'!$V$9</f>
        <v>0</v>
      </c>
      <c r="K957" s="244">
        <f>K904*'Assumptions (Solar)'!$V$9</f>
        <v>0</v>
      </c>
      <c r="L957" s="244">
        <f>L904*'Assumptions (Solar)'!$V$9</f>
        <v>0</v>
      </c>
      <c r="M957" s="244">
        <f>M904*'Assumptions (Solar)'!$V$9</f>
        <v>0.005878910369</v>
      </c>
      <c r="N957" s="244">
        <f>N904*'Assumptions (Solar)'!$V$9</f>
        <v>0.01690527086</v>
      </c>
      <c r="O957" s="244">
        <f>O904*'Assumptions (Solar)'!$V$9</f>
        <v>0</v>
      </c>
      <c r="P957" s="244">
        <f>P904*'Assumptions (Solar)'!$V$9</f>
        <v>0.00542328481</v>
      </c>
      <c r="Q957" s="244">
        <f>Q904*'Assumptions (Solar)'!$V$9</f>
        <v>0.00802385436</v>
      </c>
      <c r="R957" s="244">
        <f>R904*'Assumptions (Solar)'!$V$9</f>
        <v>0.1168939905</v>
      </c>
      <c r="S957" s="244">
        <f>S904*'Assumptions (Solar)'!$V$9</f>
        <v>0.1561221792</v>
      </c>
      <c r="T957" s="244">
        <f>T904*'Assumptions (Solar)'!$V$9</f>
        <v>0.1271642393</v>
      </c>
      <c r="U957" s="244">
        <f>U904*'Assumptions (Solar)'!$V$9</f>
        <v>0</v>
      </c>
      <c r="V957" s="244">
        <f>V904*'Assumptions (Solar)'!$V$9</f>
        <v>0</v>
      </c>
      <c r="W957" s="244">
        <f>W904*'Assumptions (Solar)'!$V$9</f>
        <v>0.2275519029</v>
      </c>
      <c r="X957" s="244">
        <f>X904*'Assumptions (Solar)'!$V$9</f>
        <v>0.1589669459</v>
      </c>
      <c r="Y957" s="244">
        <f>Y904*'Assumptions (Solar)'!$V$9</f>
        <v>0.155595457</v>
      </c>
      <c r="Z957" s="244">
        <f>Z904*'Assumptions (Solar)'!$V$9</f>
        <v>0.1520319167</v>
      </c>
      <c r="AA957" s="244">
        <f>AA904*'Assumptions (Solar)'!$V$9</f>
        <v>0.1483994953</v>
      </c>
      <c r="AB957" s="244">
        <f>AB904*'Assumptions (Solar)'!$V$9</f>
        <v>0.1444355762</v>
      </c>
      <c r="AC957" s="244">
        <f>AC904*'Assumptions (Solar)'!$V$9</f>
        <v>0.1402605123</v>
      </c>
      <c r="AD957" s="244">
        <f>AD904*'Assumptions (Solar)'!$V$9</f>
        <v>0.1360046753</v>
      </c>
      <c r="AE957" s="244">
        <f>AE904*'Assumptions (Solar)'!$V$9</f>
        <v>0.1313896248</v>
      </c>
      <c r="AF957" s="244">
        <f>AF904*'Assumptions (Solar)'!$V$9</f>
        <v>0.1265427412</v>
      </c>
      <c r="AG957" s="244">
        <f>AG904*'Assumptions (Solar)'!$V$9</f>
        <v>0.1214567351</v>
      </c>
      <c r="AH957" s="244">
        <f>AH904*'Assumptions (Solar)'!$V$9</f>
        <v>0.122789409</v>
      </c>
      <c r="AI957" s="244">
        <f>AI904*'Assumptions (Solar)'!$V$9</f>
        <v>0.1243433195</v>
      </c>
      <c r="AJ957" s="244">
        <f>AJ904*'Assumptions (Solar)'!$V$9</f>
        <v>0.1253178369</v>
      </c>
      <c r="AK957" s="244">
        <f>AK904*'Assumptions (Solar)'!$V$9</f>
        <v>0.1266639633</v>
      </c>
      <c r="AL957" s="244">
        <f>AL904*'Assumptions (Solar)'!$V$9</f>
        <v>0.1278548982</v>
      </c>
      <c r="AM957" s="244">
        <f>AM904*'Assumptions (Solar)'!$V$9</f>
        <v>0.1303734987</v>
      </c>
      <c r="AN957" s="244">
        <f>AN904*'Assumptions (Solar)'!$V$9</f>
        <v>0.1340641811</v>
      </c>
      <c r="AO957" s="244">
        <f>AO904*'Assumptions (Solar)'!$V$9</f>
        <v>0.1317542915</v>
      </c>
      <c r="AP957" s="244">
        <f>AP904*'Assumptions (Solar)'!$V$9</f>
        <v>0.1345933618</v>
      </c>
      <c r="AQ957" s="244">
        <f>AQ904*'Assumptions (Solar)'!$V$9</f>
        <v>0.1366327355</v>
      </c>
      <c r="AR957" s="244">
        <f>AR904*'Assumptions (Solar)'!$V$9</f>
        <v>0.1738130299</v>
      </c>
      <c r="AS957" s="244">
        <f>AS904*'Assumptions (Solar)'!$V$9</f>
        <v>0.1960397324</v>
      </c>
      <c r="AT957" s="244">
        <f>AT904*'Assumptions (Solar)'!$V$9</f>
        <v>0.1897866479</v>
      </c>
      <c r="AU957" s="244">
        <f>AU904*'Assumptions (Solar)'!$V$9</f>
        <v>0.1393802218</v>
      </c>
      <c r="AV957" s="244">
        <f>AV904*'Assumptions (Solar)'!$V$9</f>
        <v>0.1407405132</v>
      </c>
      <c r="AW957" s="244">
        <f>AW904*'Assumptions (Solar)'!$V$9</f>
        <v>0.2842016642</v>
      </c>
      <c r="AX957" s="244">
        <f>AX904*'Assumptions (Solar)'!$V$9</f>
        <v>0.286517778</v>
      </c>
      <c r="AY957" s="244">
        <f>AY904*'Assumptions (Solar)'!$V$9</f>
        <v>0.2892275135</v>
      </c>
      <c r="AZ957" s="244">
        <f>AZ904*'Assumptions (Solar)'!$V$9</f>
        <v>0.2915144834</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-0.0001478358206</v>
      </c>
      <c r="K958" s="177">
        <f t="array" ref="K958">SUM(IF(ISERROR(K959:K1009),"",K959:K1009))</f>
        <v>-0.0001596626863</v>
      </c>
      <c r="L958" s="177">
        <f t="array" ref="L958">SUM(IF(ISERROR(L959:L1009),"",L959:L1009))</f>
        <v>-0.0001724357012</v>
      </c>
      <c r="M958" s="177">
        <f t="array" ref="M958">SUM(IF(ISERROR(M959:M1009),"",M959:M1009))</f>
        <v>-0.0001862305573</v>
      </c>
      <c r="N958" s="177">
        <f t="array" ref="N958">SUM(IF(ISERROR(N959:N1009),"",N959:N1009))</f>
        <v>-0.0008098562671</v>
      </c>
      <c r="O958" s="177">
        <f t="array" ref="O958">SUM(IF(ISERROR(O959:O1009),"",O959:O1009))</f>
        <v>-0.002625088074</v>
      </c>
      <c r="P958" s="177">
        <f t="array" ref="P958">SUM(IF(ISERROR(P959:P1009),"",P959:P1009))</f>
        <v>-0.00283509512</v>
      </c>
      <c r="Q958" s="177">
        <f t="array" ref="Q958">SUM(IF(ISERROR(Q959:Q1009),"",Q959:Q1009))</f>
        <v>-0.003623452596</v>
      </c>
      <c r="R958" s="177">
        <f t="array" ref="R958">SUM(IF(ISERROR(R959:R1009),"",R959:R1009))</f>
        <v>-0.004744152649</v>
      </c>
      <c r="S958" s="177">
        <f t="array" ref="S958">SUM(IF(ISERROR(S959:S1009),"",S959:S1009))</f>
        <v>-0.01722738346</v>
      </c>
      <c r="T958" s="177">
        <f t="array" ref="T958">SUM(IF(ISERROR(T959:T1009),"",T959:T1009))</f>
        <v>-0.03445195899</v>
      </c>
      <c r="U958" s="177">
        <f t="array" ref="U958">SUM(IF(ISERROR(U959:U1009),"",U959:U1009))</f>
        <v>-0.05037523934</v>
      </c>
      <c r="V958" s="177">
        <f t="array" ref="V958">SUM(IF(ISERROR(V959:V1009),"",V959:V1009))</f>
        <v>-0.05440525848</v>
      </c>
      <c r="W958" s="177">
        <f t="array" ref="W958">SUM(IF(ISERROR(W959:W1009),"",W959:W1009))</f>
        <v>-0.05875767916</v>
      </c>
      <c r="X958" s="177">
        <f t="array" ref="X958">SUM(IF(ISERROR(X959:X1009),"",X959:X1009))</f>
        <v>-0.08570578425</v>
      </c>
      <c r="Y958" s="177">
        <f t="array" ref="Y958">SUM(IF(ISERROR(Y959:Y1009),"",Y959:Y1009))</f>
        <v>-0.1052432817</v>
      </c>
      <c r="Z958" s="177">
        <f t="array" ref="Z958">SUM(IF(ISERROR(Z959:Z1009),"",Z959:Z1009))</f>
        <v>-0.1297737565</v>
      </c>
      <c r="AA958" s="177">
        <f t="array" ref="AA958">SUM(IF(ISERROR(AA959:AA1009),"",AA959:AA1009))</f>
        <v>-0.1546853412</v>
      </c>
      <c r="AB958" s="177">
        <f t="array" ref="AB958">SUM(IF(ISERROR(AB959:AB1009),"",AB959:AB1009))</f>
        <v>-0.180632394</v>
      </c>
      <c r="AC958" s="177">
        <f t="array" ref="AC958">SUM(IF(ISERROR(AC959:AC1009),"",AC959:AC1009))</f>
        <v>-0.183907479</v>
      </c>
      <c r="AD958" s="177">
        <f t="array" ref="AD958">SUM(IF(ISERROR(AD959:AD1009),"",AD959:AD1009))</f>
        <v>-0.1782430317</v>
      </c>
      <c r="AE958" s="177">
        <f t="array" ref="AE958">SUM(IF(ISERROR(AE959:AE1009),"",AE959:AE1009))</f>
        <v>-0.1781581417</v>
      </c>
      <c r="AF958" s="177">
        <f t="array" ref="AF958">SUM(IF(ISERROR(AF959:AF1009),"",AF959:AF1009))</f>
        <v>-0.206015431</v>
      </c>
      <c r="AG958" s="177">
        <f t="array" ref="AG958">SUM(IF(ISERROR(AG959:AG1009),"",AG959:AG1009))</f>
        <v>-0.2355994365</v>
      </c>
      <c r="AH958" s="177">
        <f t="array" ref="AH958">SUM(IF(ISERROR(AH959:AH1009),"",AH959:AH1009))</f>
        <v>-0.2161556203</v>
      </c>
      <c r="AI958" s="177">
        <f t="array" ref="AI958">SUM(IF(ISERROR(AI959:AI1009),"",AI959:AI1009))</f>
        <v>-0.2106260611</v>
      </c>
      <c r="AJ958" s="177">
        <f t="array" ref="AJ958">SUM(IF(ISERROR(AJ959:AJ1009),"",AJ959:AJ1009))</f>
        <v>-0.2055687126</v>
      </c>
      <c r="AK958" s="177">
        <f t="array" ref="AK958">SUM(IF(ISERROR(AK959:AK1009),"",AK959:AK1009))</f>
        <v>-0.2010042907</v>
      </c>
      <c r="AL958" s="177">
        <f t="array" ref="AL958">SUM(IF(ISERROR(AL959:AL1009),"",AL959:AL1009))</f>
        <v>-0.1970261055</v>
      </c>
      <c r="AM958" s="177">
        <f t="array" ref="AM958">SUM(IF(ISERROR(AM959:AM1009),"",AM959:AM1009))</f>
        <v>-0.1937390912</v>
      </c>
      <c r="AN958" s="177">
        <f t="array" ref="AN958">SUM(IF(ISERROR(AN959:AN1009),"",AN959:AN1009))</f>
        <v>-0.1913832138</v>
      </c>
      <c r="AO958" s="177">
        <f t="array" ref="AO958">SUM(IF(ISERROR(AO959:AO1009),"",AO959:AO1009))</f>
        <v>-0.1901723829</v>
      </c>
      <c r="AP958" s="177">
        <f t="array" ref="AP958">SUM(IF(ISERROR(AP959:AP1009),"",AP959:AP1009))</f>
        <v>-0.1896571777</v>
      </c>
      <c r="AQ958" s="177">
        <f t="array" ref="AQ958">SUM(IF(ISERROR(AQ959:AQ1009),"",AQ959:AQ1009))</f>
        <v>-0.1904782183</v>
      </c>
      <c r="AR958" s="177">
        <f t="array" ref="AR958">SUM(IF(ISERROR(AR959:AR1009),"",AR959:AR1009))</f>
        <v>-0.1927130548</v>
      </c>
      <c r="AS958" s="177">
        <f t="array" ref="AS958">SUM(IF(ISERROR(AS959:AS1009),"",AS959:AS1009))</f>
        <v>-0.1986785718</v>
      </c>
      <c r="AT958" s="177">
        <f t="array" ref="AT958">SUM(IF(ISERROR(AT959:AT1009),"",AT959:AT1009))</f>
        <v>-0.2070754093</v>
      </c>
      <c r="AU958" s="177">
        <f t="array" ref="AU958">SUM(IF(ISERROR(AU959:AU1009),"",AU959:AU1009))</f>
        <v>-0.2152786752</v>
      </c>
      <c r="AV958" s="177">
        <f t="array" ref="AV958">SUM(IF(ISERROR(AV959:AV1009),"",AV959:AV1009))</f>
        <v>-0.2186179889</v>
      </c>
      <c r="AW958" s="177">
        <f t="array" ref="AW958">SUM(IF(ISERROR(AW959:AW1009),"",AW959:AW1009))</f>
        <v>-0.2220990714</v>
      </c>
      <c r="AX958" s="177">
        <f t="array" ref="AX958">SUM(IF(ISERROR(AX959:AX1009),"",AX959:AX1009))</f>
        <v>-0.2401501967</v>
      </c>
      <c r="AY958" s="177">
        <f t="array" ref="AY958">SUM(IF(ISERROR(AY959:AY1009),"",AY959:AY1009))</f>
        <v>-0.2590602014</v>
      </c>
      <c r="AZ958" s="177">
        <f t="array" ref="AZ958">SUM(IF(ISERROR(AZ959:AZ1009),"",AZ959:AZ1009))</f>
        <v>-0.2802799466</v>
      </c>
      <c r="BA958" s="177">
        <f t="array" ref="BA958">SUM(IF(ISERROR(BA959:BA1009),"",BA959:BA1009))</f>
        <v>-0.302799416</v>
      </c>
      <c r="BB958" s="177">
        <f t="array" ref="BB958">SUM(IF(ISERROR(BB959:BB1009),"",BB959:BB1009))</f>
        <v>-0.2964799092</v>
      </c>
      <c r="BC958" s="177">
        <f t="array" ref="BC958">SUM(IF(ISERROR(BC959:BC1009),"",BC959:BC1009))</f>
        <v>-0.2813434015</v>
      </c>
      <c r="BD958" s="177">
        <f t="array" ref="BD958">SUM(IF(ISERROR(BD959:BD1009),"",BD959:BD1009))</f>
        <v>-0.260027322</v>
      </c>
      <c r="BE958" s="177">
        <f t="array" ref="BE958">SUM(IF(ISERROR(BE959:BE1009),"",BE959:BE1009))</f>
        <v>-0.2384037971</v>
      </c>
      <c r="BF958" s="177">
        <f t="array" ref="BF958">SUM(IF(ISERROR(BF959:BF1009),"",BF959:BF1009))</f>
        <v>-0.2263184561</v>
      </c>
      <c r="BG958" s="177">
        <f t="array" ref="BG958">SUM(IF(ISERROR(BG959:BG1009),"",BG959:BG1009))</f>
        <v>-0.2129622025</v>
      </c>
      <c r="BH958" s="177">
        <f t="array" ref="BH958">SUM(IF(ISERROR(BH959:BH1009),"",BH959:BH1009))</f>
        <v>-0.1664675357</v>
      </c>
      <c r="BI958" s="177">
        <f t="array" ref="BI958">SUM(IF(ISERROR(BI959:BI1009),"",BI959:BI1009))</f>
        <v>-0.1157355416</v>
      </c>
      <c r="BJ958" s="177">
        <f t="array" ref="BJ958">SUM(IF(ISERROR(BJ959:BJ1009),"",BJ959:BJ1009))</f>
        <v>-0.06033924223</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-0.0001478358206</v>
      </c>
      <c r="K966" s="160">
        <f>IF(and($J$902&gt;0,Model!X$1&lt;='Assumptions (Solar)'!$V$13),PPMT('Assumptions (Solar)'!$V$10,Model!X$1,'Assumptions (Solar)'!$V$13,'Assumptions (Solar)'!$V$8*Model!$J$902*('Assumptions (Solar)'!$H$20*'Assumptions (Solar)'!$H$2+'Assumptions (Solar)'!$H$21*'Assumptions (Solar)'!$H$3)/10^9),0)</f>
        <v>-0.0001596626863</v>
      </c>
      <c r="L966" s="160">
        <f>IF(and($J$902&gt;0,Model!Y$1&lt;='Assumptions (Solar)'!$V$13),PPMT('Assumptions (Solar)'!$V$10,Model!Y$1,'Assumptions (Solar)'!$V$13,'Assumptions (Solar)'!$V$8*Model!$J$902*('Assumptions (Solar)'!$H$20*'Assumptions (Solar)'!$H$2+'Assumptions (Solar)'!$H$21*'Assumptions (Solar)'!$H$3)/10^9),0)</f>
        <v>-0.0001724357012</v>
      </c>
      <c r="M966" s="160">
        <f>IF(and($J$902&gt;0,Model!Z$1&lt;='Assumptions (Solar)'!$V$13),PPMT('Assumptions (Solar)'!$V$10,Model!Z$1,'Assumptions (Solar)'!$V$13,'Assumptions (Solar)'!$V$8*Model!$J$902*('Assumptions (Solar)'!$H$20*'Assumptions (Solar)'!$H$2+'Assumptions (Solar)'!$H$21*'Assumptions (Solar)'!$H$3)/10^9),0)</f>
        <v>-0.0001862305573</v>
      </c>
      <c r="N966" s="160">
        <f>IF(and($J$902&gt;0,Model!AA$1&lt;='Assumptions (Solar)'!$V$13),PPMT('Assumptions (Solar)'!$V$10,Model!AA$1,'Assumptions (Solar)'!$V$13,'Assumptions (Solar)'!$V$8*Model!$J$902*('Assumptions (Solar)'!$H$20*'Assumptions (Solar)'!$H$2+'Assumptions (Solar)'!$H$21*'Assumptions (Solar)'!$H$3)/10^9),0)</f>
        <v>-0.0002011290018</v>
      </c>
      <c r="O966" s="160">
        <f>IF(and($J$902&gt;0,Model!AB$1&lt;='Assumptions (Solar)'!$V$13),PPMT('Assumptions (Solar)'!$V$10,Model!AB$1,'Assumptions (Solar)'!$V$13,'Assumptions (Solar)'!$V$8*Model!$J$902*('Assumptions (Solar)'!$H$20*'Assumptions (Solar)'!$H$2+'Assumptions (Solar)'!$H$21*'Assumptions (Solar)'!$H$3)/10^9),0)</f>
        <v>-0.000217219322</v>
      </c>
      <c r="P966" s="160">
        <f>IF(and($J$902&gt;0,Model!AC$1&lt;='Assumptions (Solar)'!$V$13),PPMT('Assumptions (Solar)'!$V$10,Model!AC$1,'Assumptions (Solar)'!$V$13,'Assumptions (Solar)'!$V$8*Model!$J$902*('Assumptions (Solar)'!$H$20*'Assumptions (Solar)'!$H$2+'Assumptions (Solar)'!$H$21*'Assumptions (Solar)'!$H$3)/10^9),0)</f>
        <v>-0.0002345968677</v>
      </c>
      <c r="Q966" s="160">
        <f>IF(and($J$902&gt;0,Model!AD$1&lt;='Assumptions (Solar)'!$V$13),PPMT('Assumptions (Solar)'!$V$10,Model!AD$1,'Assumptions (Solar)'!$V$13,'Assumptions (Solar)'!$V$8*Model!$J$902*('Assumptions (Solar)'!$H$20*'Assumptions (Solar)'!$H$2+'Assumptions (Solar)'!$H$21*'Assumptions (Solar)'!$H$3)/10^9),0)</f>
        <v>-0.0002533646172</v>
      </c>
      <c r="R966" s="160">
        <f>IF(and($J$902&gt;0,Model!AE$1&lt;='Assumptions (Solar)'!$V$13),PPMT('Assumptions (Solar)'!$V$10,Model!AE$1,'Assumptions (Solar)'!$V$13,'Assumptions (Solar)'!$V$8*Model!$J$902*('Assumptions (Solar)'!$H$20*'Assumptions (Solar)'!$H$2+'Assumptions (Solar)'!$H$21*'Assumptions (Solar)'!$H$3)/10^9),0)</f>
        <v>-0.0002736337865</v>
      </c>
      <c r="S966" s="160">
        <f>IF(and($J$902&gt;0,Model!AF$1&lt;='Assumptions (Solar)'!$V$13),PPMT('Assumptions (Solar)'!$V$10,Model!AF$1,'Assumptions (Solar)'!$V$13,'Assumptions (Solar)'!$V$8*Model!$J$902*('Assumptions (Solar)'!$H$20*'Assumptions (Solar)'!$H$2+'Assumptions (Solar)'!$H$21*'Assumptions (Solar)'!$H$3)/10^9),0)</f>
        <v>-0.0002955244895</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v>
      </c>
      <c r="N969" s="160">
        <f>IF(and($M$902&gt;0,Model!X$1&lt;='Assumptions (Solar)'!$V$13),PPMT('Assumptions (Solar)'!$V$10,Model!X$1,'Assumptions (Solar)'!$V$13,'Assumptions (Solar)'!$V$8*Model!$M$902*('Assumptions (Solar)'!$K$20*'Assumptions (Solar)'!$K$2+'Assumptions (Solar)'!$K$21*'Assumptions (Solar)'!$K$3)/10^9),0)</f>
        <v>0</v>
      </c>
      <c r="O969" s="160">
        <f>IF(and($M$902&gt;0,Model!Y$1&lt;='Assumptions (Solar)'!$V$13),PPMT('Assumptions (Solar)'!$V$10,Model!Y$1,'Assumptions (Solar)'!$V$13,'Assumptions (Solar)'!$V$8*Model!$M$902*('Assumptions (Solar)'!$K$20*'Assumptions (Solar)'!$K$2+'Assumptions (Solar)'!$K$21*'Assumptions (Solar)'!$K$3)/10^9),0)</f>
        <v>0</v>
      </c>
      <c r="P969" s="160">
        <f>IF(and($M$902&gt;0,Model!Z$1&lt;='Assumptions (Solar)'!$V$13),PPMT('Assumptions (Solar)'!$V$10,Model!Z$1,'Assumptions (Solar)'!$V$13,'Assumptions (Solar)'!$V$8*Model!$M$902*('Assumptions (Solar)'!$K$20*'Assumptions (Solar)'!$K$2+'Assumptions (Solar)'!$K$21*'Assumptions (Solar)'!$K$3)/10^9),0)</f>
        <v>0</v>
      </c>
      <c r="Q969" s="160">
        <f>IF(and($M$902&gt;0,Model!AA$1&lt;='Assumptions (Solar)'!$V$13),PPMT('Assumptions (Solar)'!$V$10,Model!AA$1,'Assumptions (Solar)'!$V$13,'Assumptions (Solar)'!$V$8*Model!$M$902*('Assumptions (Solar)'!$K$20*'Assumptions (Solar)'!$K$2+'Assumptions (Solar)'!$K$21*'Assumptions (Solar)'!$K$3)/10^9),0)</f>
        <v>0</v>
      </c>
      <c r="R969" s="160">
        <f>IF(and($M$902&gt;0,Model!AB$1&lt;='Assumptions (Solar)'!$V$13),PPMT('Assumptions (Solar)'!$V$10,Model!AB$1,'Assumptions (Solar)'!$V$13,'Assumptions (Solar)'!$V$8*Model!$M$902*('Assumptions (Solar)'!$K$20*'Assumptions (Solar)'!$K$2+'Assumptions (Solar)'!$K$21*'Assumptions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IF(and($M$902&gt;0,Model!AD$1&lt;='Assumptions (Solar)'!$V$13),PPMT('Assumptions (Solar)'!$V$10,Model!AD$1,'Assumptions (Solar)'!$V$13,'Assumptions (Solar)'!$V$8*Model!$M$902*('Assumptions (Solar)'!$K$20*'Assumptions (Solar)'!$K$2+'Assumptions (Solar)'!$K$21*'Assumptions (Solar)'!$K$3)/10^9),0)</f>
        <v>0</v>
      </c>
      <c r="U969" s="160">
        <f>IF(and($M$902&gt;0,Model!AE$1&lt;='Assumptions (Solar)'!$V$13),PPMT('Assumptions (Solar)'!$V$10,Model!AE$1,'Assumptions (Solar)'!$V$13,'Assumptions (Solar)'!$V$8*Model!$M$902*('Assumptions (Solar)'!$K$20*'Assumptions (Solar)'!$K$2+'Assumptions (Solar)'!$K$21*'Assumptions (Solar)'!$K$3)/10^9),0)</f>
        <v>0</v>
      </c>
      <c r="V969" s="160">
        <f>IF(and($M$902&gt;0,Model!AF$1&lt;='Assumptions (Solar)'!$V$13),PPMT('Assumptions (Solar)'!$V$10,Model!AF$1,'Assumptions (Solar)'!$V$13,'Assumptions (Solar)'!$V$8*Model!$M$902*('Assumptions (Solar)'!$K$20*'Assumptions (Solar)'!$K$2+'Assumptions (Solar)'!$K$21*'Assumptions (Solar)'!$K$3)/10^9),0)</f>
        <v>0</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-0.0006087272653</v>
      </c>
      <c r="O970" s="177">
        <f>IF(and($N$902&gt;0,Model!X$1&lt;='Assumptions (Solar)'!$V$13),PPMT('Assumptions (Solar)'!$V$10,Model!X$1,'Assumptions (Solar)'!$V$13,'Assumptions (Solar)'!$V$8*Model!$N$902*('Assumptions (Solar)'!$L$20*'Assumptions (Solar)'!$L$2+'Assumptions (Solar)'!$L$21*'Assumptions (Solar)'!$L$3)/10^9),0)</f>
        <v>-0.0006574254465</v>
      </c>
      <c r="P970" s="177">
        <f>IF(and($N$902&gt;0,Model!Y$1&lt;='Assumptions (Solar)'!$V$13),PPMT('Assumptions (Solar)'!$V$10,Model!Y$1,'Assumptions (Solar)'!$V$13,'Assumptions (Solar)'!$V$8*Model!$N$902*('Assumptions (Solar)'!$L$20*'Assumptions (Solar)'!$L$2+'Assumptions (Solar)'!$L$21*'Assumptions (Solar)'!$L$3)/10^9),0)</f>
        <v>-0.0007100194823</v>
      </c>
      <c r="Q970" s="177">
        <f>IF(and($N$902&gt;0,Model!Z$1&lt;='Assumptions (Solar)'!$V$13),PPMT('Assumptions (Solar)'!$V$10,Model!Z$1,'Assumptions (Solar)'!$V$13,'Assumptions (Solar)'!$V$8*Model!$N$902*('Assumptions (Solar)'!$L$20*'Assumptions (Solar)'!$L$2+'Assumptions (Solar)'!$L$21*'Assumptions (Solar)'!$L$3)/10^9),0)</f>
        <v>-0.0007668210408</v>
      </c>
      <c r="R970" s="177">
        <f>IF(and($N$902&gt;0,Model!AA$1&lt;='Assumptions (Solar)'!$V$13),PPMT('Assumptions (Solar)'!$V$10,Model!AA$1,'Assumptions (Solar)'!$V$13,'Assumptions (Solar)'!$V$8*Model!$N$902*('Assumptions (Solar)'!$L$20*'Assumptions (Solar)'!$L$2+'Assumptions (Solar)'!$L$21*'Assumptions (Solar)'!$L$3)/10^9),0)</f>
        <v>-0.0008281667241</v>
      </c>
      <c r="S970" s="177">
        <f>IF(and($N$902&gt;0,Model!AB$1&lt;='Assumptions (Solar)'!$V$13),PPMT('Assumptions (Solar)'!$V$10,Model!AB$1,'Assumptions (Solar)'!$V$13,'Assumptions (Solar)'!$V$8*Model!$N$902*('Assumptions (Solar)'!$L$20*'Assumptions (Solar)'!$L$2+'Assumptions (Solar)'!$L$21*'Assumptions (Solar)'!$L$3)/10^9),0)</f>
        <v>-0.000894420062</v>
      </c>
      <c r="T970" s="177">
        <f>IF(and($N$902&gt;0,Model!AC$1&lt;='Assumptions (Solar)'!$V$13),PPMT('Assumptions (Solar)'!$V$10,Model!AC$1,'Assumptions (Solar)'!$V$13,'Assumptions (Solar)'!$V$8*Model!$N$902*('Assumptions (Solar)'!$L$20*'Assumptions (Solar)'!$L$2+'Assumptions (Solar)'!$L$21*'Assumptions (Solar)'!$L$3)/10^9),0)</f>
        <v>-0.000965973667</v>
      </c>
      <c r="U970" s="177">
        <f>IF(and($N$902&gt;0,Model!AD$1&lt;='Assumptions (Solar)'!$V$13),PPMT('Assumptions (Solar)'!$V$10,Model!AD$1,'Assumptions (Solar)'!$V$13,'Assumptions (Solar)'!$V$8*Model!$N$902*('Assumptions (Solar)'!$L$20*'Assumptions (Solar)'!$L$2+'Assumptions (Solar)'!$L$21*'Assumptions (Solar)'!$L$3)/10^9),0)</f>
        <v>-0.00104325156</v>
      </c>
      <c r="V970" s="177">
        <f>IF(and($N$902&gt;0,Model!AE$1&lt;='Assumptions (Solar)'!$V$13),PPMT('Assumptions (Solar)'!$V$10,Model!AE$1,'Assumptions (Solar)'!$V$13,'Assumptions (Solar)'!$V$8*Model!$N$902*('Assumptions (Solar)'!$L$20*'Assumptions (Solar)'!$L$2+'Assumptions (Solar)'!$L$21*'Assumptions (Solar)'!$L$3)/10^9),0)</f>
        <v>-0.001126711685</v>
      </c>
      <c r="W970" s="177">
        <f>IF(and($N$902&gt;0,Model!AF$1&lt;='Assumptions (Solar)'!$V$13),PPMT('Assumptions (Solar)'!$V$10,Model!AF$1,'Assumptions (Solar)'!$V$13,'Assumptions (Solar)'!$V$8*Model!$N$902*('Assumptions (Solar)'!$L$20*'Assumptions (Solar)'!$L$2+'Assumptions (Solar)'!$L$21*'Assumptions (Solar)'!$L$3)/10^9),0)</f>
        <v>-0.00121684862</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-0.001750443305</v>
      </c>
      <c r="P971" s="160">
        <f>IF(and($O$902&gt;0,Model!X$1&lt;='Assumptions (Solar)'!$V$13),PPMT('Assumptions (Solar)'!$V$10,Model!X$1,'Assumptions (Solar)'!$V$13,'Assumptions (Solar)'!$V$8*Model!$O$902*('Assumptions (Solar)'!$M$20*'Assumptions (Solar)'!$M$2+'Assumptions (Solar)'!$M$21*'Assumptions (Solar)'!$M$3)/10^9),0)</f>
        <v>-0.00189047877</v>
      </c>
      <c r="Q971" s="160">
        <f>IF(and($O$902&gt;0,Model!Y$1&lt;='Assumptions (Solar)'!$V$13),PPMT('Assumptions (Solar)'!$V$10,Model!Y$1,'Assumptions (Solar)'!$V$13,'Assumptions (Solar)'!$V$8*Model!$O$902*('Assumptions (Solar)'!$M$20*'Assumptions (Solar)'!$M$2+'Assumptions (Solar)'!$M$21*'Assumptions (Solar)'!$M$3)/10^9),0)</f>
        <v>-0.002041717071</v>
      </c>
      <c r="R971" s="160">
        <f>IF(and($O$902&gt;0,Model!Z$1&lt;='Assumptions (Solar)'!$V$13),PPMT('Assumptions (Solar)'!$V$10,Model!Z$1,'Assumptions (Solar)'!$V$13,'Assumptions (Solar)'!$V$8*Model!$O$902*('Assumptions (Solar)'!$M$20*'Assumptions (Solar)'!$M$2+'Assumptions (Solar)'!$M$21*'Assumptions (Solar)'!$M$3)/10^9),0)</f>
        <v>-0.002205054437</v>
      </c>
      <c r="S971" s="160">
        <f>IF(and($O$902&gt;0,Model!AA$1&lt;='Assumptions (Solar)'!$V$13),PPMT('Assumptions (Solar)'!$V$10,Model!AA$1,'Assumptions (Solar)'!$V$13,'Assumptions (Solar)'!$V$8*Model!$O$902*('Assumptions (Solar)'!$M$20*'Assumptions (Solar)'!$M$2+'Assumptions (Solar)'!$M$21*'Assumptions (Solar)'!$M$3)/10^9),0)</f>
        <v>-0.002381458792</v>
      </c>
      <c r="T971" s="160">
        <f>IF(and($O$902&gt;0,Model!AB$1&lt;='Assumptions (Solar)'!$V$13),PPMT('Assumptions (Solar)'!$V$10,Model!AB$1,'Assumptions (Solar)'!$V$13,'Assumptions (Solar)'!$V$8*Model!$O$902*('Assumptions (Solar)'!$M$20*'Assumptions (Solar)'!$M$2+'Assumptions (Solar)'!$M$21*'Assumptions (Solar)'!$M$3)/10^9),0)</f>
        <v>-0.002571975495</v>
      </c>
      <c r="U971" s="160">
        <f>IF(and($O$902&gt;0,Model!AC$1&lt;='Assumptions (Solar)'!$V$13),PPMT('Assumptions (Solar)'!$V$10,Model!AC$1,'Assumptions (Solar)'!$V$13,'Assumptions (Solar)'!$V$8*Model!$O$902*('Assumptions (Solar)'!$M$20*'Assumptions (Solar)'!$M$2+'Assumptions (Solar)'!$M$21*'Assumptions (Solar)'!$M$3)/10^9),0)</f>
        <v>-0.002777733535</v>
      </c>
      <c r="V971" s="160">
        <f>IF(and($O$902&gt;0,Model!AD$1&lt;='Assumptions (Solar)'!$V$13),PPMT('Assumptions (Solar)'!$V$10,Model!AD$1,'Assumptions (Solar)'!$V$13,'Assumptions (Solar)'!$V$8*Model!$O$902*('Assumptions (Solar)'!$M$20*'Assumptions (Solar)'!$M$2+'Assumptions (Solar)'!$M$21*'Assumptions (Solar)'!$M$3)/10^9),0)</f>
        <v>-0.002999952218</v>
      </c>
      <c r="W971" s="160">
        <f>IF(and($O$902&gt;0,Model!AE$1&lt;='Assumptions (Solar)'!$V$13),PPMT('Assumptions (Solar)'!$V$10,Model!AE$1,'Assumptions (Solar)'!$V$13,'Assumptions (Solar)'!$V$8*Model!$O$902*('Assumptions (Solar)'!$M$20*'Assumptions (Solar)'!$M$2+'Assumptions (Solar)'!$M$21*'Assumptions (Solar)'!$M$3)/10^9),0)</f>
        <v>-0.003239948395</v>
      </c>
      <c r="X971" s="160">
        <f>IF(and($O$902&gt;0,Model!AF$1&lt;='Assumptions (Solar)'!$V$13),PPMT('Assumptions (Solar)'!$V$10,Model!AF$1,'Assumptions (Solar)'!$V$13,'Assumptions (Solar)'!$V$8*Model!$O$902*('Assumptions (Solar)'!$M$20*'Assumptions (Solar)'!$M$2+'Assumptions (Solar)'!$M$21*'Assumptions (Solar)'!$M$3)/10^9),0)</f>
        <v>-0.003499144267</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v>
      </c>
      <c r="Q972" s="177">
        <f>IF(and($P$902&gt;0,Model!X$1&lt;='Assumptions (Solar)'!$V$13),PPMT('Assumptions (Solar)'!$V$10,Model!X$1,'Assumptions (Solar)'!$V$13,'Assumptions (Solar)'!$V$8*Model!$P$902*('Assumptions (Solar)'!$N$20*'Assumptions (Solar)'!$N$2+'Assumptions (Solar)'!$N$21*'Assumptions (Solar)'!$N$3)/10^9),0)</f>
        <v>0</v>
      </c>
      <c r="R972" s="177">
        <f>IF(and($P$902&gt;0,Model!Y$1&lt;='Assumptions (Solar)'!$V$13),PPMT('Assumptions (Solar)'!$V$10,Model!Y$1,'Assumptions (Solar)'!$V$13,'Assumptions (Solar)'!$V$8*Model!$P$902*('Assumptions (Solar)'!$N$20*'Assumptions (Solar)'!$N$2+'Assumptions (Solar)'!$N$21*'Assumptions (Solar)'!$N$3)/10^9),0)</f>
        <v>0</v>
      </c>
      <c r="S972" s="177">
        <f>IF(and($P$902&gt;0,Model!Z$1&lt;='Assumptions (Solar)'!$V$13),PPMT('Assumptions (Solar)'!$V$10,Model!Z$1,'Assumptions (Solar)'!$V$13,'Assumptions (Solar)'!$V$8*Model!$P$902*('Assumptions (Solar)'!$N$20*'Assumptions (Solar)'!$N$2+'Assumptions (Solar)'!$N$21*'Assumptions (Solar)'!$N$3)/10^9),0)</f>
        <v>0</v>
      </c>
      <c r="T972" s="177">
        <f>IF(and($P$902&gt;0,Model!AA$1&lt;='Assumptions (Solar)'!$V$13),PPMT('Assumptions (Solar)'!$V$10,Model!AA$1,'Assumptions (Solar)'!$V$13,'Assumptions (Solar)'!$V$8*Model!$P$902*('Assumptions (Solar)'!$N$20*'Assumptions (Solar)'!$N$2+'Assumptions (Solar)'!$N$21*'Assumptions (Solar)'!$N$3)/10^9),0)</f>
        <v>0</v>
      </c>
      <c r="U972" s="177">
        <f>IF(and($P$902&gt;0,Model!AB$1&lt;='Assumptions (Solar)'!$V$13),PPMT('Assumptions (Solar)'!$V$10,Model!AB$1,'Assumptions (Solar)'!$V$13,'Assumptions (Solar)'!$V$8*Model!$P$902*('Assumptions (Solar)'!$N$20*'Assumptions (Solar)'!$N$2+'Assumptions (Solar)'!$N$21*'Assumptions (Solar)'!$N$3)/10^9),0)</f>
        <v>0</v>
      </c>
      <c r="V972" s="177">
        <f>IF(and($P$902&gt;0,Model!AC$1&lt;='Assumptions (Solar)'!$V$13),PPMT('Assumptions (Solar)'!$V$10,Model!AC$1,'Assumptions (Solar)'!$V$13,'Assumptions (Solar)'!$V$8*Model!$P$902*('Assumptions (Solar)'!$N$20*'Assumptions (Solar)'!$N$2+'Assumptions (Solar)'!$N$21*'Assumptions (Solar)'!$N$3)/10^9),0)</f>
        <v>0</v>
      </c>
      <c r="W972" s="177">
        <f>IF(and($P$902&gt;0,Model!AD$1&lt;='Assumptions (Solar)'!$V$13),PPMT('Assumptions (Solar)'!$V$10,Model!AD$1,'Assumptions (Solar)'!$V$13,'Assumptions (Solar)'!$V$8*Model!$P$902*('Assumptions (Solar)'!$N$20*'Assumptions (Solar)'!$N$2+'Assumptions (Solar)'!$N$21*'Assumptions (Solar)'!$N$3)/10^9),0)</f>
        <v>0</v>
      </c>
      <c r="X972" s="177">
        <f>IF(and($P$902&gt;0,Model!AE$1&lt;='Assumptions (Solar)'!$V$13),PPMT('Assumptions (Solar)'!$V$10,Model!AE$1,'Assumptions (Solar)'!$V$13,'Assumptions (Solar)'!$V$8*Model!$P$902*('Assumptions (Solar)'!$N$20*'Assumptions (Solar)'!$N$2+'Assumptions (Solar)'!$N$21*'Assumptions (Solar)'!$N$3)/10^9),0)</f>
        <v>0</v>
      </c>
      <c r="Y972" s="177">
        <f>IF(and($P$902&gt;0,Model!AF$1&lt;='Assumptions (Solar)'!$V$13),PPMT('Assumptions (Solar)'!$V$10,Model!AF$1,'Assumptions (Solar)'!$V$13,'Assumptions (Solar)'!$V$8*Model!$P$902*('Assumptions (Solar)'!$N$20*'Assumptions (Solar)'!$N$2+'Assumptions (Solar)'!$N$21*'Assumptions (Solar)'!$N$3)/10^9),0)</f>
        <v>0</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-0.0005615498663</v>
      </c>
      <c r="R973" s="160">
        <f>IF(and($Q$902&gt;0,Model!X$1&lt;='Assumptions (Solar)'!$V$13),PPMT('Assumptions (Solar)'!$V$10,Model!X$1,'Assumptions (Solar)'!$V$13,'Assumptions (Solar)'!$V$8*Model!$Q$902*('Assumptions (Solar)'!$O$20*'Assumptions (Solar)'!$O$2+'Assumptions (Solar)'!$O$21*'Assumptions (Solar)'!$O$3)/10^9),0)</f>
        <v>-0.0006064738556</v>
      </c>
      <c r="S973" s="160">
        <f>IF(and($Q$902&gt;0,Model!Y$1&lt;='Assumptions (Solar)'!$V$13),PPMT('Assumptions (Solar)'!$V$10,Model!Y$1,'Assumptions (Solar)'!$V$13,'Assumptions (Solar)'!$V$8*Model!$Q$902*('Assumptions (Solar)'!$O$20*'Assumptions (Solar)'!$O$2+'Assumptions (Solar)'!$O$21*'Assumptions (Solar)'!$O$3)/10^9),0)</f>
        <v>-0.000654991764</v>
      </c>
      <c r="T973" s="160">
        <f>IF(and($Q$902&gt;0,Model!Z$1&lt;='Assumptions (Solar)'!$V$13),PPMT('Assumptions (Solar)'!$V$10,Model!Z$1,'Assumptions (Solar)'!$V$13,'Assumptions (Solar)'!$V$8*Model!$Q$902*('Assumptions (Solar)'!$O$20*'Assumptions (Solar)'!$O$2+'Assumptions (Solar)'!$O$21*'Assumptions (Solar)'!$O$3)/10^9),0)</f>
        <v>-0.0007073911052</v>
      </c>
      <c r="U973" s="160">
        <f>IF(and($Q$902&gt;0,Model!AA$1&lt;='Assumptions (Solar)'!$V$13),PPMT('Assumptions (Solar)'!$V$10,Model!AA$1,'Assumptions (Solar)'!$V$13,'Assumptions (Solar)'!$V$8*Model!$Q$902*('Assumptions (Solar)'!$O$20*'Assumptions (Solar)'!$O$2+'Assumptions (Solar)'!$O$21*'Assumptions (Solar)'!$O$3)/10^9),0)</f>
        <v>-0.0007639823936</v>
      </c>
      <c r="V973" s="160">
        <f>IF(and($Q$902&gt;0,Model!AB$1&lt;='Assumptions (Solar)'!$V$13),PPMT('Assumptions (Solar)'!$V$10,Model!AB$1,'Assumptions (Solar)'!$V$13,'Assumptions (Solar)'!$V$8*Model!$Q$902*('Assumptions (Solar)'!$O$20*'Assumptions (Solar)'!$O$2+'Assumptions (Solar)'!$O$21*'Assumptions (Solar)'!$O$3)/10^9),0)</f>
        <v>-0.0008251009851</v>
      </c>
      <c r="W973" s="160">
        <f>IF(and($Q$902&gt;0,Model!AC$1&lt;='Assumptions (Solar)'!$V$13),PPMT('Assumptions (Solar)'!$V$10,Model!AC$1,'Assumptions (Solar)'!$V$13,'Assumptions (Solar)'!$V$8*Model!$Q$902*('Assumptions (Solar)'!$O$20*'Assumptions (Solar)'!$O$2+'Assumptions (Solar)'!$O$21*'Assumptions (Solar)'!$O$3)/10^9),0)</f>
        <v>-0.0008911090639</v>
      </c>
      <c r="X973" s="160">
        <f>IF(and($Q$902&gt;0,Model!AD$1&lt;='Assumptions (Solar)'!$V$13),PPMT('Assumptions (Solar)'!$V$10,Model!AD$1,'Assumptions (Solar)'!$V$13,'Assumptions (Solar)'!$V$8*Model!$Q$902*('Assumptions (Solar)'!$O$20*'Assumptions (Solar)'!$O$2+'Assumptions (Solar)'!$O$21*'Assumptions (Solar)'!$O$3)/10^9),0)</f>
        <v>-0.000962397789</v>
      </c>
      <c r="Y973" s="160">
        <f>IF(and($Q$902&gt;0,Model!AE$1&lt;='Assumptions (Solar)'!$V$13),PPMT('Assumptions (Solar)'!$V$10,Model!AE$1,'Assumptions (Solar)'!$V$13,'Assumptions (Solar)'!$V$8*Model!$Q$902*('Assumptions (Solar)'!$O$20*'Assumptions (Solar)'!$O$2+'Assumptions (Solar)'!$O$21*'Assumptions (Solar)'!$O$3)/10^9),0)</f>
        <v>-0.001039389612</v>
      </c>
      <c r="Z973" s="160">
        <f>IF(and($Q$902&gt;0,Model!AF$1&lt;='Assumptions (Solar)'!$V$13),PPMT('Assumptions (Solar)'!$V$10,Model!AF$1,'Assumptions (Solar)'!$V$13,'Assumptions (Solar)'!$V$8*Model!$Q$902*('Assumptions (Solar)'!$O$20*'Assumptions (Solar)'!$O$2+'Assumptions (Solar)'!$O$21*'Assumptions (Solar)'!$O$3)/10^9),0)</f>
        <v>-0.001122540781</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-0.0008308238458</v>
      </c>
      <c r="S974" s="177">
        <f>IF(and($R$902&gt;0,Model!X$1&lt;='Assumptions (Solar)'!$V$13),PPMT('Assumptions (Solar)'!$V$10,Model!X$1,'Assumptions (Solar)'!$V$13,'Assumptions (Solar)'!$V$8*Model!$R$902*('Assumptions (Solar)'!$P$20*'Assumptions (Solar)'!$P$2+'Assumptions (Solar)'!$P$21*'Assumptions (Solar)'!$P$3)/10^9),0)</f>
        <v>-0.0008972897535</v>
      </c>
      <c r="T974" s="177">
        <f>IF(and($R$902&gt;0,Model!Y$1&lt;='Assumptions (Solar)'!$V$13),PPMT('Assumptions (Solar)'!$V$10,Model!Y$1,'Assumptions (Solar)'!$V$13,'Assumptions (Solar)'!$V$8*Model!$R$902*('Assumptions (Solar)'!$P$20*'Assumptions (Solar)'!$P$2+'Assumptions (Solar)'!$P$21*'Assumptions (Solar)'!$P$3)/10^9),0)</f>
        <v>-0.0009690729337</v>
      </c>
      <c r="U974" s="177">
        <f>IF(and($R$902&gt;0,Model!Z$1&lt;='Assumptions (Solar)'!$V$13),PPMT('Assumptions (Solar)'!$V$10,Model!Z$1,'Assumptions (Solar)'!$V$13,'Assumptions (Solar)'!$V$8*Model!$R$902*('Assumptions (Solar)'!$P$20*'Assumptions (Solar)'!$P$2+'Assumptions (Solar)'!$P$21*'Assumptions (Solar)'!$P$3)/10^9),0)</f>
        <v>-0.001046598768</v>
      </c>
      <c r="V974" s="177">
        <f>IF(and($R$902&gt;0,Model!AA$1&lt;='Assumptions (Solar)'!$V$13),PPMT('Assumptions (Solar)'!$V$10,Model!AA$1,'Assumptions (Solar)'!$V$13,'Assumptions (Solar)'!$V$8*Model!$R$902*('Assumptions (Solar)'!$P$20*'Assumptions (Solar)'!$P$2+'Assumptions (Solar)'!$P$21*'Assumptions (Solar)'!$P$3)/10^9),0)</f>
        <v>-0.00113032667</v>
      </c>
      <c r="W974" s="177">
        <f>IF(and($R$902&gt;0,Model!AB$1&lt;='Assumptions (Solar)'!$V$13),PPMT('Assumptions (Solar)'!$V$10,Model!AB$1,'Assumptions (Solar)'!$V$13,'Assumptions (Solar)'!$V$8*Model!$R$902*('Assumptions (Solar)'!$P$20*'Assumptions (Solar)'!$P$2+'Assumptions (Solar)'!$P$21*'Assumptions (Solar)'!$P$3)/10^9),0)</f>
        <v>-0.001220752803</v>
      </c>
      <c r="X974" s="177">
        <f>IF(and($R$902&gt;0,Model!AC$1&lt;='Assumptions (Solar)'!$V$13),PPMT('Assumptions (Solar)'!$V$10,Model!AC$1,'Assumptions (Solar)'!$V$13,'Assumptions (Solar)'!$V$8*Model!$R$902*('Assumptions (Solar)'!$P$20*'Assumptions (Solar)'!$P$2+'Assumptions (Solar)'!$P$21*'Assumptions (Solar)'!$P$3)/10^9),0)</f>
        <v>-0.001318413028</v>
      </c>
      <c r="Y974" s="177">
        <f>IF(and($R$902&gt;0,Model!AD$1&lt;='Assumptions (Solar)'!$V$13),PPMT('Assumptions (Solar)'!$V$10,Model!AD$1,'Assumptions (Solar)'!$V$13,'Assumptions (Solar)'!$V$8*Model!$R$902*('Assumptions (Solar)'!$P$20*'Assumptions (Solar)'!$P$2+'Assumptions (Solar)'!$P$21*'Assumptions (Solar)'!$P$3)/10^9),0)</f>
        <v>-0.00142388607</v>
      </c>
      <c r="Z974" s="177">
        <f>IF(and($R$902&gt;0,Model!AE$1&lt;='Assumptions (Solar)'!$V$13),PPMT('Assumptions (Solar)'!$V$10,Model!AE$1,'Assumptions (Solar)'!$V$13,'Assumptions (Solar)'!$V$8*Model!$R$902*('Assumptions (Solar)'!$P$20*'Assumptions (Solar)'!$P$2+'Assumptions (Solar)'!$P$21*'Assumptions (Solar)'!$P$3)/10^9),0)</f>
        <v>-0.001537796956</v>
      </c>
      <c r="AA974" s="177">
        <f>IF(and($R$902&gt;0,Model!AF$1&lt;='Assumptions (Solar)'!$V$13),PPMT('Assumptions (Solar)'!$V$10,Model!AF$1,'Assumptions (Solar)'!$V$13,'Assumptions (Solar)'!$V$8*Model!$R$902*('Assumptions (Solar)'!$P$20*'Assumptions (Solar)'!$P$2+'Assumptions (Solar)'!$P$21*'Assumptions (Solar)'!$P$3)/10^9),0)</f>
        <v>-0.001660820712</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-0.0121036986</v>
      </c>
      <c r="T975" s="160">
        <f>IF(and($S$902&gt;0,Model!X$1&lt;='Assumptions (Solar)'!$V$13),PPMT('Assumptions (Solar)'!$V$10,Model!X$1,'Assumptions (Solar)'!$V$13,'Assumptions (Solar)'!$V$8*Model!$S$902*('Assumptions (Solar)'!$Q$20*'Assumptions (Solar)'!$Q$2+'Assumptions (Solar)'!$Q$21*'Assumptions (Solar)'!$Q$3)/10^9),0)</f>
        <v>-0.01307199448</v>
      </c>
      <c r="U975" s="160">
        <f>IF(and($S$902&gt;0,Model!Y$1&lt;='Assumptions (Solar)'!$V$13),PPMT('Assumptions (Solar)'!$V$10,Model!Y$1,'Assumptions (Solar)'!$V$13,'Assumptions (Solar)'!$V$8*Model!$S$902*('Assumptions (Solar)'!$Q$20*'Assumptions (Solar)'!$Q$2+'Assumptions (Solar)'!$Q$21*'Assumptions (Solar)'!$Q$3)/10^9),0)</f>
        <v>-0.01411775404</v>
      </c>
      <c r="V975" s="160">
        <f>IF(and($S$902&gt;0,Model!Z$1&lt;='Assumptions (Solar)'!$V$13),PPMT('Assumptions (Solar)'!$V$10,Model!Z$1,'Assumptions (Solar)'!$V$13,'Assumptions (Solar)'!$V$8*Model!$S$902*('Assumptions (Solar)'!$Q$20*'Assumptions (Solar)'!$Q$2+'Assumptions (Solar)'!$Q$21*'Assumptions (Solar)'!$Q$3)/10^9),0)</f>
        <v>-0.01524717437</v>
      </c>
      <c r="W975" s="160">
        <f>IF(and($S$902&gt;0,Model!AA$1&lt;='Assumptions (Solar)'!$V$13),PPMT('Assumptions (Solar)'!$V$10,Model!AA$1,'Assumptions (Solar)'!$V$13,'Assumptions (Solar)'!$V$8*Model!$S$902*('Assumptions (Solar)'!$Q$20*'Assumptions (Solar)'!$Q$2+'Assumptions (Solar)'!$Q$21*'Assumptions (Solar)'!$Q$3)/10^9),0)</f>
        <v>-0.01646694831</v>
      </c>
      <c r="X975" s="160">
        <f>IF(and($S$902&gt;0,Model!AB$1&lt;='Assumptions (Solar)'!$V$13),PPMT('Assumptions (Solar)'!$V$10,Model!AB$1,'Assumptions (Solar)'!$V$13,'Assumptions (Solar)'!$V$8*Model!$S$902*('Assumptions (Solar)'!$Q$20*'Assumptions (Solar)'!$Q$2+'Assumptions (Solar)'!$Q$21*'Assumptions (Solar)'!$Q$3)/10^9),0)</f>
        <v>-0.01778430418</v>
      </c>
      <c r="Y975" s="160">
        <f>IF(and($S$902&gt;0,Model!AC$1&lt;='Assumptions (Solar)'!$V$13),PPMT('Assumptions (Solar)'!$V$10,Model!AC$1,'Assumptions (Solar)'!$V$13,'Assumptions (Solar)'!$V$8*Model!$S$902*('Assumptions (Solar)'!$Q$20*'Assumptions (Solar)'!$Q$2+'Assumptions (Solar)'!$Q$21*'Assumptions (Solar)'!$Q$3)/10^9),0)</f>
        <v>-0.01920704851</v>
      </c>
      <c r="Z975" s="160">
        <f>IF(and($S$902&gt;0,Model!AD$1&lt;='Assumptions (Solar)'!$V$13),PPMT('Assumptions (Solar)'!$V$10,Model!AD$1,'Assumptions (Solar)'!$V$13,'Assumptions (Solar)'!$V$8*Model!$S$902*('Assumptions (Solar)'!$Q$20*'Assumptions (Solar)'!$Q$2+'Assumptions (Solar)'!$Q$21*'Assumptions (Solar)'!$Q$3)/10^9),0)</f>
        <v>-0.0207436124</v>
      </c>
      <c r="AA975" s="160">
        <f>IF(and($S$902&gt;0,Model!AE$1&lt;='Assumptions (Solar)'!$V$13),PPMT('Assumptions (Solar)'!$V$10,Model!AE$1,'Assumptions (Solar)'!$V$13,'Assumptions (Solar)'!$V$8*Model!$S$902*('Assumptions (Solar)'!$Q$20*'Assumptions (Solar)'!$Q$2+'Assumptions (Solar)'!$Q$21*'Assumptions (Solar)'!$Q$3)/10^9),0)</f>
        <v>-0.02240310139</v>
      </c>
      <c r="AB975" s="160">
        <f>IF(and($S$902&gt;0,Model!AF$1&lt;='Assumptions (Solar)'!$V$13),PPMT('Assumptions (Solar)'!$V$10,Model!AF$1,'Assumptions (Solar)'!$V$13,'Assumptions (Solar)'!$V$8*Model!$S$902*('Assumptions (Solar)'!$Q$20*'Assumptions (Solar)'!$Q$2+'Assumptions (Solar)'!$Q$21*'Assumptions (Solar)'!$Q$3)/10^9),0)</f>
        <v>-0.0241953495</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-0.0161655513</v>
      </c>
      <c r="U976" s="160">
        <f>IF(and($T$902&gt;0,Model!X$1&lt;='Assumptions (Solar)'!$V$13),PPMT('Assumptions (Solar)'!$V$10,Model!X$1,'Assumptions (Solar)'!$V$13,'Assumptions (Solar)'!$V$8*Model!$T$902*('Assumptions (Solar)'!$R$20*'Assumptions (Solar)'!$R$2+'Assumptions (Solar)'!$R$21*'Assumptions (Solar)'!$R$3)/10^9),0)</f>
        <v>-0.01745879541</v>
      </c>
      <c r="V976" s="160">
        <f>IF(and($T$902&gt;0,Model!Y$1&lt;='Assumptions (Solar)'!$V$13),PPMT('Assumptions (Solar)'!$V$10,Model!Y$1,'Assumptions (Solar)'!$V$13,'Assumptions (Solar)'!$V$8*Model!$T$902*('Assumptions (Solar)'!$R$20*'Assumptions (Solar)'!$R$2+'Assumptions (Solar)'!$R$21*'Assumptions (Solar)'!$R$3)/10^9),0)</f>
        <v>-0.01885549904</v>
      </c>
      <c r="W976" s="160">
        <f>IF(and($T$902&gt;0,Model!Z$1&lt;='Assumptions (Solar)'!$V$13),PPMT('Assumptions (Solar)'!$V$10,Model!Z$1,'Assumptions (Solar)'!$V$13,'Assumptions (Solar)'!$V$8*Model!$T$902*('Assumptions (Solar)'!$R$20*'Assumptions (Solar)'!$R$2+'Assumptions (Solar)'!$R$21*'Assumptions (Solar)'!$R$3)/10^9),0)</f>
        <v>-0.02036393896</v>
      </c>
      <c r="X976" s="160">
        <f>IF(and($T$902&gt;0,Model!AA$1&lt;='Assumptions (Solar)'!$V$13),PPMT('Assumptions (Solar)'!$V$10,Model!AA$1,'Assumptions (Solar)'!$V$13,'Assumptions (Solar)'!$V$8*Model!$T$902*('Assumptions (Solar)'!$R$20*'Assumptions (Solar)'!$R$2+'Assumptions (Solar)'!$R$21*'Assumptions (Solar)'!$R$3)/10^9),0)</f>
        <v>-0.02199305408</v>
      </c>
      <c r="Y976" s="160">
        <f>IF(and($T$902&gt;0,Model!AB$1&lt;='Assumptions (Solar)'!$V$13),PPMT('Assumptions (Solar)'!$V$10,Model!AB$1,'Assumptions (Solar)'!$V$13,'Assumptions (Solar)'!$V$8*Model!$T$902*('Assumptions (Solar)'!$R$20*'Assumptions (Solar)'!$R$2+'Assumptions (Solar)'!$R$21*'Assumptions (Solar)'!$R$3)/10^9),0)</f>
        <v>-0.0237524984</v>
      </c>
      <c r="Z976" s="160">
        <f>IF(and($T$902&gt;0,Model!AC$1&lt;='Assumptions (Solar)'!$V$13),PPMT('Assumptions (Solar)'!$V$10,Model!AC$1,'Assumptions (Solar)'!$V$13,'Assumptions (Solar)'!$V$8*Model!$T$902*('Assumptions (Solar)'!$R$20*'Assumptions (Solar)'!$R$2+'Assumptions (Solar)'!$R$21*'Assumptions (Solar)'!$R$3)/10^9),0)</f>
        <v>-0.02565269828</v>
      </c>
      <c r="AA976" s="160">
        <f>IF(and($T$902&gt;0,Model!AD$1&lt;='Assumptions (Solar)'!$V$13),PPMT('Assumptions (Solar)'!$V$10,Model!AD$1,'Assumptions (Solar)'!$V$13,'Assumptions (Solar)'!$V$8*Model!$T$902*('Assumptions (Solar)'!$R$20*'Assumptions (Solar)'!$R$2+'Assumptions (Solar)'!$R$21*'Assumptions (Solar)'!$R$3)/10^9),0)</f>
        <v>-0.02770491414</v>
      </c>
      <c r="AB976" s="160">
        <f>IF(and($T$902&gt;0,Model!AE$1&lt;='Assumptions (Solar)'!$V$13),PPMT('Assumptions (Solar)'!$V$10,Model!AE$1,'Assumptions (Solar)'!$V$13,'Assumptions (Solar)'!$V$8*Model!$T$902*('Assumptions (Solar)'!$R$20*'Assumptions (Solar)'!$R$2+'Assumptions (Solar)'!$R$21*'Assumptions (Solar)'!$R$3)/10^9),0)</f>
        <v>-0.02992130727</v>
      </c>
      <c r="AC976" s="160">
        <f>IF(and($T$902&gt;0,Model!AF$1&lt;='Assumptions (Solar)'!$V$13),PPMT('Assumptions (Solar)'!$V$10,Model!AF$1,'Assumptions (Solar)'!$V$13,'Assumptions (Solar)'!$V$8*Model!$T$902*('Assumptions (Solar)'!$R$20*'Assumptions (Solar)'!$R$2+'Assumptions (Solar)'!$R$21*'Assumptions (Solar)'!$R$3)/10^9),0)</f>
        <v>-0.03231501185</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-0.01316712363</v>
      </c>
      <c r="V977" s="160">
        <f>IF(and($U$902&gt;0,Model!X$1&lt;='Assumptions (Solar)'!$V$13),PPMT('Assumptions (Solar)'!$V$10,Model!X$1,'Assumptions (Solar)'!$V$13,'Assumptions (Solar)'!$V$8*Model!$U$902*('Assumptions (Solar)'!$S$20*'Assumptions (Solar)'!$S$2+'Assumptions (Solar)'!$S$21*'Assumptions (Solar)'!$S$3)/10^9),0)</f>
        <v>-0.01422049352</v>
      </c>
      <c r="W977" s="160">
        <f>IF(and($U$902&gt;0,Model!Y$1&lt;='Assumptions (Solar)'!$V$13),PPMT('Assumptions (Solar)'!$V$10,Model!Y$1,'Assumptions (Solar)'!$V$13,'Assumptions (Solar)'!$V$8*Model!$U$902*('Assumptions (Solar)'!$S$20*'Assumptions (Solar)'!$S$2+'Assumptions (Solar)'!$S$21*'Assumptions (Solar)'!$S$3)/10^9),0)</f>
        <v>-0.015358133</v>
      </c>
      <c r="X977" s="160">
        <f>IF(and($U$902&gt;0,Model!Z$1&lt;='Assumptions (Solar)'!$V$13),PPMT('Assumptions (Solar)'!$V$10,Model!Z$1,'Assumptions (Solar)'!$V$13,'Assumptions (Solar)'!$V$8*Model!$U$902*('Assumptions (Solar)'!$S$20*'Assumptions (Solar)'!$S$2+'Assumptions (Solar)'!$S$21*'Assumptions (Solar)'!$S$3)/10^9),0)</f>
        <v>-0.01658678364</v>
      </c>
      <c r="Y977" s="160">
        <f>IF(and($U$902&gt;0,Model!AA$1&lt;='Assumptions (Solar)'!$V$13),PPMT('Assumptions (Solar)'!$V$10,Model!AA$1,'Assumptions (Solar)'!$V$13,'Assumptions (Solar)'!$V$8*Model!$U$902*('Assumptions (Solar)'!$S$20*'Assumptions (Solar)'!$S$2+'Assumptions (Solar)'!$S$21*'Assumptions (Solar)'!$S$3)/10^9),0)</f>
        <v>-0.01791372634</v>
      </c>
      <c r="Z977" s="160">
        <f>IF(and($U$902&gt;0,Model!AB$1&lt;='Assumptions (Solar)'!$V$13),PPMT('Assumptions (Solar)'!$V$10,Model!AB$1,'Assumptions (Solar)'!$V$13,'Assumptions (Solar)'!$V$8*Model!$U$902*('Assumptions (Solar)'!$S$20*'Assumptions (Solar)'!$S$2+'Assumptions (Solar)'!$S$21*'Assumptions (Solar)'!$S$3)/10^9),0)</f>
        <v>-0.01934682444</v>
      </c>
      <c r="AA977" s="160">
        <f>IF(and($U$902&gt;0,Model!AC$1&lt;='Assumptions (Solar)'!$V$13),PPMT('Assumptions (Solar)'!$V$10,Model!AC$1,'Assumptions (Solar)'!$V$13,'Assumptions (Solar)'!$V$8*Model!$U$902*('Assumptions (Solar)'!$S$20*'Assumptions (Solar)'!$S$2+'Assumptions (Solar)'!$S$21*'Assumptions (Solar)'!$S$3)/10^9),0)</f>
        <v>-0.0208945704</v>
      </c>
      <c r="AB977" s="160">
        <f>IF(and($U$902&gt;0,Model!AD$1&lt;='Assumptions (Solar)'!$V$13),PPMT('Assumptions (Solar)'!$V$10,Model!AD$1,'Assumptions (Solar)'!$V$13,'Assumptions (Solar)'!$V$8*Model!$U$902*('Assumptions (Solar)'!$S$20*'Assumptions (Solar)'!$S$2+'Assumptions (Solar)'!$S$21*'Assumptions (Solar)'!$S$3)/10^9),0)</f>
        <v>-0.02256613603</v>
      </c>
      <c r="AC977" s="160">
        <f>IF(and($U$902&gt;0,Model!AE$1&lt;='Assumptions (Solar)'!$V$13),PPMT('Assumptions (Solar)'!$V$10,Model!AE$1,'Assumptions (Solar)'!$V$13,'Assumptions (Solar)'!$V$8*Model!$U$902*('Assumptions (Solar)'!$S$20*'Assumptions (Solar)'!$S$2+'Assumptions (Solar)'!$S$21*'Assumptions (Solar)'!$S$3)/10^9),0)</f>
        <v>-0.02437142691</v>
      </c>
      <c r="AD977" s="160">
        <f>IF(and($U$902&gt;0,Model!AF$1&lt;='Assumptions (Solar)'!$V$13),PPMT('Assumptions (Solar)'!$V$10,Model!AF$1,'Assumptions (Solar)'!$V$13,'Assumptions (Solar)'!$V$8*Model!$U$902*('Assumptions (Solar)'!$S$20*'Assumptions (Solar)'!$S$2+'Assumptions (Solar)'!$S$21*'Assumptions (Solar)'!$S$3)/10^9),0)</f>
        <v>-0.02632114107</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-0.02356168726</v>
      </c>
      <c r="Y980" s="160">
        <f>IF(and($X$902&gt;0,Model!X$1&lt;='Assumptions (Solar)'!$V$13),PPMT('Assumptions (Solar)'!$V$10,Model!X$1,'Assumptions (Solar)'!$V$13,'Assumptions (Solar)'!$V$8*Model!$X$902*('Assumptions (Solar)'!$V$20*'Assumptions (Solar)'!$V$2+'Assumptions (Solar)'!$V$21*'Assumptions (Solar)'!$V$3)/10^9),0)</f>
        <v>-0.02544662224</v>
      </c>
      <c r="Z980" s="160">
        <f>IF(and($X$902&gt;0,Model!Y$1&lt;='Assumptions (Solar)'!$V$13),PPMT('Assumptions (Solar)'!$V$10,Model!Y$1,'Assumptions (Solar)'!$V$13,'Assumptions (Solar)'!$V$8*Model!$X$902*('Assumptions (Solar)'!$V$20*'Assumptions (Solar)'!$V$2+'Assumptions (Solar)'!$V$21*'Assumptions (Solar)'!$V$3)/10^9),0)</f>
        <v>-0.02748235202</v>
      </c>
      <c r="AA980" s="160">
        <f>IF(and($X$902&gt;0,Model!Z$1&lt;='Assumptions (Solar)'!$V$13),PPMT('Assumptions (Solar)'!$V$10,Model!Z$1,'Assumptions (Solar)'!$V$13,'Assumptions (Solar)'!$V$8*Model!$X$902*('Assumptions (Solar)'!$V$20*'Assumptions (Solar)'!$V$2+'Assumptions (Solar)'!$V$21*'Assumptions (Solar)'!$V$3)/10^9),0)</f>
        <v>-0.02968094018</v>
      </c>
      <c r="AB980" s="160">
        <f>IF(and($X$902&gt;0,Model!AA$1&lt;='Assumptions (Solar)'!$V$13),PPMT('Assumptions (Solar)'!$V$10,Model!AA$1,'Assumptions (Solar)'!$V$13,'Assumptions (Solar)'!$V$8*Model!$X$902*('Assumptions (Solar)'!$V$20*'Assumptions (Solar)'!$V$2+'Assumptions (Solar)'!$V$21*'Assumptions (Solar)'!$V$3)/10^9),0)</f>
        <v>-0.0320554154</v>
      </c>
      <c r="AC980" s="160">
        <f>IF(and($X$902&gt;0,Model!AB$1&lt;='Assumptions (Solar)'!$V$13),PPMT('Assumptions (Solar)'!$V$10,Model!AB$1,'Assumptions (Solar)'!$V$13,'Assumptions (Solar)'!$V$8*Model!$X$902*('Assumptions (Solar)'!$V$20*'Assumptions (Solar)'!$V$2+'Assumptions (Solar)'!$V$21*'Assumptions (Solar)'!$V$3)/10^9),0)</f>
        <v>-0.03461984863</v>
      </c>
      <c r="AD980" s="160">
        <f>IF(and($X$902&gt;0,Model!AC$1&lt;='Assumptions (Solar)'!$V$13),PPMT('Assumptions (Solar)'!$V$10,Model!AC$1,'Assumptions (Solar)'!$V$13,'Assumptions (Solar)'!$V$8*Model!$X$902*('Assumptions (Solar)'!$V$20*'Assumptions (Solar)'!$V$2+'Assumptions (Solar)'!$V$21*'Assumptions (Solar)'!$V$3)/10^9),0)</f>
        <v>-0.03738943652</v>
      </c>
      <c r="AE980" s="160">
        <f>IF(and($X$902&gt;0,Model!AD$1&lt;='Assumptions (Solar)'!$V$13),PPMT('Assumptions (Solar)'!$V$10,Model!AD$1,'Assumptions (Solar)'!$V$13,'Assumptions (Solar)'!$V$8*Model!$X$902*('Assumptions (Solar)'!$V$20*'Assumptions (Solar)'!$V$2+'Assumptions (Solar)'!$V$21*'Assumptions (Solar)'!$V$3)/10^9),0)</f>
        <v>-0.04038059144</v>
      </c>
      <c r="AF980" s="160">
        <f>IF(and($X$902&gt;0,Model!AE$1&lt;='Assumptions (Solar)'!$V$13),PPMT('Assumptions (Solar)'!$V$10,Model!AE$1,'Assumptions (Solar)'!$V$13,'Assumptions (Solar)'!$V$8*Model!$X$902*('Assumptions (Solar)'!$V$20*'Assumptions (Solar)'!$V$2+'Assumptions (Solar)'!$V$21*'Assumptions (Solar)'!$V$3)/10^9),0)</f>
        <v>-0.04361103875</v>
      </c>
      <c r="AG980" s="160">
        <f>IF(and($X$902&gt;0,Model!AF$1&lt;='Assumptions (Solar)'!$V$13),PPMT('Assumptions (Solar)'!$V$10,Model!AF$1,'Assumptions (Solar)'!$V$13,'Assumptions (Solar)'!$V$8*Model!$X$902*('Assumptions (Solar)'!$V$20*'Assumptions (Solar)'!$V$2+'Assumptions (Solar)'!$V$21*'Assumptions (Solar)'!$V$3)/10^9),0)</f>
        <v>-0.04709992186</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-0.01646011049</v>
      </c>
      <c r="Z981" s="160">
        <f>IF(and($Y$902&gt;0,Model!X$1&lt;='Assumptions (Solar)'!$V$13),PPMT('Assumptions (Solar)'!$V$10,Model!X$1,'Assumptions (Solar)'!$V$13,'Assumptions (Solar)'!$V$8*Model!$Y$902*('Assumptions (Solar)'!$W$20*'Assumptions (Solar)'!$W$2+'Assumptions (Solar)'!$W$21*'Assumptions (Solar)'!$W$3)/10^9),0)</f>
        <v>-0.01777691933</v>
      </c>
      <c r="AA981" s="160">
        <f>IF(and($Y$902&gt;0,Model!Y$1&lt;='Assumptions (Solar)'!$V$13),PPMT('Assumptions (Solar)'!$V$10,Model!Y$1,'Assumptions (Solar)'!$V$13,'Assumptions (Solar)'!$V$8*Model!$Y$902*('Assumptions (Solar)'!$W$20*'Assumptions (Solar)'!$W$2+'Assumptions (Solar)'!$W$21*'Assumptions (Solar)'!$W$3)/10^9),0)</f>
        <v>-0.01919907288</v>
      </c>
      <c r="AB981" s="160">
        <f>IF(and($Y$902&gt;0,Model!Z$1&lt;='Assumptions (Solar)'!$V$13),PPMT('Assumptions (Solar)'!$V$10,Model!Z$1,'Assumptions (Solar)'!$V$13,'Assumptions (Solar)'!$V$8*Model!$Y$902*('Assumptions (Solar)'!$W$20*'Assumptions (Solar)'!$W$2+'Assumptions (Solar)'!$W$21*'Assumptions (Solar)'!$W$3)/10^9),0)</f>
        <v>-0.02073499871</v>
      </c>
      <c r="AC981" s="160">
        <f>IF(and($Y$902&gt;0,Model!AA$1&lt;='Assumptions (Solar)'!$V$13),PPMT('Assumptions (Solar)'!$V$10,Model!AA$1,'Assumptions (Solar)'!$V$13,'Assumptions (Solar)'!$V$8*Model!$Y$902*('Assumptions (Solar)'!$W$20*'Assumptions (Solar)'!$W$2+'Assumptions (Solar)'!$W$21*'Assumptions (Solar)'!$W$3)/10^9),0)</f>
        <v>-0.0223937986</v>
      </c>
      <c r="AD981" s="160">
        <f>IF(and($Y$902&gt;0,Model!AB$1&lt;='Assumptions (Solar)'!$V$13),PPMT('Assumptions (Solar)'!$V$10,Model!AB$1,'Assumptions (Solar)'!$V$13,'Assumptions (Solar)'!$V$8*Model!$Y$902*('Assumptions (Solar)'!$W$20*'Assumptions (Solar)'!$W$2+'Assumptions (Solar)'!$W$21*'Assumptions (Solar)'!$W$3)/10^9),0)</f>
        <v>-0.02418530249</v>
      </c>
      <c r="AE981" s="160">
        <f>IF(and($Y$902&gt;0,Model!AC$1&lt;='Assumptions (Solar)'!$V$13),PPMT('Assumptions (Solar)'!$V$10,Model!AC$1,'Assumptions (Solar)'!$V$13,'Assumptions (Solar)'!$V$8*Model!$Y$902*('Assumptions (Solar)'!$W$20*'Assumptions (Solar)'!$W$2+'Assumptions (Solar)'!$W$21*'Assumptions (Solar)'!$W$3)/10^9),0)</f>
        <v>-0.02612012669</v>
      </c>
      <c r="AF981" s="160">
        <f>IF(and($Y$902&gt;0,Model!AD$1&lt;='Assumptions (Solar)'!$V$13),PPMT('Assumptions (Solar)'!$V$10,Model!AD$1,'Assumptions (Solar)'!$V$13,'Assumptions (Solar)'!$V$8*Model!$Y$902*('Assumptions (Solar)'!$W$20*'Assumptions (Solar)'!$W$2+'Assumptions (Solar)'!$W$21*'Assumptions (Solar)'!$W$3)/10^9),0)</f>
        <v>-0.02820973683</v>
      </c>
      <c r="AG981" s="160">
        <f>IF(and($Y$902&gt;0,Model!AE$1&lt;='Assumptions (Solar)'!$V$13),PPMT('Assumptions (Solar)'!$V$10,Model!AE$1,'Assumptions (Solar)'!$V$13,'Assumptions (Solar)'!$V$8*Model!$Y$902*('Assumptions (Solar)'!$W$20*'Assumptions (Solar)'!$W$2+'Assumptions (Solar)'!$W$21*'Assumptions (Solar)'!$W$3)/10^9),0)</f>
        <v>-0.03046651577</v>
      </c>
      <c r="AH981" s="160">
        <f>IF(and($Y$902&gt;0,Model!AF$1&lt;='Assumptions (Solar)'!$V$13),PPMT('Assumptions (Solar)'!$V$10,Model!AF$1,'Assumptions (Solar)'!$V$13,'Assumptions (Solar)'!$V$8*Model!$Y$902*('Assumptions (Solar)'!$W$20*'Assumptions (Solar)'!$W$2+'Assumptions (Solar)'!$W$21*'Assumptions (Solar)'!$W$3)/10^9),0)</f>
        <v>-0.03290383704</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-0.01611101226</v>
      </c>
      <c r="AA982" s="160">
        <f>IF(and($Z$902&gt;0,Model!X$1&lt;='Assumptions (Solar)'!$V$13),PPMT('Assumptions (Solar)'!$V$10,Model!X$1,'Assumptions (Solar)'!$V$13,'Assumptions (Solar)'!$V$8*Model!$Z$902*('Assumptions (Solar)'!$X$20*'Assumptions (Solar)'!$X$2+'Assumptions (Solar)'!$X$21*'Assumptions (Solar)'!$X$3)/10^9),0)</f>
        <v>-0.01739989324</v>
      </c>
      <c r="AB982" s="160">
        <f>IF(and($Z$902&gt;0,Model!Y$1&lt;='Assumptions (Solar)'!$V$13),PPMT('Assumptions (Solar)'!$V$10,Model!Y$1,'Assumptions (Solar)'!$V$13,'Assumptions (Solar)'!$V$8*Model!$Z$902*('Assumptions (Solar)'!$X$20*'Assumptions (Solar)'!$X$2+'Assumptions (Solar)'!$X$21*'Assumptions (Solar)'!$X$3)/10^9),0)</f>
        <v>-0.0187918847</v>
      </c>
      <c r="AC982" s="160">
        <f>IF(and($Z$902&gt;0,Model!Z$1&lt;='Assumptions (Solar)'!$V$13),PPMT('Assumptions (Solar)'!$V$10,Model!Z$1,'Assumptions (Solar)'!$V$13,'Assumptions (Solar)'!$V$8*Model!$Z$902*('Assumptions (Solar)'!$X$20*'Assumptions (Solar)'!$X$2+'Assumptions (Solar)'!$X$21*'Assumptions (Solar)'!$X$3)/10^9),0)</f>
        <v>-0.02029523548</v>
      </c>
      <c r="AD982" s="160">
        <f>IF(and($Z$902&gt;0,Model!AA$1&lt;='Assumptions (Solar)'!$V$13),PPMT('Assumptions (Solar)'!$V$10,Model!AA$1,'Assumptions (Solar)'!$V$13,'Assumptions (Solar)'!$V$8*Model!$Z$902*('Assumptions (Solar)'!$X$20*'Assumptions (Solar)'!$X$2+'Assumptions (Solar)'!$X$21*'Assumptions (Solar)'!$X$3)/10^9),0)</f>
        <v>-0.02191885432</v>
      </c>
      <c r="AE982" s="160">
        <f>IF(and($Z$902&gt;0,Model!AB$1&lt;='Assumptions (Solar)'!$V$13),PPMT('Assumptions (Solar)'!$V$10,Model!AB$1,'Assumptions (Solar)'!$V$13,'Assumptions (Solar)'!$V$8*Model!$Z$902*('Assumptions (Solar)'!$X$20*'Assumptions (Solar)'!$X$2+'Assumptions (Solar)'!$X$21*'Assumptions (Solar)'!$X$3)/10^9),0)</f>
        <v>-0.02367236266</v>
      </c>
      <c r="AF982" s="160">
        <f>IF(and($Z$902&gt;0,Model!AC$1&lt;='Assumptions (Solar)'!$V$13),PPMT('Assumptions (Solar)'!$V$10,Model!AC$1,'Assumptions (Solar)'!$V$13,'Assumptions (Solar)'!$V$8*Model!$Z$902*('Assumptions (Solar)'!$X$20*'Assumptions (Solar)'!$X$2+'Assumptions (Solar)'!$X$21*'Assumptions (Solar)'!$X$3)/10^9),0)</f>
        <v>-0.02556615167</v>
      </c>
      <c r="AG982" s="160">
        <f>IF(and($Z$902&gt;0,Model!AD$1&lt;='Assumptions (Solar)'!$V$13),PPMT('Assumptions (Solar)'!$V$10,Model!AD$1,'Assumptions (Solar)'!$V$13,'Assumptions (Solar)'!$V$8*Model!$Z$902*('Assumptions (Solar)'!$X$20*'Assumptions (Solar)'!$X$2+'Assumptions (Solar)'!$X$21*'Assumptions (Solar)'!$X$3)/10^9),0)</f>
        <v>-0.02761144381</v>
      </c>
      <c r="AH982" s="160">
        <f>IF(and($Z$902&gt;0,Model!AE$1&lt;='Assumptions (Solar)'!$V$13),PPMT('Assumptions (Solar)'!$V$10,Model!AE$1,'Assumptions (Solar)'!$V$13,'Assumptions (Solar)'!$V$8*Model!$Z$902*('Assumptions (Solar)'!$X$20*'Assumptions (Solar)'!$X$2+'Assumptions (Solar)'!$X$21*'Assumptions (Solar)'!$X$3)/10^9),0)</f>
        <v>-0.02982035931</v>
      </c>
      <c r="AI982" s="160">
        <f>IF(and($Z$902&gt;0,Model!AF$1&lt;='Assumptions (Solar)'!$V$13),PPMT('Assumptions (Solar)'!$V$10,Model!AF$1,'Assumptions (Solar)'!$V$13,'Assumptions (Solar)'!$V$8*Model!$Z$902*('Assumptions (Solar)'!$X$20*'Assumptions (Solar)'!$X$2+'Assumptions (Solar)'!$X$21*'Assumptions (Solar)'!$X$3)/10^9),0)</f>
        <v>-0.03220598806</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-0.01574202821</v>
      </c>
      <c r="AB983" s="160">
        <f>IF(and($AA$902&gt;0,Model!X$1&lt;='Assumptions (Solar)'!$V$13),PPMT('Assumptions (Solar)'!$V$10,Model!X$1,'Assumptions (Solar)'!$V$13,'Assumptions (Solar)'!$V$8*Model!$AA$902*('Assumptions (Solar)'!$Y$20*'Assumptions (Solar)'!$Y$2+'Assumptions (Solar)'!$Y$21*'Assumptions (Solar)'!$Y$3)/10^9),0)</f>
        <v>-0.01700139047</v>
      </c>
      <c r="AC983" s="160">
        <f>IF(and($AA$902&gt;0,Model!Y$1&lt;='Assumptions (Solar)'!$V$13),PPMT('Assumptions (Solar)'!$V$10,Model!Y$1,'Assumptions (Solar)'!$V$13,'Assumptions (Solar)'!$V$8*Model!$AA$902*('Assumptions (Solar)'!$Y$20*'Assumptions (Solar)'!$Y$2+'Assumptions (Solar)'!$Y$21*'Assumptions (Solar)'!$Y$3)/10^9),0)</f>
        <v>-0.01836150171</v>
      </c>
      <c r="AD983" s="160">
        <f>IF(and($AA$902&gt;0,Model!Z$1&lt;='Assumptions (Solar)'!$V$13),PPMT('Assumptions (Solar)'!$V$10,Model!Z$1,'Assumptions (Solar)'!$V$13,'Assumptions (Solar)'!$V$8*Model!$AA$902*('Assumptions (Solar)'!$Y$20*'Assumptions (Solar)'!$Y$2+'Assumptions (Solar)'!$Y$21*'Assumptions (Solar)'!$Y$3)/10^9),0)</f>
        <v>-0.01983042185</v>
      </c>
      <c r="AE983" s="160">
        <f>IF(and($AA$902&gt;0,Model!AA$1&lt;='Assumptions (Solar)'!$V$13),PPMT('Assumptions (Solar)'!$V$10,Model!AA$1,'Assumptions (Solar)'!$V$13,'Assumptions (Solar)'!$V$8*Model!$AA$902*('Assumptions (Solar)'!$Y$20*'Assumptions (Solar)'!$Y$2+'Assumptions (Solar)'!$Y$21*'Assumptions (Solar)'!$Y$3)/10^9),0)</f>
        <v>-0.02141685559</v>
      </c>
      <c r="AF983" s="160">
        <f>IF(and($AA$902&gt;0,Model!AB$1&lt;='Assumptions (Solar)'!$V$13),PPMT('Assumptions (Solar)'!$V$10,Model!AB$1,'Assumptions (Solar)'!$V$13,'Assumptions (Solar)'!$V$8*Model!$AA$902*('Assumptions (Solar)'!$Y$20*'Assumptions (Solar)'!$Y$2+'Assumptions (Solar)'!$Y$21*'Assumptions (Solar)'!$Y$3)/10^9),0)</f>
        <v>-0.02313020404</v>
      </c>
      <c r="AG983" s="160">
        <f>IF(and($AA$902&gt;0,Model!AC$1&lt;='Assumptions (Solar)'!$V$13),PPMT('Assumptions (Solar)'!$V$10,Model!AC$1,'Assumptions (Solar)'!$V$13,'Assumptions (Solar)'!$V$8*Model!$AA$902*('Assumptions (Solar)'!$Y$20*'Assumptions (Solar)'!$Y$2+'Assumptions (Solar)'!$Y$21*'Assumptions (Solar)'!$Y$3)/10^9),0)</f>
        <v>-0.02498062036</v>
      </c>
      <c r="AH983" s="160">
        <f>IF(and($AA$902&gt;0,Model!AD$1&lt;='Assumptions (Solar)'!$V$13),PPMT('Assumptions (Solar)'!$V$10,Model!AD$1,'Assumptions (Solar)'!$V$13,'Assumptions (Solar)'!$V$8*Model!$AA$902*('Assumptions (Solar)'!$Y$20*'Assumptions (Solar)'!$Y$2+'Assumptions (Solar)'!$Y$21*'Assumptions (Solar)'!$Y$3)/10^9),0)</f>
        <v>-0.02697906999</v>
      </c>
      <c r="AI983" s="160">
        <f>IF(and($AA$902&gt;0,Model!AE$1&lt;='Assumptions (Solar)'!$V$13),PPMT('Assumptions (Solar)'!$V$10,Model!AE$1,'Assumptions (Solar)'!$V$13,'Assumptions (Solar)'!$V$8*Model!$AA$902*('Assumptions (Solar)'!$Y$20*'Assumptions (Solar)'!$Y$2+'Assumptions (Solar)'!$Y$21*'Assumptions (Solar)'!$Y$3)/10^9),0)</f>
        <v>-0.02913739559</v>
      </c>
      <c r="AJ983" s="160">
        <f>IF(and($AA$902&gt;0,Model!AF$1&lt;='Assumptions (Solar)'!$V$13),PPMT('Assumptions (Solar)'!$V$10,Model!AF$1,'Assumptions (Solar)'!$V$13,'Assumptions (Solar)'!$V$8*Model!$AA$902*('Assumptions (Solar)'!$Y$20*'Assumptions (Solar)'!$Y$2+'Assumptions (Solar)'!$Y$21*'Assumptions (Solar)'!$Y$3)/10^9),0)</f>
        <v>-0.03146838724</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-0.01536591192</v>
      </c>
      <c r="AC984" s="160">
        <f>IF(and($AB$902&gt;0,Model!X$1&lt;='Assumptions (Solar)'!$V$13),PPMT('Assumptions (Solar)'!$V$10,Model!X$1,'Assumptions (Solar)'!$V$13,'Assumptions (Solar)'!$V$8*Model!$AB$902*('Assumptions (Solar)'!$Z$20*'Assumptions (Solar)'!$Z$2+'Assumptions (Solar)'!$Z$21*'Assumptions (Solar)'!$Z$3)/10^9),0)</f>
        <v>-0.01659518488</v>
      </c>
      <c r="AD984" s="160">
        <f>IF(and($AB$902&gt;0,Model!Y$1&lt;='Assumptions (Solar)'!$V$13),PPMT('Assumptions (Solar)'!$V$10,Model!Y$1,'Assumptions (Solar)'!$V$13,'Assumptions (Solar)'!$V$8*Model!$AB$902*('Assumptions (Solar)'!$Z$20*'Assumptions (Solar)'!$Z$2+'Assumptions (Solar)'!$Z$21*'Assumptions (Solar)'!$Z$3)/10^9),0)</f>
        <v>-0.01792279967</v>
      </c>
      <c r="AE984" s="160">
        <f>IF(and($AB$902&gt;0,Model!Z$1&lt;='Assumptions (Solar)'!$V$13),PPMT('Assumptions (Solar)'!$V$10,Model!Z$1,'Assumptions (Solar)'!$V$13,'Assumptions (Solar)'!$V$8*Model!$AB$902*('Assumptions (Solar)'!$Z$20*'Assumptions (Solar)'!$Z$2+'Assumptions (Solar)'!$Z$21*'Assumptions (Solar)'!$Z$3)/10^9),0)</f>
        <v>-0.01935662364</v>
      </c>
      <c r="AF984" s="160">
        <f>IF(and($AB$902&gt;0,Model!AA$1&lt;='Assumptions (Solar)'!$V$13),PPMT('Assumptions (Solar)'!$V$10,Model!AA$1,'Assumptions (Solar)'!$V$13,'Assumptions (Solar)'!$V$8*Model!$AB$902*('Assumptions (Solar)'!$Z$20*'Assumptions (Solar)'!$Z$2+'Assumptions (Solar)'!$Z$21*'Assumptions (Solar)'!$Z$3)/10^9),0)</f>
        <v>-0.02090515353</v>
      </c>
      <c r="AG984" s="160">
        <f>IF(and($AB$902&gt;0,Model!AB$1&lt;='Assumptions (Solar)'!$V$13),PPMT('Assumptions (Solar)'!$V$10,Model!AB$1,'Assumptions (Solar)'!$V$13,'Assumptions (Solar)'!$V$8*Model!$AB$902*('Assumptions (Solar)'!$Z$20*'Assumptions (Solar)'!$Z$2+'Assumptions (Solar)'!$Z$21*'Assumptions (Solar)'!$Z$3)/10^9),0)</f>
        <v>-0.02257756581</v>
      </c>
      <c r="AH984" s="160">
        <f>IF(and($AB$902&gt;0,Model!AC$1&lt;='Assumptions (Solar)'!$V$13),PPMT('Assumptions (Solar)'!$V$10,Model!AC$1,'Assumptions (Solar)'!$V$13,'Assumptions (Solar)'!$V$8*Model!$AB$902*('Assumptions (Solar)'!$Z$20*'Assumptions (Solar)'!$Z$2+'Assumptions (Solar)'!$Z$21*'Assumptions (Solar)'!$Z$3)/10^9),0)</f>
        <v>-0.02438377108</v>
      </c>
      <c r="AI984" s="160">
        <f>IF(and($AB$902&gt;0,Model!AD$1&lt;='Assumptions (Solar)'!$V$13),PPMT('Assumptions (Solar)'!$V$10,Model!AD$1,'Assumptions (Solar)'!$V$13,'Assumptions (Solar)'!$V$8*Model!$AB$902*('Assumptions (Solar)'!$Z$20*'Assumptions (Solar)'!$Z$2+'Assumptions (Solar)'!$Z$21*'Assumptions (Solar)'!$Z$3)/10^9),0)</f>
        <v>-0.02633447277</v>
      </c>
      <c r="AJ984" s="160">
        <f>IF(and($AB$902&gt;0,Model!AE$1&lt;='Assumptions (Solar)'!$V$13),PPMT('Assumptions (Solar)'!$V$10,Model!AE$1,'Assumptions (Solar)'!$V$13,'Assumptions (Solar)'!$V$8*Model!$AB$902*('Assumptions (Solar)'!$Z$20*'Assumptions (Solar)'!$Z$2+'Assumptions (Solar)'!$Z$21*'Assumptions (Solar)'!$Z$3)/10^9),0)</f>
        <v>-0.02844123059</v>
      </c>
      <c r="AK984" s="160">
        <f>IF(and($AB$902&gt;0,Model!AF$1&lt;='Assumptions (Solar)'!$V$13),PPMT('Assumptions (Solar)'!$V$10,Model!AF$1,'Assumptions (Solar)'!$V$13,'Assumptions (Solar)'!$V$8*Model!$AB$902*('Assumptions (Solar)'!$Z$20*'Assumptions (Solar)'!$Z$2+'Assumptions (Solar)'!$Z$21*'Assumptions (Solar)'!$Z$3)/10^9),0)</f>
        <v>-0.03071652903</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-0.01495547096</v>
      </c>
      <c r="AD985" s="160">
        <f>IF(and($AC$902&gt;0,Model!X$1&lt;='Assumptions (Solar)'!$V$13),PPMT('Assumptions (Solar)'!$V$10,Model!X$1,'Assumptions (Solar)'!$V$13,'Assumptions (Solar)'!$V$8*Model!$AC$902*('Assumptions (Solar)'!$AA$20*'Assumptions (Solar)'!$AA$2+'Assumptions (Solar)'!$AA$21*'Assumptions (Solar)'!$AA$3)/10^9),0)</f>
        <v>-0.01615190864</v>
      </c>
      <c r="AE985" s="160">
        <f>IF(and($AC$902&gt;0,Model!Y$1&lt;='Assumptions (Solar)'!$V$13),PPMT('Assumptions (Solar)'!$V$10,Model!Y$1,'Assumptions (Solar)'!$V$13,'Assumptions (Solar)'!$V$8*Model!$AC$902*('Assumptions (Solar)'!$AA$20*'Assumptions (Solar)'!$AA$2+'Assumptions (Solar)'!$AA$21*'Assumptions (Solar)'!$AA$3)/10^9),0)</f>
        <v>-0.01744406133</v>
      </c>
      <c r="AF985" s="160">
        <f>IF(and($AC$902&gt;0,Model!Z$1&lt;='Assumptions (Solar)'!$V$13),PPMT('Assumptions (Solar)'!$V$10,Model!Z$1,'Assumptions (Solar)'!$V$13,'Assumptions (Solar)'!$V$8*Model!$AC$902*('Assumptions (Solar)'!$AA$20*'Assumptions (Solar)'!$AA$2+'Assumptions (Solar)'!$AA$21*'Assumptions (Solar)'!$AA$3)/10^9),0)</f>
        <v>-0.01883958624</v>
      </c>
      <c r="AG985" s="160">
        <f>IF(and($AC$902&gt;0,Model!AA$1&lt;='Assumptions (Solar)'!$V$13),PPMT('Assumptions (Solar)'!$V$10,Model!AA$1,'Assumptions (Solar)'!$V$13,'Assumptions (Solar)'!$V$8*Model!$AC$902*('Assumptions (Solar)'!$AA$20*'Assumptions (Solar)'!$AA$2+'Assumptions (Solar)'!$AA$21*'Assumptions (Solar)'!$AA$3)/10^9),0)</f>
        <v>-0.02034675314</v>
      </c>
      <c r="AH985" s="160">
        <f>IF(and($AC$902&gt;0,Model!AB$1&lt;='Assumptions (Solar)'!$V$13),PPMT('Assumptions (Solar)'!$V$10,Model!AB$1,'Assumptions (Solar)'!$V$13,'Assumptions (Solar)'!$V$8*Model!$AC$902*('Assumptions (Solar)'!$AA$20*'Assumptions (Solar)'!$AA$2+'Assumptions (Solar)'!$AA$21*'Assumptions (Solar)'!$AA$3)/10^9),0)</f>
        <v>-0.02197449339</v>
      </c>
      <c r="AI985" s="160">
        <f>IF(and($AC$902&gt;0,Model!AC$1&lt;='Assumptions (Solar)'!$V$13),PPMT('Assumptions (Solar)'!$V$10,Model!AC$1,'Assumptions (Solar)'!$V$13,'Assumptions (Solar)'!$V$8*Model!$AC$902*('Assumptions (Solar)'!$AA$20*'Assumptions (Solar)'!$AA$2+'Assumptions (Solar)'!$AA$21*'Assumptions (Solar)'!$AA$3)/10^9),0)</f>
        <v>-0.02373245286</v>
      </c>
      <c r="AJ985" s="160">
        <f>IF(and($AC$902&gt;0,Model!AD$1&lt;='Assumptions (Solar)'!$V$13),PPMT('Assumptions (Solar)'!$V$10,Model!AD$1,'Assumptions (Solar)'!$V$13,'Assumptions (Solar)'!$V$8*Model!$AC$902*('Assumptions (Solar)'!$AA$20*'Assumptions (Solar)'!$AA$2+'Assumptions (Solar)'!$AA$21*'Assumptions (Solar)'!$AA$3)/10^9),0)</f>
        <v>-0.02563104909</v>
      </c>
      <c r="AK985" s="160">
        <f>IF(and($AC$902&gt;0,Model!AE$1&lt;='Assumptions (Solar)'!$V$13),PPMT('Assumptions (Solar)'!$V$10,Model!AE$1,'Assumptions (Solar)'!$V$13,'Assumptions (Solar)'!$V$8*Model!$AC$902*('Assumptions (Solar)'!$AA$20*'Assumptions (Solar)'!$AA$2+'Assumptions (Solar)'!$AA$21*'Assumptions (Solar)'!$AA$3)/10^9),0)</f>
        <v>-0.02768153302</v>
      </c>
      <c r="AL985" s="160">
        <f>IF(and($AC$902&gt;0,Model!AF$1&lt;='Assumptions (Solar)'!$V$13),PPMT('Assumptions (Solar)'!$V$10,Model!AF$1,'Assumptions (Solar)'!$V$13,'Assumptions (Solar)'!$V$8*Model!$AC$902*('Assumptions (Solar)'!$AA$20*'Assumptions (Solar)'!$AA$2+'Assumptions (Solar)'!$AA$21*'Assumptions (Solar)'!$AA$3)/10^9),0)</f>
        <v>-0.02989605566</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-0.01452316717</v>
      </c>
      <c r="AE986" s="160">
        <f>IF(and($AD$902&gt;0,Model!X$1&lt;='Assumptions (Solar)'!$V$13),PPMT('Assumptions (Solar)'!$V$10,Model!X$1,'Assumptions (Solar)'!$V$13,'Assumptions (Solar)'!$V$8*Model!$AD$902*('Assumptions (Solar)'!$AB$20*'Assumptions (Solar)'!$AB$2+'Assumptions (Solar)'!$AB$21*'Assumptions (Solar)'!$AB$3)/10^9),0)</f>
        <v>-0.01568502055</v>
      </c>
      <c r="AF986" s="160">
        <f>IF(and($AD$902&gt;0,Model!Y$1&lt;='Assumptions (Solar)'!$V$13),PPMT('Assumptions (Solar)'!$V$10,Model!Y$1,'Assumptions (Solar)'!$V$13,'Assumptions (Solar)'!$V$8*Model!$AD$902*('Assumptions (Solar)'!$AB$20*'Assumptions (Solar)'!$AB$2+'Assumptions (Solar)'!$AB$21*'Assumptions (Solar)'!$AB$3)/10^9),0)</f>
        <v>-0.01693982219</v>
      </c>
      <c r="AG986" s="160">
        <f>IF(and($AD$902&gt;0,Model!Z$1&lt;='Assumptions (Solar)'!$V$13),PPMT('Assumptions (Solar)'!$V$10,Model!Z$1,'Assumptions (Solar)'!$V$13,'Assumptions (Solar)'!$V$8*Model!$AD$902*('Assumptions (Solar)'!$AB$20*'Assumptions (Solar)'!$AB$2+'Assumptions (Solar)'!$AB$21*'Assumptions (Solar)'!$AB$3)/10^9),0)</f>
        <v>-0.01829500797</v>
      </c>
      <c r="AH986" s="160">
        <f>IF(and($AD$902&gt;0,Model!AA$1&lt;='Assumptions (Solar)'!$V$13),PPMT('Assumptions (Solar)'!$V$10,Model!AA$1,'Assumptions (Solar)'!$V$13,'Assumptions (Solar)'!$V$8*Model!$AD$902*('Assumptions (Solar)'!$AB$20*'Assumptions (Solar)'!$AB$2+'Assumptions (Solar)'!$AB$21*'Assumptions (Solar)'!$AB$3)/10^9),0)</f>
        <v>-0.0197586086</v>
      </c>
      <c r="AI986" s="160">
        <f>IF(and($AD$902&gt;0,Model!AB$1&lt;='Assumptions (Solar)'!$V$13),PPMT('Assumptions (Solar)'!$V$10,Model!AB$1,'Assumptions (Solar)'!$V$13,'Assumptions (Solar)'!$V$8*Model!$AD$902*('Assumptions (Solar)'!$AB$20*'Assumptions (Solar)'!$AB$2+'Assumptions (Solar)'!$AB$21*'Assumptions (Solar)'!$AB$3)/10^9),0)</f>
        <v>-0.02133929729</v>
      </c>
      <c r="AJ986" s="160">
        <f>IF(and($AD$902&gt;0,Model!AC$1&lt;='Assumptions (Solar)'!$V$13),PPMT('Assumptions (Solar)'!$V$10,Model!AC$1,'Assumptions (Solar)'!$V$13,'Assumptions (Solar)'!$V$8*Model!$AD$902*('Assumptions (Solar)'!$AB$20*'Assumptions (Solar)'!$AB$2+'Assumptions (Solar)'!$AB$21*'Assumptions (Solar)'!$AB$3)/10^9),0)</f>
        <v>-0.02304644108</v>
      </c>
      <c r="AK986" s="160">
        <f>IF(and($AD$902&gt;0,Model!AD$1&lt;='Assumptions (Solar)'!$V$13),PPMT('Assumptions (Solar)'!$V$10,Model!AD$1,'Assumptions (Solar)'!$V$13,'Assumptions (Solar)'!$V$8*Model!$AD$902*('Assumptions (Solar)'!$AB$20*'Assumptions (Solar)'!$AB$2+'Assumptions (Solar)'!$AB$21*'Assumptions (Solar)'!$AB$3)/10^9),0)</f>
        <v>-0.02489015636</v>
      </c>
      <c r="AL986" s="160">
        <f>IF(and($AD$902&gt;0,Model!AE$1&lt;='Assumptions (Solar)'!$V$13),PPMT('Assumptions (Solar)'!$V$10,Model!AE$1,'Assumptions (Solar)'!$V$13,'Assumptions (Solar)'!$V$8*Model!$AD$902*('Assumptions (Solar)'!$AB$20*'Assumptions (Solar)'!$AB$2+'Assumptions (Solar)'!$AB$21*'Assumptions (Solar)'!$AB$3)/10^9),0)</f>
        <v>-0.02688136887</v>
      </c>
      <c r="AM986" s="160">
        <f>IF(and($AD$902&gt;0,Model!AF$1&lt;='Assumptions (Solar)'!$V$13),PPMT('Assumptions (Solar)'!$V$10,Model!AF$1,'Assumptions (Solar)'!$V$13,'Assumptions (Solar)'!$V$8*Model!$AD$902*('Assumptions (Solar)'!$AB$20*'Assumptions (Solar)'!$AB$2+'Assumptions (Solar)'!$AB$21*'Assumptions (Solar)'!$AB$3)/10^9),0)</f>
        <v>-0.02903187838</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-0.01408249979</v>
      </c>
      <c r="AF987" s="160">
        <f>IF(and($AE$902&gt;0,Model!X$1&lt;='Assumptions (Solar)'!$V$13),PPMT('Assumptions (Solar)'!$V$10,Model!X$1,'Assumptions (Solar)'!$V$13,'Assumptions (Solar)'!$V$8*Model!$AE$902*('Assumptions (Solar)'!$AC$20*'Assumptions (Solar)'!$AC$2+'Assumptions (Solar)'!$AC$21*'Assumptions (Solar)'!$AC$3)/10^9),0)</f>
        <v>-0.01520909977</v>
      </c>
      <c r="AG987" s="160">
        <f>IF(and($AE$902&gt;0,Model!Y$1&lt;='Assumptions (Solar)'!$V$13),PPMT('Assumptions (Solar)'!$V$10,Model!Y$1,'Assumptions (Solar)'!$V$13,'Assumptions (Solar)'!$V$8*Model!$AE$902*('Assumptions (Solar)'!$AC$20*'Assumptions (Solar)'!$AC$2+'Assumptions (Solar)'!$AC$21*'Assumptions (Solar)'!$AC$3)/10^9),0)</f>
        <v>-0.01642582775</v>
      </c>
      <c r="AH987" s="160">
        <f>IF(and($AE$902&gt;0,Model!Z$1&lt;='Assumptions (Solar)'!$V$13),PPMT('Assumptions (Solar)'!$V$10,Model!Z$1,'Assumptions (Solar)'!$V$13,'Assumptions (Solar)'!$V$8*Model!$AE$902*('Assumptions (Solar)'!$AC$20*'Assumptions (Solar)'!$AC$2+'Assumptions (Solar)'!$AC$21*'Assumptions (Solar)'!$AC$3)/10^9),0)</f>
        <v>-0.01773989397</v>
      </c>
      <c r="AI987" s="160">
        <f>IF(and($AE$902&gt;0,Model!AA$1&lt;='Assumptions (Solar)'!$V$13),PPMT('Assumptions (Solar)'!$V$10,Model!AA$1,'Assumptions (Solar)'!$V$13,'Assumptions (Solar)'!$V$8*Model!$AE$902*('Assumptions (Solar)'!$AC$20*'Assumptions (Solar)'!$AC$2+'Assumptions (Solar)'!$AC$21*'Assumptions (Solar)'!$AC$3)/10^9),0)</f>
        <v>-0.01915908549</v>
      </c>
      <c r="AJ987" s="160">
        <f>IF(and($AE$902&gt;0,Model!AB$1&lt;='Assumptions (Solar)'!$V$13),PPMT('Assumptions (Solar)'!$V$10,Model!AB$1,'Assumptions (Solar)'!$V$13,'Assumptions (Solar)'!$V$8*Model!$AE$902*('Assumptions (Solar)'!$AC$20*'Assumptions (Solar)'!$AC$2+'Assumptions (Solar)'!$AC$21*'Assumptions (Solar)'!$AC$3)/10^9),0)</f>
        <v>-0.02069181233</v>
      </c>
      <c r="AK987" s="160">
        <f>IF(and($AE$902&gt;0,Model!AC$1&lt;='Assumptions (Solar)'!$V$13),PPMT('Assumptions (Solar)'!$V$10,Model!AC$1,'Assumptions (Solar)'!$V$13,'Assumptions (Solar)'!$V$8*Model!$AE$902*('Assumptions (Solar)'!$AC$20*'Assumptions (Solar)'!$AC$2+'Assumptions (Solar)'!$AC$21*'Assumptions (Solar)'!$AC$3)/10^9),0)</f>
        <v>-0.02234715732</v>
      </c>
      <c r="AL987" s="160">
        <f>IF(and($AE$902&gt;0,Model!AD$1&lt;='Assumptions (Solar)'!$V$13),PPMT('Assumptions (Solar)'!$V$10,Model!AD$1,'Assumptions (Solar)'!$V$13,'Assumptions (Solar)'!$V$8*Model!$AE$902*('Assumptions (Solar)'!$AC$20*'Assumptions (Solar)'!$AC$2+'Assumptions (Solar)'!$AC$21*'Assumptions (Solar)'!$AC$3)/10^9),0)</f>
        <v>-0.0241349299</v>
      </c>
      <c r="AM987" s="160">
        <f>IF(and($AE$902&gt;0,Model!AE$1&lt;='Assumptions (Solar)'!$V$13),PPMT('Assumptions (Solar)'!$V$10,Model!AE$1,'Assumptions (Solar)'!$V$13,'Assumptions (Solar)'!$V$8*Model!$AE$902*('Assumptions (Solar)'!$AC$20*'Assumptions (Solar)'!$AC$2+'Assumptions (Solar)'!$AC$21*'Assumptions (Solar)'!$AC$3)/10^9),0)</f>
        <v>-0.0260657243</v>
      </c>
      <c r="AN987" s="160">
        <f>IF(and($AE$902&gt;0,Model!AF$1&lt;='Assumptions (Solar)'!$V$13),PPMT('Assumptions (Solar)'!$V$10,Model!AF$1,'Assumptions (Solar)'!$V$13,'Assumptions (Solar)'!$V$8*Model!$AE$902*('Assumptions (Solar)'!$AC$20*'Assumptions (Solar)'!$AC$2+'Assumptions (Solar)'!$AC$21*'Assumptions (Solar)'!$AC$3)/10^9),0)</f>
        <v>-0.02815098224</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-0.01360463793</v>
      </c>
      <c r="AG988" s="160">
        <f>IF(and($AF$902&gt;0,Model!X$1&lt;='Assumptions (Solar)'!$V$13),PPMT('Assumptions (Solar)'!$V$10,Model!X$1,'Assumptions (Solar)'!$V$13,'Assumptions (Solar)'!$V$8*Model!$AF$902*('Assumptions (Solar)'!$AD$20*'Assumptions (Solar)'!$AD$2+'Assumptions (Solar)'!$AD$21*'Assumptions (Solar)'!$AD$3)/10^9),0)</f>
        <v>-0.01469300896</v>
      </c>
      <c r="AH988" s="160">
        <f>IF(and($AF$902&gt;0,Model!Y$1&lt;='Assumptions (Solar)'!$V$13),PPMT('Assumptions (Solar)'!$V$10,Model!Y$1,'Assumptions (Solar)'!$V$13,'Assumptions (Solar)'!$V$8*Model!$AF$902*('Assumptions (Solar)'!$AD$20*'Assumptions (Solar)'!$AD$2+'Assumptions (Solar)'!$AD$21*'Assumptions (Solar)'!$AD$3)/10^9),0)</f>
        <v>-0.01586844968</v>
      </c>
      <c r="AI988" s="160">
        <f>IF(and($AF$902&gt;0,Model!Z$1&lt;='Assumptions (Solar)'!$V$13),PPMT('Assumptions (Solar)'!$V$10,Model!Z$1,'Assumptions (Solar)'!$V$13,'Assumptions (Solar)'!$V$8*Model!$AF$902*('Assumptions (Solar)'!$AD$20*'Assumptions (Solar)'!$AD$2+'Assumptions (Solar)'!$AD$21*'Assumptions (Solar)'!$AD$3)/10^9),0)</f>
        <v>-0.01713792566</v>
      </c>
      <c r="AJ988" s="160">
        <f>IF(and($AF$902&gt;0,Model!AA$1&lt;='Assumptions (Solar)'!$V$13),PPMT('Assumptions (Solar)'!$V$10,Model!AA$1,'Assumptions (Solar)'!$V$13,'Assumptions (Solar)'!$V$8*Model!$AF$902*('Assumptions (Solar)'!$AD$20*'Assumptions (Solar)'!$AD$2+'Assumptions (Solar)'!$AD$21*'Assumptions (Solar)'!$AD$3)/10^9),0)</f>
        <v>-0.01850895971</v>
      </c>
      <c r="AK988" s="160">
        <f>IF(and($AF$902&gt;0,Model!AB$1&lt;='Assumptions (Solar)'!$V$13),PPMT('Assumptions (Solar)'!$V$10,Model!AB$1,'Assumptions (Solar)'!$V$13,'Assumptions (Solar)'!$V$8*Model!$AF$902*('Assumptions (Solar)'!$AD$20*'Assumptions (Solar)'!$AD$2+'Assumptions (Solar)'!$AD$21*'Assumptions (Solar)'!$AD$3)/10^9),0)</f>
        <v>-0.01998967649</v>
      </c>
      <c r="AL988" s="160">
        <f>IF(and($AF$902&gt;0,Model!AC$1&lt;='Assumptions (Solar)'!$V$13),PPMT('Assumptions (Solar)'!$V$10,Model!AC$1,'Assumptions (Solar)'!$V$13,'Assumptions (Solar)'!$V$8*Model!$AF$902*('Assumptions (Solar)'!$AD$20*'Assumptions (Solar)'!$AD$2+'Assumptions (Solar)'!$AD$21*'Assumptions (Solar)'!$AD$3)/10^9),0)</f>
        <v>-0.0215888506</v>
      </c>
      <c r="AM988" s="160">
        <f>IF(and($AF$902&gt;0,Model!AD$1&lt;='Assumptions (Solar)'!$V$13),PPMT('Assumptions (Solar)'!$V$10,Model!AD$1,'Assumptions (Solar)'!$V$13,'Assumptions (Solar)'!$V$8*Model!$AF$902*('Assumptions (Solar)'!$AD$20*'Assumptions (Solar)'!$AD$2+'Assumptions (Solar)'!$AD$21*'Assumptions (Solar)'!$AD$3)/10^9),0)</f>
        <v>-0.02331595865</v>
      </c>
      <c r="AN988" s="160">
        <f>IF(and($AF$902&gt;0,Model!AE$1&lt;='Assumptions (Solar)'!$V$13),PPMT('Assumptions (Solar)'!$V$10,Model!AE$1,'Assumptions (Solar)'!$V$13,'Assumptions (Solar)'!$V$8*Model!$AF$902*('Assumptions (Solar)'!$AD$20*'Assumptions (Solar)'!$AD$2+'Assumptions (Solar)'!$AD$21*'Assumptions (Solar)'!$AD$3)/10^9),0)</f>
        <v>-0.02518123534</v>
      </c>
      <c r="AO988" s="160">
        <f>IF(and($AF$902&gt;0,Model!AF$1&lt;='Assumptions (Solar)'!$V$13),PPMT('Assumptions (Solar)'!$V$10,Model!AF$1,'Assumptions (Solar)'!$V$13,'Assumptions (Solar)'!$V$8*Model!$AF$902*('Assumptions (Solar)'!$AD$20*'Assumptions (Solar)'!$AD$2+'Assumptions (Solar)'!$AD$21*'Assumptions (Solar)'!$AD$3)/10^9),0)</f>
        <v>-0.02719573417</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-0.01310277108</v>
      </c>
      <c r="AH989" s="160">
        <f>IF(and($AG$902&gt;0,Model!X$1&lt;='Assumptions (Solar)'!$V$13),PPMT('Assumptions (Solar)'!$V$10,Model!X$1,'Assumptions (Solar)'!$V$13,'Assumptions (Solar)'!$V$8*Model!$AG$902*('Assumptions (Solar)'!$AE$20*'Assumptions (Solar)'!$AE$2+'Assumptions (Solar)'!$AE$21*'Assumptions (Solar)'!$AE$3)/10^9),0)</f>
        <v>-0.01415099277</v>
      </c>
      <c r="AI989" s="160">
        <f>IF(and($AG$902&gt;0,Model!Y$1&lt;='Assumptions (Solar)'!$V$13),PPMT('Assumptions (Solar)'!$V$10,Model!Y$1,'Assumptions (Solar)'!$V$13,'Assumptions (Solar)'!$V$8*Model!$AG$902*('Assumptions (Solar)'!$AE$20*'Assumptions (Solar)'!$AE$2+'Assumptions (Solar)'!$AE$21*'Assumptions (Solar)'!$AE$3)/10^9),0)</f>
        <v>-0.01528307219</v>
      </c>
      <c r="AJ989" s="160">
        <f>IF(and($AG$902&gt;0,Model!Z$1&lt;='Assumptions (Solar)'!$V$13),PPMT('Assumptions (Solar)'!$V$10,Model!Z$1,'Assumptions (Solar)'!$V$13,'Assumptions (Solar)'!$V$8*Model!$AG$902*('Assumptions (Solar)'!$AE$20*'Assumptions (Solar)'!$AE$2+'Assumptions (Solar)'!$AE$21*'Assumptions (Solar)'!$AE$3)/10^9),0)</f>
        <v>-0.01650571796</v>
      </c>
      <c r="AK989" s="160">
        <f>IF(and($AG$902&gt;0,Model!AA$1&lt;='Assumptions (Solar)'!$V$13),PPMT('Assumptions (Solar)'!$V$10,Model!AA$1,'Assumptions (Solar)'!$V$13,'Assumptions (Solar)'!$V$8*Model!$AG$902*('Assumptions (Solar)'!$AE$20*'Assumptions (Solar)'!$AE$2+'Assumptions (Solar)'!$AE$21*'Assumptions (Solar)'!$AE$3)/10^9),0)</f>
        <v>-0.0178261754</v>
      </c>
      <c r="AL989" s="160">
        <f>IF(and($AG$902&gt;0,Model!AB$1&lt;='Assumptions (Solar)'!$V$13),PPMT('Assumptions (Solar)'!$V$10,Model!AB$1,'Assumptions (Solar)'!$V$13,'Assumptions (Solar)'!$V$8*Model!$AG$902*('Assumptions (Solar)'!$AE$20*'Assumptions (Solar)'!$AE$2+'Assumptions (Solar)'!$AE$21*'Assumptions (Solar)'!$AE$3)/10^9),0)</f>
        <v>-0.01925226943</v>
      </c>
      <c r="AM989" s="160">
        <f>IF(and($AG$902&gt;0,Model!AC$1&lt;='Assumptions (Solar)'!$V$13),PPMT('Assumptions (Solar)'!$V$10,Model!AC$1,'Assumptions (Solar)'!$V$13,'Assumptions (Solar)'!$V$8*Model!$AG$902*('Assumptions (Solar)'!$AE$20*'Assumptions (Solar)'!$AE$2+'Assumptions (Solar)'!$AE$21*'Assumptions (Solar)'!$AE$3)/10^9),0)</f>
        <v>-0.02079245099</v>
      </c>
      <c r="AN989" s="160">
        <f>IF(and($AG$902&gt;0,Model!AD$1&lt;='Assumptions (Solar)'!$V$13),PPMT('Assumptions (Solar)'!$V$10,Model!AD$1,'Assumptions (Solar)'!$V$13,'Assumptions (Solar)'!$V$8*Model!$AG$902*('Assumptions (Solar)'!$AE$20*'Assumptions (Solar)'!$AE$2+'Assumptions (Solar)'!$AE$21*'Assumptions (Solar)'!$AE$3)/10^9),0)</f>
        <v>-0.02245584707</v>
      </c>
      <c r="AO989" s="160">
        <f>IF(and($AG$902&gt;0,Model!AE$1&lt;='Assumptions (Solar)'!$V$13),PPMT('Assumptions (Solar)'!$V$10,Model!AE$1,'Assumptions (Solar)'!$V$13,'Assumptions (Solar)'!$V$8*Model!$AG$902*('Assumptions (Solar)'!$AE$20*'Assumptions (Solar)'!$AE$2+'Assumptions (Solar)'!$AE$21*'Assumptions (Solar)'!$AE$3)/10^9),0)</f>
        <v>-0.02425231483</v>
      </c>
      <c r="AP989" s="160">
        <f>IF(and($AG$902&gt;0,Model!AF$1&lt;='Assumptions (Solar)'!$V$13),PPMT('Assumptions (Solar)'!$V$10,Model!AF$1,'Assumptions (Solar)'!$V$13,'Assumptions (Solar)'!$V$8*Model!$AG$902*('Assumptions (Solar)'!$AE$20*'Assumptions (Solar)'!$AE$2+'Assumptions (Solar)'!$AE$21*'Assumptions (Solar)'!$AE$3)/10^9),0)</f>
        <v>-0.02619250002</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-0.01257614449</v>
      </c>
      <c r="AI990" s="160">
        <f>IF(and($AH$902&gt;0,Model!X$1&lt;='Assumptions (Solar)'!$V$13),PPMT('Assumptions (Solar)'!$V$10,Model!X$1,'Assumptions (Solar)'!$V$13,'Assumptions (Solar)'!$V$8*Model!$AH$902*('Assumptions (Solar)'!$AF$20*'Assumptions (Solar)'!$AF$2+'Assumptions (Solar)'!$AF$21*'Assumptions (Solar)'!$AF$3)/10^9),0)</f>
        <v>-0.01358223605</v>
      </c>
      <c r="AJ990" s="160">
        <f>IF(and($AH$902&gt;0,Model!Y$1&lt;='Assumptions (Solar)'!$V$13),PPMT('Assumptions (Solar)'!$V$10,Model!Y$1,'Assumptions (Solar)'!$V$13,'Assumptions (Solar)'!$V$8*Model!$AH$902*('Assumptions (Solar)'!$AF$20*'Assumptions (Solar)'!$AF$2+'Assumptions (Solar)'!$AF$21*'Assumptions (Solar)'!$AF$3)/10^9),0)</f>
        <v>-0.01466881493</v>
      </c>
      <c r="AK990" s="160">
        <f>IF(and($AH$902&gt;0,Model!Z$1&lt;='Assumptions (Solar)'!$V$13),PPMT('Assumptions (Solar)'!$V$10,Model!Z$1,'Assumptions (Solar)'!$V$13,'Assumptions (Solar)'!$V$8*Model!$AH$902*('Assumptions (Solar)'!$AF$20*'Assumptions (Solar)'!$AF$2+'Assumptions (Solar)'!$AF$21*'Assumptions (Solar)'!$AF$3)/10^9),0)</f>
        <v>-0.01584232013</v>
      </c>
      <c r="AL990" s="160">
        <f>IF(and($AH$902&gt;0,Model!AA$1&lt;='Assumptions (Solar)'!$V$13),PPMT('Assumptions (Solar)'!$V$10,Model!AA$1,'Assumptions (Solar)'!$V$13,'Assumptions (Solar)'!$V$8*Model!$AH$902*('Assumptions (Solar)'!$AF$20*'Assumptions (Solar)'!$AF$2+'Assumptions (Solar)'!$AF$21*'Assumptions (Solar)'!$AF$3)/10^9),0)</f>
        <v>-0.01710970574</v>
      </c>
      <c r="AM990" s="160">
        <f>IF(and($AH$902&gt;0,Model!AB$1&lt;='Assumptions (Solar)'!$V$13),PPMT('Assumptions (Solar)'!$V$10,Model!AB$1,'Assumptions (Solar)'!$V$13,'Assumptions (Solar)'!$V$8*Model!$AH$902*('Assumptions (Solar)'!$AF$20*'Assumptions (Solar)'!$AF$2+'Assumptions (Solar)'!$AF$21*'Assumptions (Solar)'!$AF$3)/10^9),0)</f>
        <v>-0.01847848219</v>
      </c>
      <c r="AN990" s="160">
        <f>IF(and($AH$902&gt;0,Model!AC$1&lt;='Assumptions (Solar)'!$V$13),PPMT('Assumptions (Solar)'!$V$10,Model!AC$1,'Assumptions (Solar)'!$V$13,'Assumptions (Solar)'!$V$8*Model!$AH$902*('Assumptions (Solar)'!$AF$20*'Assumptions (Solar)'!$AF$2+'Assumptions (Solar)'!$AF$21*'Assumptions (Solar)'!$AF$3)/10^9),0)</f>
        <v>-0.01995676077</v>
      </c>
      <c r="AO990" s="160">
        <f>IF(and($AH$902&gt;0,Model!AD$1&lt;='Assumptions (Solar)'!$V$13),PPMT('Assumptions (Solar)'!$V$10,Model!AD$1,'Assumptions (Solar)'!$V$13,'Assumptions (Solar)'!$V$8*Model!$AH$902*('Assumptions (Solar)'!$AF$20*'Assumptions (Solar)'!$AF$2+'Assumptions (Solar)'!$AF$21*'Assumptions (Solar)'!$AF$3)/10^9),0)</f>
        <v>-0.02155330163</v>
      </c>
      <c r="AP990" s="160">
        <f>IF(and($AH$902&gt;0,Model!AE$1&lt;='Assumptions (Solar)'!$V$13),PPMT('Assumptions (Solar)'!$V$10,Model!AE$1,'Assumptions (Solar)'!$V$13,'Assumptions (Solar)'!$V$8*Model!$AH$902*('Assumptions (Solar)'!$AF$20*'Assumptions (Solar)'!$AF$2+'Assumptions (Solar)'!$AF$21*'Assumptions (Solar)'!$AF$3)/10^9),0)</f>
        <v>-0.02327756576</v>
      </c>
      <c r="AQ990" s="160">
        <f>IF(and($AH$902&gt;0,Model!AF$1&lt;='Assumptions (Solar)'!$V$13),PPMT('Assumptions (Solar)'!$V$10,Model!AF$1,'Assumptions (Solar)'!$V$13,'Assumptions (Solar)'!$V$8*Model!$AH$902*('Assumptions (Solar)'!$AF$20*'Assumptions (Solar)'!$AF$2+'Assumptions (Solar)'!$AF$21*'Assumptions (Solar)'!$AF$3)/10^9),0)</f>
        <v>-0.02513977102</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-0.01271413518</v>
      </c>
      <c r="AJ991" s="160">
        <f>IF(and($AI$902&gt;0,Model!X$1&lt;='Assumptions (Solar)'!$V$13),PPMT('Assumptions (Solar)'!$V$10,Model!X$1,'Assumptions (Solar)'!$V$13,'Assumptions (Solar)'!$V$8*Model!$AI$902*('Assumptions (Solar)'!$AG$20*'Assumptions (Solar)'!$AG$2+'Assumptions (Solar)'!$AG$21*'Assumptions (Solar)'!$AG$3)/10^9),0)</f>
        <v>-0.013731266</v>
      </c>
      <c r="AK991" s="160">
        <f>IF(and($AI$902&gt;0,Model!Y$1&lt;='Assumptions (Solar)'!$V$13),PPMT('Assumptions (Solar)'!$V$10,Model!Y$1,'Assumptions (Solar)'!$V$13,'Assumptions (Solar)'!$V$8*Model!$AI$902*('Assumptions (Solar)'!$AG$20*'Assumptions (Solar)'!$AG$2+'Assumptions (Solar)'!$AG$21*'Assumptions (Solar)'!$AG$3)/10^9),0)</f>
        <v>-0.01482976728</v>
      </c>
      <c r="AL991" s="160">
        <f>IF(and($AI$902&gt;0,Model!Z$1&lt;='Assumptions (Solar)'!$V$13),PPMT('Assumptions (Solar)'!$V$10,Model!Z$1,'Assumptions (Solar)'!$V$13,'Assumptions (Solar)'!$V$8*Model!$AI$902*('Assumptions (Solar)'!$AG$20*'Assumptions (Solar)'!$AG$2+'Assumptions (Solar)'!$AG$21*'Assumptions (Solar)'!$AG$3)/10^9),0)</f>
        <v>-0.01601614866</v>
      </c>
      <c r="AM991" s="160">
        <f>IF(and($AI$902&gt;0,Model!AA$1&lt;='Assumptions (Solar)'!$V$13),PPMT('Assumptions (Solar)'!$V$10,Model!AA$1,'Assumptions (Solar)'!$V$13,'Assumptions (Solar)'!$V$8*Model!$AI$902*('Assumptions (Solar)'!$AG$20*'Assumptions (Solar)'!$AG$2+'Assumptions (Solar)'!$AG$21*'Assumptions (Solar)'!$AG$3)/10^9),0)</f>
        <v>-0.01729744055</v>
      </c>
      <c r="AN991" s="160">
        <f>IF(and($AI$902&gt;0,Model!AB$1&lt;='Assumptions (Solar)'!$V$13),PPMT('Assumptions (Solar)'!$V$10,Model!AB$1,'Assumptions (Solar)'!$V$13,'Assumptions (Solar)'!$V$8*Model!$AI$902*('Assumptions (Solar)'!$AG$20*'Assumptions (Solar)'!$AG$2+'Assumptions (Solar)'!$AG$21*'Assumptions (Solar)'!$AG$3)/10^9),0)</f>
        <v>-0.01868123579</v>
      </c>
      <c r="AO991" s="160">
        <f>IF(and($AI$902&gt;0,Model!AC$1&lt;='Assumptions (Solar)'!$V$13),PPMT('Assumptions (Solar)'!$V$10,Model!AC$1,'Assumptions (Solar)'!$V$13,'Assumptions (Solar)'!$V$8*Model!$AI$902*('Assumptions (Solar)'!$AG$20*'Assumptions (Solar)'!$AG$2+'Assumptions (Solar)'!$AG$21*'Assumptions (Solar)'!$AG$3)/10^9),0)</f>
        <v>-0.02017573466</v>
      </c>
      <c r="AP991" s="160">
        <f>IF(and($AI$902&gt;0,Model!AD$1&lt;='Assumptions (Solar)'!$V$13),PPMT('Assumptions (Solar)'!$V$10,Model!AD$1,'Assumptions (Solar)'!$V$13,'Assumptions (Solar)'!$V$8*Model!$AI$902*('Assumptions (Solar)'!$AG$20*'Assumptions (Solar)'!$AG$2+'Assumptions (Solar)'!$AG$21*'Assumptions (Solar)'!$AG$3)/10^9),0)</f>
        <v>-0.02178979343</v>
      </c>
      <c r="AQ991" s="160">
        <f>IF(and($AI$902&gt;0,Model!AE$1&lt;='Assumptions (Solar)'!$V$13),PPMT('Assumptions (Solar)'!$V$10,Model!AE$1,'Assumptions (Solar)'!$V$13,'Assumptions (Solar)'!$V$8*Model!$AI$902*('Assumptions (Solar)'!$AG$20*'Assumptions (Solar)'!$AG$2+'Assumptions (Solar)'!$AG$21*'Assumptions (Solar)'!$AG$3)/10^9),0)</f>
        <v>-0.0235329769</v>
      </c>
      <c r="AR991" s="160">
        <f>IF(and($AI$902&gt;0,Model!AF$1&lt;='Assumptions (Solar)'!$V$13),PPMT('Assumptions (Solar)'!$V$10,Model!AF$1,'Assumptions (Solar)'!$V$13,'Assumptions (Solar)'!$V$8*Model!$AI$902*('Assumptions (Solar)'!$AG$20*'Assumptions (Solar)'!$AG$2+'Assumptions (Solar)'!$AG$21*'Assumptions (Solar)'!$AG$3)/10^9),0)</f>
        <v>-0.02541561506</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-0.01287503366</v>
      </c>
      <c r="AK992" s="177">
        <f>IF(and($AJ$902&gt;0,Model!X$1&lt;='Assumptions (Solar)'!$V$13),PPMT('Assumptions (Solar)'!$V$10,Model!X$1,'Assumptions (Solar)'!$V$13,'Assumptions (Solar)'!$V$8*Model!$AJ$902*('Assumptions (Solar)'!$AH$20*'Assumptions (Solar)'!$AH$2+'Assumptions (Solar)'!$AH$21*'Assumptions (Solar)'!$AH$3)/10^9),0)</f>
        <v>-0.01390503635</v>
      </c>
      <c r="AL992" s="177">
        <f>IF(and($AJ$902&gt;0,Model!Y$1&lt;='Assumptions (Solar)'!$V$13),PPMT('Assumptions (Solar)'!$V$10,Model!Y$1,'Assumptions (Solar)'!$V$13,'Assumptions (Solar)'!$V$8*Model!$AJ$902*('Assumptions (Solar)'!$AH$20*'Assumptions (Solar)'!$AH$2+'Assumptions (Solar)'!$AH$21*'Assumptions (Solar)'!$AH$3)/10^9),0)</f>
        <v>-0.01501743926</v>
      </c>
      <c r="AM992" s="177">
        <f>IF(and($AJ$902&gt;0,Model!Z$1&lt;='Assumptions (Solar)'!$V$13),PPMT('Assumptions (Solar)'!$V$10,Model!Z$1,'Assumptions (Solar)'!$V$13,'Assumptions (Solar)'!$V$8*Model!$AJ$902*('Assumptions (Solar)'!$AH$20*'Assumptions (Solar)'!$AH$2+'Assumptions (Solar)'!$AH$21*'Assumptions (Solar)'!$AH$3)/10^9),0)</f>
        <v>-0.0162188344</v>
      </c>
      <c r="AN992" s="177">
        <f>IF(and($AJ$902&gt;0,Model!AA$1&lt;='Assumptions (Solar)'!$V$13),PPMT('Assumptions (Solar)'!$V$10,Model!AA$1,'Assumptions (Solar)'!$V$13,'Assumptions (Solar)'!$V$8*Model!$AJ$902*('Assumptions (Solar)'!$AH$20*'Assumptions (Solar)'!$AH$2+'Assumptions (Solar)'!$AH$21*'Assumptions (Solar)'!$AH$3)/10^9),0)</f>
        <v>-0.01751634115</v>
      </c>
      <c r="AO992" s="177">
        <f>IF(and($AJ$902&gt;0,Model!AB$1&lt;='Assumptions (Solar)'!$V$13),PPMT('Assumptions (Solar)'!$V$10,Model!AB$1,'Assumptions (Solar)'!$V$13,'Assumptions (Solar)'!$V$8*Model!$AJ$902*('Assumptions (Solar)'!$AH$20*'Assumptions (Solar)'!$AH$2+'Assumptions (Solar)'!$AH$21*'Assumptions (Solar)'!$AH$3)/10^9),0)</f>
        <v>-0.01891764844</v>
      </c>
      <c r="AP992" s="177">
        <f>IF(and($AJ$902&gt;0,Model!AC$1&lt;='Assumptions (Solar)'!$V$13),PPMT('Assumptions (Solar)'!$V$10,Model!AC$1,'Assumptions (Solar)'!$V$13,'Assumptions (Solar)'!$V$8*Model!$AJ$902*('Assumptions (Solar)'!$AH$20*'Assumptions (Solar)'!$AH$2+'Assumptions (Solar)'!$AH$21*'Assumptions (Solar)'!$AH$3)/10^9),0)</f>
        <v>-0.02043106032</v>
      </c>
      <c r="AQ992" s="177">
        <f>IF(and($AJ$902&gt;0,Model!AD$1&lt;='Assumptions (Solar)'!$V$13),PPMT('Assumptions (Solar)'!$V$10,Model!AD$1,'Assumptions (Solar)'!$V$13,'Assumptions (Solar)'!$V$8*Model!$AJ$902*('Assumptions (Solar)'!$AH$20*'Assumptions (Solar)'!$AH$2+'Assumptions (Solar)'!$AH$21*'Assumptions (Solar)'!$AH$3)/10^9),0)</f>
        <v>-0.02206554514</v>
      </c>
      <c r="AR992" s="177">
        <f>IF(and($AJ$902&gt;0,Model!AE$1&lt;='Assumptions (Solar)'!$V$13),PPMT('Assumptions (Solar)'!$V$10,Model!AE$1,'Assumptions (Solar)'!$V$13,'Assumptions (Solar)'!$V$8*Model!$AJ$902*('Assumptions (Solar)'!$AH$20*'Assumptions (Solar)'!$AH$2+'Assumptions (Solar)'!$AH$21*'Assumptions (Solar)'!$AH$3)/10^9),0)</f>
        <v>-0.02383078875</v>
      </c>
      <c r="AS992" s="177">
        <f>IF(and($AJ$902&gt;0,Model!AF$1&lt;='Assumptions (Solar)'!$V$13),PPMT('Assumptions (Solar)'!$V$10,Model!AF$1,'Assumptions (Solar)'!$V$13,'Assumptions (Solar)'!$V$8*Model!$AJ$902*('Assumptions (Solar)'!$AH$20*'Assumptions (Solar)'!$AH$2+'Assumptions (Solar)'!$AH$21*'Assumptions (Solar)'!$AH$3)/10^9),0)</f>
        <v>-0.02573725185</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-0.01297593931</v>
      </c>
      <c r="AL993" s="160">
        <f>IF(and($AK$902&gt;0,Model!X$1&lt;='Assumptions (Solar)'!$V$13),PPMT('Assumptions (Solar)'!$V$10,Model!X$1,'Assumptions (Solar)'!$V$13,'Assumptions (Solar)'!$V$8*Model!$AK$902*('Assumptions (Solar)'!$AI$20*'Assumptions (Solar)'!$AI$2+'Assumptions (Solar)'!$AI$21*'Assumptions (Solar)'!$AI$3)/10^9),0)</f>
        <v>-0.01401401445</v>
      </c>
      <c r="AM993" s="160">
        <f>IF(and($AK$902&gt;0,Model!Y$1&lt;='Assumptions (Solar)'!$V$13),PPMT('Assumptions (Solar)'!$V$10,Model!Y$1,'Assumptions (Solar)'!$V$13,'Assumptions (Solar)'!$V$8*Model!$AK$902*('Assumptions (Solar)'!$AI$20*'Assumptions (Solar)'!$AI$2+'Assumptions (Solar)'!$AI$21*'Assumptions (Solar)'!$AI$3)/10^9),0)</f>
        <v>-0.01513513561</v>
      </c>
      <c r="AN993" s="160">
        <f>IF(and($AK$902&gt;0,Model!Z$1&lt;='Assumptions (Solar)'!$V$13),PPMT('Assumptions (Solar)'!$V$10,Model!Z$1,'Assumptions (Solar)'!$V$13,'Assumptions (Solar)'!$V$8*Model!$AK$902*('Assumptions (Solar)'!$AI$20*'Assumptions (Solar)'!$AI$2+'Assumptions (Solar)'!$AI$21*'Assumptions (Solar)'!$AI$3)/10^9),0)</f>
        <v>-0.01634594645</v>
      </c>
      <c r="AO993" s="160">
        <f>IF(and($AK$902&gt;0,Model!AA$1&lt;='Assumptions (Solar)'!$V$13),PPMT('Assumptions (Solar)'!$V$10,Model!AA$1,'Assumptions (Solar)'!$V$13,'Assumptions (Solar)'!$V$8*Model!$AK$902*('Assumptions (Solar)'!$AI$20*'Assumptions (Solar)'!$AI$2+'Assumptions (Solar)'!$AI$21*'Assumptions (Solar)'!$AI$3)/10^9),0)</f>
        <v>-0.01765362217</v>
      </c>
      <c r="AP993" s="160">
        <f>IF(and($AK$902&gt;0,Model!AB$1&lt;='Assumptions (Solar)'!$V$13),PPMT('Assumptions (Solar)'!$V$10,Model!AB$1,'Assumptions (Solar)'!$V$13,'Assumptions (Solar)'!$V$8*Model!$AK$902*('Assumptions (Solar)'!$AI$20*'Assumptions (Solar)'!$AI$2+'Assumptions (Solar)'!$AI$21*'Assumptions (Solar)'!$AI$3)/10^9),0)</f>
        <v>-0.01906591194</v>
      </c>
      <c r="AQ993" s="160">
        <f>IF(and($AK$902&gt;0,Model!AC$1&lt;='Assumptions (Solar)'!$V$13),PPMT('Assumptions (Solar)'!$V$10,Model!AC$1,'Assumptions (Solar)'!$V$13,'Assumptions (Solar)'!$V$8*Model!$AK$902*('Assumptions (Solar)'!$AI$20*'Assumptions (Solar)'!$AI$2+'Assumptions (Solar)'!$AI$21*'Assumptions (Solar)'!$AI$3)/10^9),0)</f>
        <v>-0.0205911849</v>
      </c>
      <c r="AR993" s="160">
        <f>IF(and($AK$902&gt;0,Model!AD$1&lt;='Assumptions (Solar)'!$V$13),PPMT('Assumptions (Solar)'!$V$10,Model!AD$1,'Assumptions (Solar)'!$V$13,'Assumptions (Solar)'!$V$8*Model!$AK$902*('Assumptions (Solar)'!$AI$20*'Assumptions (Solar)'!$AI$2+'Assumptions (Solar)'!$AI$21*'Assumptions (Solar)'!$AI$3)/10^9),0)</f>
        <v>-0.02223847969</v>
      </c>
      <c r="AS993" s="160">
        <f>IF(and($AK$902&gt;0,Model!AE$1&lt;='Assumptions (Solar)'!$V$13),PPMT('Assumptions (Solar)'!$V$10,Model!AE$1,'Assumptions (Solar)'!$V$13,'Assumptions (Solar)'!$V$8*Model!$AK$902*('Assumptions (Solar)'!$AI$20*'Assumptions (Solar)'!$AI$2+'Assumptions (Solar)'!$AI$21*'Assumptions (Solar)'!$AI$3)/10^9),0)</f>
        <v>-0.02401755807</v>
      </c>
      <c r="AT993" s="160">
        <f>IF(and($AK$902&gt;0,Model!AF$1&lt;='Assumptions (Solar)'!$V$13),PPMT('Assumptions (Solar)'!$V$10,Model!AF$1,'Assumptions (Solar)'!$V$13,'Assumptions (Solar)'!$V$8*Model!$AK$902*('Assumptions (Solar)'!$AI$20*'Assumptions (Solar)'!$AI$2+'Assumptions (Solar)'!$AI$21*'Assumptions (Solar)'!$AI$3)/10^9),0)</f>
        <v>-0.02593896271</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-0.01311532293</v>
      </c>
      <c r="AM994" s="177">
        <f>IF(and($AL$902&gt;0,Model!X$1&lt;='Assumptions (Solar)'!$V$13),PPMT('Assumptions (Solar)'!$V$10,Model!X$1,'Assumptions (Solar)'!$V$13,'Assumptions (Solar)'!$V$8*Model!$AL$902*('Assumptions (Solar)'!$AJ$20*'Assumptions (Solar)'!$AJ$2+'Assumptions (Solar)'!$AJ$21*'Assumptions (Solar)'!$AJ$3)/10^9),0)</f>
        <v>-0.01416454877</v>
      </c>
      <c r="AN994" s="177">
        <f>IF(and($AL$902&gt;0,Model!Y$1&lt;='Assumptions (Solar)'!$V$13),PPMT('Assumptions (Solar)'!$V$10,Model!Y$1,'Assumptions (Solar)'!$V$13,'Assumptions (Solar)'!$V$8*Model!$AL$902*('Assumptions (Solar)'!$AJ$20*'Assumptions (Solar)'!$AJ$2+'Assumptions (Solar)'!$AJ$21*'Assumptions (Solar)'!$AJ$3)/10^9),0)</f>
        <v>-0.01529771267</v>
      </c>
      <c r="AO994" s="177">
        <f>IF(and($AL$902&gt;0,Model!Z$1&lt;='Assumptions (Solar)'!$V$13),PPMT('Assumptions (Solar)'!$V$10,Model!Z$1,'Assumptions (Solar)'!$V$13,'Assumptions (Solar)'!$V$8*Model!$AL$902*('Assumptions (Solar)'!$AJ$20*'Assumptions (Solar)'!$AJ$2+'Assumptions (Solar)'!$AJ$21*'Assumptions (Solar)'!$AJ$3)/10^9),0)</f>
        <v>-0.01652152968</v>
      </c>
      <c r="AP994" s="177">
        <f>IF(and($AL$902&gt;0,Model!AA$1&lt;='Assumptions (Solar)'!$V$13),PPMT('Assumptions (Solar)'!$V$10,Model!AA$1,'Assumptions (Solar)'!$V$13,'Assumptions (Solar)'!$V$8*Model!$AL$902*('Assumptions (Solar)'!$AJ$20*'Assumptions (Solar)'!$AJ$2+'Assumptions (Solar)'!$AJ$21*'Assumptions (Solar)'!$AJ$3)/10^9),0)</f>
        <v>-0.01784325206</v>
      </c>
      <c r="AQ994" s="177">
        <f>IF(and($AL$902&gt;0,Model!AB$1&lt;='Assumptions (Solar)'!$V$13),PPMT('Assumptions (Solar)'!$V$10,Model!AB$1,'Assumptions (Solar)'!$V$13,'Assumptions (Solar)'!$V$8*Model!$AL$902*('Assumptions (Solar)'!$AJ$20*'Assumptions (Solar)'!$AJ$2+'Assumptions (Solar)'!$AJ$21*'Assumptions (Solar)'!$AJ$3)/10^9),0)</f>
        <v>-0.01927071222</v>
      </c>
      <c r="AR994" s="177">
        <f>IF(and($AL$902&gt;0,Model!AC$1&lt;='Assumptions (Solar)'!$V$13),PPMT('Assumptions (Solar)'!$V$10,Model!AC$1,'Assumptions (Solar)'!$V$13,'Assumptions (Solar)'!$V$8*Model!$AL$902*('Assumptions (Solar)'!$AJ$20*'Assumptions (Solar)'!$AJ$2+'Assumptions (Solar)'!$AJ$21*'Assumptions (Solar)'!$AJ$3)/10^9),0)</f>
        <v>-0.0208123692</v>
      </c>
      <c r="AS994" s="177">
        <f>IF(and($AL$902&gt;0,Model!AD$1&lt;='Assumptions (Solar)'!$V$13),PPMT('Assumptions (Solar)'!$V$10,Model!AD$1,'Assumptions (Solar)'!$V$13,'Assumptions (Solar)'!$V$8*Model!$AL$902*('Assumptions (Solar)'!$AJ$20*'Assumptions (Solar)'!$AJ$2+'Assumptions (Solar)'!$AJ$21*'Assumptions (Solar)'!$AJ$3)/10^9),0)</f>
        <v>-0.02247735874</v>
      </c>
      <c r="AT994" s="177">
        <f>IF(and($AL$902&gt;0,Model!AE$1&lt;='Assumptions (Solar)'!$V$13),PPMT('Assumptions (Solar)'!$V$10,Model!AE$1,'Assumptions (Solar)'!$V$13,'Assumptions (Solar)'!$V$8*Model!$AL$902*('Assumptions (Solar)'!$AJ$20*'Assumptions (Solar)'!$AJ$2+'Assumptions (Solar)'!$AJ$21*'Assumptions (Solar)'!$AJ$3)/10^9),0)</f>
        <v>-0.02427554744</v>
      </c>
      <c r="AU994" s="177">
        <f>IF(and($AL$902&gt;0,Model!AF$1&lt;='Assumptions (Solar)'!$V$13),PPMT('Assumptions (Solar)'!$V$10,Model!AF$1,'Assumptions (Solar)'!$V$13,'Assumptions (Solar)'!$V$8*Model!$AL$902*('Assumptions (Solar)'!$AJ$20*'Assumptions (Solar)'!$AJ$2+'Assumptions (Solar)'!$AJ$21*'Assumptions (Solar)'!$AJ$3)/10^9),0)</f>
        <v>-0.02621759123</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-0.01323863737</v>
      </c>
      <c r="AN995" s="160">
        <f>IF(and($AM$902&gt;0,Model!X$1&lt;='Assumptions (Solar)'!$V$13),PPMT('Assumptions (Solar)'!$V$10,Model!X$1,'Assumptions (Solar)'!$V$13,'Assumptions (Solar)'!$V$8*Model!$AM$902*('Assumptions (Solar)'!$AK$20*'Assumptions (Solar)'!$AK$2+'Assumptions (Solar)'!$AK$21*'Assumptions (Solar)'!$AK$3)/10^9),0)</f>
        <v>-0.01429772836</v>
      </c>
      <c r="AO995" s="160">
        <f>IF(and($AM$902&gt;0,Model!Y$1&lt;='Assumptions (Solar)'!$V$13),PPMT('Assumptions (Solar)'!$V$10,Model!Y$1,'Assumptions (Solar)'!$V$13,'Assumptions (Solar)'!$V$8*Model!$AM$902*('Assumptions (Solar)'!$AK$20*'Assumptions (Solar)'!$AK$2+'Assumptions (Solar)'!$AK$21*'Assumptions (Solar)'!$AK$3)/10^9),0)</f>
        <v>-0.01544154663</v>
      </c>
      <c r="AP995" s="160">
        <f>IF(and($AM$902&gt;0,Model!Z$1&lt;='Assumptions (Solar)'!$V$13),PPMT('Assumptions (Solar)'!$V$10,Model!Z$1,'Assumptions (Solar)'!$V$13,'Assumptions (Solar)'!$V$8*Model!$AM$902*('Assumptions (Solar)'!$AK$20*'Assumptions (Solar)'!$AK$2+'Assumptions (Solar)'!$AK$21*'Assumptions (Solar)'!$AK$3)/10^9),0)</f>
        <v>-0.01667687036</v>
      </c>
      <c r="AQ995" s="160">
        <f>IF(and($AM$902&gt;0,Model!AA$1&lt;='Assumptions (Solar)'!$V$13),PPMT('Assumptions (Solar)'!$V$10,Model!AA$1,'Assumptions (Solar)'!$V$13,'Assumptions (Solar)'!$V$8*Model!$AM$902*('Assumptions (Solar)'!$AK$20*'Assumptions (Solar)'!$AK$2+'Assumptions (Solar)'!$AK$21*'Assumptions (Solar)'!$AK$3)/10^9),0)</f>
        <v>-0.01801101999</v>
      </c>
      <c r="AR995" s="160">
        <f>IF(and($AM$902&gt;0,Model!AB$1&lt;='Assumptions (Solar)'!$V$13),PPMT('Assumptions (Solar)'!$V$10,Model!AB$1,'Assumptions (Solar)'!$V$13,'Assumptions (Solar)'!$V$8*Model!$AM$902*('Assumptions (Solar)'!$AK$20*'Assumptions (Solar)'!$AK$2+'Assumptions (Solar)'!$AK$21*'Assumptions (Solar)'!$AK$3)/10^9),0)</f>
        <v>-0.01945190159</v>
      </c>
      <c r="AS995" s="160">
        <f>IF(and($AM$902&gt;0,Model!AC$1&lt;='Assumptions (Solar)'!$V$13),PPMT('Assumptions (Solar)'!$V$10,Model!AC$1,'Assumptions (Solar)'!$V$13,'Assumptions (Solar)'!$V$8*Model!$AM$902*('Assumptions (Solar)'!$AK$20*'Assumptions (Solar)'!$AK$2+'Assumptions (Solar)'!$AK$21*'Assumptions (Solar)'!$AK$3)/10^9),0)</f>
        <v>-0.02100805372</v>
      </c>
      <c r="AT995" s="160">
        <f>IF(and($AM$902&gt;0,Model!AD$1&lt;='Assumptions (Solar)'!$V$13),PPMT('Assumptions (Solar)'!$V$10,Model!AD$1,'Assumptions (Solar)'!$V$13,'Assumptions (Solar)'!$V$8*Model!$AM$902*('Assumptions (Solar)'!$AK$20*'Assumptions (Solar)'!$AK$2+'Assumptions (Solar)'!$AK$21*'Assumptions (Solar)'!$AK$3)/10^9),0)</f>
        <v>-0.02268869802</v>
      </c>
      <c r="AU995" s="160">
        <f>IF(and($AM$902&gt;0,Model!AE$1&lt;='Assumptions (Solar)'!$V$13),PPMT('Assumptions (Solar)'!$V$10,Model!AE$1,'Assumptions (Solar)'!$V$13,'Assumptions (Solar)'!$V$8*Model!$AM$902*('Assumptions (Solar)'!$AK$20*'Assumptions (Solar)'!$AK$2+'Assumptions (Solar)'!$AK$21*'Assumptions (Solar)'!$AK$3)/10^9),0)</f>
        <v>-0.02450379386</v>
      </c>
      <c r="AV995" s="160">
        <f>IF(and($AM$902&gt;0,Model!AF$1&lt;='Assumptions (Solar)'!$V$13),PPMT('Assumptions (Solar)'!$V$10,Model!AF$1,'Assumptions (Solar)'!$V$13,'Assumptions (Solar)'!$V$8*Model!$AM$902*('Assumptions (Solar)'!$AK$20*'Assumptions (Solar)'!$AK$2+'Assumptions (Solar)'!$AK$21*'Assumptions (Solar)'!$AK$3)/10^9),0)</f>
        <v>-0.02646409737</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-0.01349942393</v>
      </c>
      <c r="AO996" s="160">
        <f>IF(and($AN$902&gt;0,Model!X$1&lt;='Assumptions (Solar)'!$V$13),PPMT('Assumptions (Solar)'!$V$10,Model!X$1,'Assumptions (Solar)'!$V$13,'Assumptions (Solar)'!$V$8*Model!$AN$902*('Assumptions (Solar)'!$AL$20*'Assumptions (Solar)'!$AL$2+'Assumptions (Solar)'!$AL$21*'Assumptions (Solar)'!$AL$3)/10^9),0)</f>
        <v>-0.01457937784</v>
      </c>
      <c r="AP996" s="160">
        <f>IF(and($AN$902&gt;0,Model!Y$1&lt;='Assumptions (Solar)'!$V$13),PPMT('Assumptions (Solar)'!$V$10,Model!Y$1,'Assumptions (Solar)'!$V$13,'Assumptions (Solar)'!$V$8*Model!$AN$902*('Assumptions (Solar)'!$AL$20*'Assumptions (Solar)'!$AL$2+'Assumptions (Solar)'!$AL$21*'Assumptions (Solar)'!$AL$3)/10^9),0)</f>
        <v>-0.01574572807</v>
      </c>
      <c r="AQ996" s="160">
        <f>IF(and($AN$902&gt;0,Model!Z$1&lt;='Assumptions (Solar)'!$V$13),PPMT('Assumptions (Solar)'!$V$10,Model!Z$1,'Assumptions (Solar)'!$V$13,'Assumptions (Solar)'!$V$8*Model!$AN$902*('Assumptions (Solar)'!$AL$20*'Assumptions (Solar)'!$AL$2+'Assumptions (Solar)'!$AL$21*'Assumptions (Solar)'!$AL$3)/10^9),0)</f>
        <v>-0.01700538632</v>
      </c>
      <c r="AR996" s="160">
        <f>IF(and($AN$902&gt;0,Model!AA$1&lt;='Assumptions (Solar)'!$V$13),PPMT('Assumptions (Solar)'!$V$10,Model!AA$1,'Assumptions (Solar)'!$V$13,'Assumptions (Solar)'!$V$8*Model!$AN$902*('Assumptions (Solar)'!$AL$20*'Assumptions (Solar)'!$AL$2+'Assumptions (Solar)'!$AL$21*'Assumptions (Solar)'!$AL$3)/10^9),0)</f>
        <v>-0.01836581722</v>
      </c>
      <c r="AS996" s="160">
        <f>IF(and($AN$902&gt;0,Model!AB$1&lt;='Assumptions (Solar)'!$V$13),PPMT('Assumptions (Solar)'!$V$10,Model!AB$1,'Assumptions (Solar)'!$V$13,'Assumptions (Solar)'!$V$8*Model!$AN$902*('Assumptions (Solar)'!$AL$20*'Assumptions (Solar)'!$AL$2+'Assumptions (Solar)'!$AL$21*'Assumptions (Solar)'!$AL$3)/10^9),0)</f>
        <v>-0.0198350826</v>
      </c>
      <c r="AT996" s="160">
        <f>IF(and($AN$902&gt;0,Model!AC$1&lt;='Assumptions (Solar)'!$V$13),PPMT('Assumptions (Solar)'!$V$10,Model!AC$1,'Assumptions (Solar)'!$V$13,'Assumptions (Solar)'!$V$8*Model!$AN$902*('Assumptions (Solar)'!$AL$20*'Assumptions (Solar)'!$AL$2+'Assumptions (Solar)'!$AL$21*'Assumptions (Solar)'!$AL$3)/10^9),0)</f>
        <v>-0.02142188921</v>
      </c>
      <c r="AU996" s="160">
        <f>IF(and($AN$902&gt;0,Model!AD$1&lt;='Assumptions (Solar)'!$V$13),PPMT('Assumptions (Solar)'!$V$10,Model!AD$1,'Assumptions (Solar)'!$V$13,'Assumptions (Solar)'!$V$8*Model!$AN$902*('Assumptions (Solar)'!$AL$20*'Assumptions (Solar)'!$AL$2+'Assumptions (Solar)'!$AL$21*'Assumptions (Solar)'!$AL$3)/10^9),0)</f>
        <v>-0.02313564035</v>
      </c>
      <c r="AV996" s="160">
        <f>IF(and($AN$902&gt;0,Model!AE$1&lt;='Assumptions (Solar)'!$V$13),PPMT('Assumptions (Solar)'!$V$10,Model!AE$1,'Assumptions (Solar)'!$V$13,'Assumptions (Solar)'!$V$8*Model!$AN$902*('Assumptions (Solar)'!$AL$20*'Assumptions (Solar)'!$AL$2+'Assumptions (Solar)'!$AL$21*'Assumptions (Solar)'!$AL$3)/10^9),0)</f>
        <v>-0.02498649157</v>
      </c>
      <c r="AW996" s="160">
        <f>IF(and($AN$902&gt;0,Model!AF$1&lt;='Assumptions (Solar)'!$V$13),PPMT('Assumptions (Solar)'!$V$10,Model!AF$1,'Assumptions (Solar)'!$V$13,'Assumptions (Solar)'!$V$8*Model!$AN$902*('Assumptions (Solar)'!$AL$20*'Assumptions (Solar)'!$AL$2+'Assumptions (Solar)'!$AL$21*'Assumptions (Solar)'!$AL$3)/10^9),0)</f>
        <v>-0.0269854109</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-0.01388157281</v>
      </c>
      <c r="AP997" s="160">
        <f>IF(and($AO$902&gt;0,Model!X$1&lt;='Assumptions (Solar)'!$V$13),PPMT('Assumptions (Solar)'!$V$10,Model!X$1,'Assumptions (Solar)'!$V$13,'Assumptions (Solar)'!$V$8*Model!$AO$902*('Assumptions (Solar)'!$AM$20*'Assumptions (Solar)'!$AM$2+'Assumptions (Solar)'!$AM$21*'Assumptions (Solar)'!$AM$3)/10^9),0)</f>
        <v>-0.01499209864</v>
      </c>
      <c r="AQ997" s="160">
        <f>IF(and($AO$902&gt;0,Model!Y$1&lt;='Assumptions (Solar)'!$V$13),PPMT('Assumptions (Solar)'!$V$10,Model!Y$1,'Assumptions (Solar)'!$V$13,'Assumptions (Solar)'!$V$8*Model!$AO$902*('Assumptions (Solar)'!$AM$20*'Assumptions (Solar)'!$AM$2+'Assumptions (Solar)'!$AM$21*'Assumptions (Solar)'!$AM$3)/10^9),0)</f>
        <v>-0.01619146653</v>
      </c>
      <c r="AR997" s="160">
        <f>IF(and($AO$902&gt;0,Model!Z$1&lt;='Assumptions (Solar)'!$V$13),PPMT('Assumptions (Solar)'!$V$10,Model!Z$1,'Assumptions (Solar)'!$V$13,'Assumptions (Solar)'!$V$8*Model!$AO$902*('Assumptions (Solar)'!$AM$20*'Assumptions (Solar)'!$AM$2+'Assumptions (Solar)'!$AM$21*'Assumptions (Solar)'!$AM$3)/10^9),0)</f>
        <v>-0.01748678385</v>
      </c>
      <c r="AS997" s="160">
        <f>IF(and($AO$902&gt;0,Model!AA$1&lt;='Assumptions (Solar)'!$V$13),PPMT('Assumptions (Solar)'!$V$10,Model!AA$1,'Assumptions (Solar)'!$V$13,'Assumptions (Solar)'!$V$8*Model!$AO$902*('Assumptions (Solar)'!$AM$20*'Assumptions (Solar)'!$AM$2+'Assumptions (Solar)'!$AM$21*'Assumptions (Solar)'!$AM$3)/10^9),0)</f>
        <v>-0.01888572656</v>
      </c>
      <c r="AT997" s="160">
        <f>IF(and($AO$902&gt;0,Model!AB$1&lt;='Assumptions (Solar)'!$V$13),PPMT('Assumptions (Solar)'!$V$10,Model!AB$1,'Assumptions (Solar)'!$V$13,'Assumptions (Solar)'!$V$8*Model!$AO$902*('Assumptions (Solar)'!$AM$20*'Assumptions (Solar)'!$AM$2+'Assumptions (Solar)'!$AM$21*'Assumptions (Solar)'!$AM$3)/10^9),0)</f>
        <v>-0.02039658468</v>
      </c>
      <c r="AU997" s="160">
        <f>IF(and($AO$902&gt;0,Model!AC$1&lt;='Assumptions (Solar)'!$V$13),PPMT('Assumptions (Solar)'!$V$10,Model!AC$1,'Assumptions (Solar)'!$V$13,'Assumptions (Solar)'!$V$8*Model!$AO$902*('Assumptions (Solar)'!$AM$20*'Assumptions (Solar)'!$AM$2+'Assumptions (Solar)'!$AM$21*'Assumptions (Solar)'!$AM$3)/10^9),0)</f>
        <v>-0.02202831146</v>
      </c>
      <c r="AV997" s="160">
        <f>IF(and($AO$902&gt;0,Model!AD$1&lt;='Assumptions (Solar)'!$V$13),PPMT('Assumptions (Solar)'!$V$10,Model!AD$1,'Assumptions (Solar)'!$V$13,'Assumptions (Solar)'!$V$8*Model!$AO$902*('Assumptions (Solar)'!$AM$20*'Assumptions (Solar)'!$AM$2+'Assumptions (Solar)'!$AM$21*'Assumptions (Solar)'!$AM$3)/10^9),0)</f>
        <v>-0.02379057637</v>
      </c>
      <c r="AW997" s="160">
        <f>IF(and($AO$902&gt;0,Model!AE$1&lt;='Assumptions (Solar)'!$V$13),PPMT('Assumptions (Solar)'!$V$10,Model!AE$1,'Assumptions (Solar)'!$V$13,'Assumptions (Solar)'!$V$8*Model!$AO$902*('Assumptions (Solar)'!$AM$20*'Assumptions (Solar)'!$AM$2+'Assumptions (Solar)'!$AM$21*'Assumptions (Solar)'!$AM$3)/10^9),0)</f>
        <v>-0.02569382248</v>
      </c>
      <c r="AX997" s="160">
        <f>IF(and($AO$902&gt;0,Model!AF$1&lt;='Assumptions (Solar)'!$V$13),PPMT('Assumptions (Solar)'!$V$10,Model!AF$1,'Assumptions (Solar)'!$V$13,'Assumptions (Solar)'!$V$8*Model!$AO$902*('Assumptions (Solar)'!$AM$20*'Assumptions (Solar)'!$AM$2+'Assumptions (Solar)'!$AM$21*'Assumptions (Solar)'!$AM$3)/10^9),0)</f>
        <v>-0.02774932828</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-0.01364239706</v>
      </c>
      <c r="AQ998" s="160">
        <f>IF(and($AP$902&gt;0,Model!X$1&lt;='Assumptions (Solar)'!$V$13),PPMT('Assumptions (Solar)'!$V$10,Model!X$1,'Assumptions (Solar)'!$V$13,'Assumptions (Solar)'!$V$8*Model!$AP$902*('Assumptions (Solar)'!$AN$20*'Assumptions (Solar)'!$AN$2+'Assumptions (Solar)'!$AN$21*'Assumptions (Solar)'!$AN$3)/10^9),0)</f>
        <v>-0.01473378883</v>
      </c>
      <c r="AR998" s="160">
        <f>IF(and($AP$902&gt;0,Model!Y$1&lt;='Assumptions (Solar)'!$V$13),PPMT('Assumptions (Solar)'!$V$10,Model!Y$1,'Assumptions (Solar)'!$V$13,'Assumptions (Solar)'!$V$8*Model!$AP$902*('Assumptions (Solar)'!$AN$20*'Assumptions (Solar)'!$AN$2+'Assumptions (Solar)'!$AN$21*'Assumptions (Solar)'!$AN$3)/10^9),0)</f>
        <v>-0.01591249193</v>
      </c>
      <c r="AS998" s="160">
        <f>IF(and($AP$902&gt;0,Model!Z$1&lt;='Assumptions (Solar)'!$V$13),PPMT('Assumptions (Solar)'!$V$10,Model!Z$1,'Assumptions (Solar)'!$V$13,'Assumptions (Solar)'!$V$8*Model!$AP$902*('Assumptions (Solar)'!$AN$20*'Assumptions (Solar)'!$AN$2+'Assumptions (Solar)'!$AN$21*'Assumptions (Solar)'!$AN$3)/10^9),0)</f>
        <v>-0.01718549129</v>
      </c>
      <c r="AT998" s="160">
        <f>IF(and($AP$902&gt;0,Model!AA$1&lt;='Assumptions (Solar)'!$V$13),PPMT('Assumptions (Solar)'!$V$10,Model!AA$1,'Assumptions (Solar)'!$V$13,'Assumptions (Solar)'!$V$8*Model!$AP$902*('Assumptions (Solar)'!$AN$20*'Assumptions (Solar)'!$AN$2+'Assumptions (Solar)'!$AN$21*'Assumptions (Solar)'!$AN$3)/10^9),0)</f>
        <v>-0.01856033059</v>
      </c>
      <c r="AU998" s="160">
        <f>IF(and($AP$902&gt;0,Model!AB$1&lt;='Assumptions (Solar)'!$V$13),PPMT('Assumptions (Solar)'!$V$10,Model!AB$1,'Assumptions (Solar)'!$V$13,'Assumptions (Solar)'!$V$8*Model!$AP$902*('Assumptions (Solar)'!$AN$20*'Assumptions (Solar)'!$AN$2+'Assumptions (Solar)'!$AN$21*'Assumptions (Solar)'!$AN$3)/10^9),0)</f>
        <v>-0.02004515704</v>
      </c>
      <c r="AV998" s="160">
        <f>IF(and($AP$902&gt;0,Model!AC$1&lt;='Assumptions (Solar)'!$V$13),PPMT('Assumptions (Solar)'!$V$10,Model!AC$1,'Assumptions (Solar)'!$V$13,'Assumptions (Solar)'!$V$8*Model!$AP$902*('Assumptions (Solar)'!$AN$20*'Assumptions (Solar)'!$AN$2+'Assumptions (Solar)'!$AN$21*'Assumptions (Solar)'!$AN$3)/10^9),0)</f>
        <v>-0.0216487696</v>
      </c>
      <c r="AW998" s="160">
        <f>IF(and($AP$902&gt;0,Model!AD$1&lt;='Assumptions (Solar)'!$V$13),PPMT('Assumptions (Solar)'!$V$10,Model!AD$1,'Assumptions (Solar)'!$V$13,'Assumptions (Solar)'!$V$8*Model!$AP$902*('Assumptions (Solar)'!$AN$20*'Assumptions (Solar)'!$AN$2+'Assumptions (Solar)'!$AN$21*'Assumptions (Solar)'!$AN$3)/10^9),0)</f>
        <v>-0.02338067117</v>
      </c>
      <c r="AX998" s="160">
        <f>IF(and($AP$902&gt;0,Model!AE$1&lt;='Assumptions (Solar)'!$V$13),PPMT('Assumptions (Solar)'!$V$10,Model!AE$1,'Assumptions (Solar)'!$V$13,'Assumptions (Solar)'!$V$8*Model!$AP$902*('Assumptions (Solar)'!$AN$20*'Assumptions (Solar)'!$AN$2+'Assumptions (Solar)'!$AN$21*'Assumptions (Solar)'!$AN$3)/10^9),0)</f>
        <v>-0.02525112486</v>
      </c>
      <c r="AY998" s="160">
        <f>IF(and($AP$902&gt;0,Model!AF$1&lt;='Assumptions (Solar)'!$V$13),PPMT('Assumptions (Solar)'!$V$10,Model!AF$1,'Assumptions (Solar)'!$V$13,'Assumptions (Solar)'!$V$8*Model!$AP$902*('Assumptions (Solar)'!$AN$20*'Assumptions (Solar)'!$AN$2+'Assumptions (Solar)'!$AN$21*'Assumptions (Solar)'!$AN$3)/10^9),0)</f>
        <v>-0.02727121485</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-0.01393636642</v>
      </c>
      <c r="AR999" s="160">
        <f>IF(and($AQ$902&gt;0,Model!X$1&lt;='Assumptions (Solar)'!$V$13),PPMT('Assumptions (Solar)'!$V$10,Model!X$1,'Assumptions (Solar)'!$V$13,'Assumptions (Solar)'!$V$8*Model!$AQ$902*('Assumptions (Solar)'!$AO$20*'Assumptions (Solar)'!$AO$2+'Assumptions (Solar)'!$AO$21*'Assumptions (Solar)'!$AO$3)/10^9),0)</f>
        <v>-0.01505127574</v>
      </c>
      <c r="AS999" s="160">
        <f>IF(and($AQ$902&gt;0,Model!Y$1&lt;='Assumptions (Solar)'!$V$13),PPMT('Assumptions (Solar)'!$V$10,Model!Y$1,'Assumptions (Solar)'!$V$13,'Assumptions (Solar)'!$V$8*Model!$AQ$902*('Assumptions (Solar)'!$AO$20*'Assumptions (Solar)'!$AO$2+'Assumptions (Solar)'!$AO$21*'Assumptions (Solar)'!$AO$3)/10^9),0)</f>
        <v>-0.0162553778</v>
      </c>
      <c r="AT999" s="160">
        <f>IF(and($AQ$902&gt;0,Model!Z$1&lt;='Assumptions (Solar)'!$V$13),PPMT('Assumptions (Solar)'!$V$10,Model!Z$1,'Assumptions (Solar)'!$V$13,'Assumptions (Solar)'!$V$8*Model!$AQ$902*('Assumptions (Solar)'!$AO$20*'Assumptions (Solar)'!$AO$2+'Assumptions (Solar)'!$AO$21*'Assumptions (Solar)'!$AO$3)/10^9),0)</f>
        <v>-0.01755580802</v>
      </c>
      <c r="AU999" s="160">
        <f>IF(and($AQ$902&gt;0,Model!AA$1&lt;='Assumptions (Solar)'!$V$13),PPMT('Assumptions (Solar)'!$V$10,Model!AA$1,'Assumptions (Solar)'!$V$13,'Assumptions (Solar)'!$V$8*Model!$AQ$902*('Assumptions (Solar)'!$AO$20*'Assumptions (Solar)'!$AO$2+'Assumptions (Solar)'!$AO$21*'Assumptions (Solar)'!$AO$3)/10^9),0)</f>
        <v>-0.01896027266</v>
      </c>
      <c r="AV999" s="160">
        <f>IF(and($AQ$902&gt;0,Model!AB$1&lt;='Assumptions (Solar)'!$V$13),PPMT('Assumptions (Solar)'!$V$10,Model!AB$1,'Assumptions (Solar)'!$V$13,'Assumptions (Solar)'!$V$8*Model!$AQ$902*('Assumptions (Solar)'!$AO$20*'Assumptions (Solar)'!$AO$2+'Assumptions (Solar)'!$AO$21*'Assumptions (Solar)'!$AO$3)/10^9),0)</f>
        <v>-0.02047709447</v>
      </c>
      <c r="AW999" s="160">
        <f>IF(and($AQ$902&gt;0,Model!AC$1&lt;='Assumptions (Solar)'!$V$13),PPMT('Assumptions (Solar)'!$V$10,Model!AC$1,'Assumptions (Solar)'!$V$13,'Assumptions (Solar)'!$V$8*Model!$AQ$902*('Assumptions (Solar)'!$AO$20*'Assumptions (Solar)'!$AO$2+'Assumptions (Solar)'!$AO$21*'Assumptions (Solar)'!$AO$3)/10^9),0)</f>
        <v>-0.02211526203</v>
      </c>
      <c r="AX999" s="160">
        <f>IF(and($AQ$902&gt;0,Model!AD$1&lt;='Assumptions (Solar)'!$V$13),PPMT('Assumptions (Solar)'!$V$10,Model!AD$1,'Assumptions (Solar)'!$V$13,'Assumptions (Solar)'!$V$8*Model!$AQ$902*('Assumptions (Solar)'!$AO$20*'Assumptions (Solar)'!$AO$2+'Assumptions (Solar)'!$AO$21*'Assumptions (Solar)'!$AO$3)/10^9),0)</f>
        <v>-0.02388448299</v>
      </c>
      <c r="AY999" s="160">
        <f>IF(and($AQ$902&gt;0,Model!AE$1&lt;='Assumptions (Solar)'!$V$13),PPMT('Assumptions (Solar)'!$V$10,Model!AE$1,'Assumptions (Solar)'!$V$13,'Assumptions (Solar)'!$V$8*Model!$AQ$902*('Assumptions (Solar)'!$AO$20*'Assumptions (Solar)'!$AO$2+'Assumptions (Solar)'!$AO$21*'Assumptions (Solar)'!$AO$3)/10^9),0)</f>
        <v>-0.02579524163</v>
      </c>
      <c r="AZ999" s="160">
        <f>IF(and($AQ$902&gt;0,Model!AF$1&lt;='Assumptions (Solar)'!$V$13),PPMT('Assumptions (Solar)'!$V$10,Model!AF$1,'Assumptions (Solar)'!$V$13,'Assumptions (Solar)'!$V$8*Model!$AQ$902*('Assumptions (Solar)'!$AO$20*'Assumptions (Solar)'!$AO$2+'Assumptions (Solar)'!$AO$21*'Assumptions (Solar)'!$AO$3)/10^9),0)</f>
        <v>-0.02785886096</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-0.01414753181</v>
      </c>
      <c r="AS1000" s="160">
        <f>IF(and($AR$902&gt;0,Model!X$1&lt;='Assumptions (Solar)'!$V$13),PPMT('Assumptions (Solar)'!$V$10,Model!X$1,'Assumptions (Solar)'!$V$13,'Assumptions (Solar)'!$V$8*Model!$AR$902*('Assumptions (Solar)'!$AP$20*'Assumptions (Solar)'!$AP$2+'Assumptions (Solar)'!$AP$21*'Assumptions (Solar)'!$AP$3)/10^9),0)</f>
        <v>-0.01527933435</v>
      </c>
      <c r="AT1000" s="160">
        <f>IF(and($AR$902&gt;0,Model!Y$1&lt;='Assumptions (Solar)'!$V$13),PPMT('Assumptions (Solar)'!$V$10,Model!Y$1,'Assumptions (Solar)'!$V$13,'Assumptions (Solar)'!$V$8*Model!$AR$902*('Assumptions (Solar)'!$AP$20*'Assumptions (Solar)'!$AP$2+'Assumptions (Solar)'!$AP$21*'Assumptions (Solar)'!$AP$3)/10^9),0)</f>
        <v>-0.0165016811</v>
      </c>
      <c r="AU1000" s="160">
        <f>IF(and($AR$902&gt;0,Model!Z$1&lt;='Assumptions (Solar)'!$V$13),PPMT('Assumptions (Solar)'!$V$10,Model!Z$1,'Assumptions (Solar)'!$V$13,'Assumptions (Solar)'!$V$8*Model!$AR$902*('Assumptions (Solar)'!$AP$20*'Assumptions (Solar)'!$AP$2+'Assumptions (Solar)'!$AP$21*'Assumptions (Solar)'!$AP$3)/10^9),0)</f>
        <v>-0.01782181559</v>
      </c>
      <c r="AV1000" s="160">
        <f>IF(and($AR$902&gt;0,Model!AA$1&lt;='Assumptions (Solar)'!$V$13),PPMT('Assumptions (Solar)'!$V$10,Model!AA$1,'Assumptions (Solar)'!$V$13,'Assumptions (Solar)'!$V$8*Model!$AR$902*('Assumptions (Solar)'!$AP$20*'Assumptions (Solar)'!$AP$2+'Assumptions (Solar)'!$AP$21*'Assumptions (Solar)'!$AP$3)/10^9),0)</f>
        <v>-0.01924756084</v>
      </c>
      <c r="AW1000" s="160">
        <f>IF(and($AR$902&gt;0,Model!AB$1&lt;='Assumptions (Solar)'!$V$13),PPMT('Assumptions (Solar)'!$V$10,Model!AB$1,'Assumptions (Solar)'!$V$13,'Assumptions (Solar)'!$V$8*Model!$AR$902*('Assumptions (Solar)'!$AP$20*'Assumptions (Solar)'!$AP$2+'Assumptions (Solar)'!$AP$21*'Assumptions (Solar)'!$AP$3)/10^9),0)</f>
        <v>-0.02078736571</v>
      </c>
      <c r="AX1000" s="160">
        <f>IF(and($AR$902&gt;0,Model!AC$1&lt;='Assumptions (Solar)'!$V$13),PPMT('Assumptions (Solar)'!$V$10,Model!AC$1,'Assumptions (Solar)'!$V$13,'Assumptions (Solar)'!$V$8*Model!$AR$902*('Assumptions (Solar)'!$AP$20*'Assumptions (Solar)'!$AP$2+'Assumptions (Solar)'!$AP$21*'Assumptions (Solar)'!$AP$3)/10^9),0)</f>
        <v>-0.02245035496</v>
      </c>
      <c r="AY1000" s="160">
        <f>IF(and($AR$902&gt;0,Model!AD$1&lt;='Assumptions (Solar)'!$V$13),PPMT('Assumptions (Solar)'!$V$10,Model!AD$1,'Assumptions (Solar)'!$V$13,'Assumptions (Solar)'!$V$8*Model!$AR$902*('Assumptions (Solar)'!$AP$20*'Assumptions (Solar)'!$AP$2+'Assumptions (Solar)'!$AP$21*'Assumptions (Solar)'!$AP$3)/10^9),0)</f>
        <v>-0.02424638336</v>
      </c>
      <c r="AZ1000" s="160">
        <f>IF(and($AR$902&gt;0,Model!AE$1&lt;='Assumptions (Solar)'!$V$13),PPMT('Assumptions (Solar)'!$V$10,Model!AE$1,'Assumptions (Solar)'!$V$13,'Assumptions (Solar)'!$V$8*Model!$AR$902*('Assumptions (Solar)'!$AP$20*'Assumptions (Solar)'!$AP$2+'Assumptions (Solar)'!$AP$21*'Assumptions (Solar)'!$AP$3)/10^9),0)</f>
        <v>-0.02618609403</v>
      </c>
      <c r="BA1000" s="160">
        <f>IF(and($AR$902&gt;0,Model!AF$1&lt;='Assumptions (Solar)'!$V$13),PPMT('Assumptions (Solar)'!$V$10,Model!AF$1,'Assumptions (Solar)'!$V$13,'Assumptions (Solar)'!$V$8*Model!$AR$902*('Assumptions (Solar)'!$AP$20*'Assumptions (Solar)'!$AP$2+'Assumptions (Solar)'!$AP$21*'Assumptions (Solar)'!$AP$3)/10^9),0)</f>
        <v>-0.02828098155</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-0.01799733688</v>
      </c>
      <c r="AT1001" s="160">
        <f>IF(and($AS$902&gt;0,Model!X$1&lt;='Assumptions (Solar)'!$V$13),PPMT('Assumptions (Solar)'!$V$10,Model!X$1,'Assumptions (Solar)'!$V$13,'Assumptions (Solar)'!$V$8*Model!$AS$902*('Assumptions (Solar)'!$AQ$20*'Assumptions (Solar)'!$AQ$2+'Assumptions (Solar)'!$AQ$21*'Assumptions (Solar)'!$AQ$3)/10^9),0)</f>
        <v>-0.01943712383</v>
      </c>
      <c r="AU1001" s="160">
        <f>IF(and($AS$902&gt;0,Model!Y$1&lt;='Assumptions (Solar)'!$V$13),PPMT('Assumptions (Solar)'!$V$10,Model!Y$1,'Assumptions (Solar)'!$V$13,'Assumptions (Solar)'!$V$8*Model!$AS$902*('Assumptions (Solar)'!$AQ$20*'Assumptions (Solar)'!$AQ$2+'Assumptions (Solar)'!$AQ$21*'Assumptions (Solar)'!$AQ$3)/10^9),0)</f>
        <v>-0.02099209373</v>
      </c>
      <c r="AV1001" s="160">
        <f>IF(and($AS$902&gt;0,Model!Z$1&lt;='Assumptions (Solar)'!$V$13),PPMT('Assumptions (Solar)'!$V$10,Model!Z$1,'Assumptions (Solar)'!$V$13,'Assumptions (Solar)'!$V$8*Model!$AS$902*('Assumptions (Solar)'!$AQ$20*'Assumptions (Solar)'!$AQ$2+'Assumptions (Solar)'!$AQ$21*'Assumptions (Solar)'!$AQ$3)/10^9),0)</f>
        <v>-0.02267146123</v>
      </c>
      <c r="AW1001" s="160">
        <f>IF(and($AS$902&gt;0,Model!AA$1&lt;='Assumptions (Solar)'!$V$13),PPMT('Assumptions (Solar)'!$V$10,Model!AA$1,'Assumptions (Solar)'!$V$13,'Assumptions (Solar)'!$V$8*Model!$AS$902*('Assumptions (Solar)'!$AQ$20*'Assumptions (Solar)'!$AQ$2+'Assumptions (Solar)'!$AQ$21*'Assumptions (Solar)'!$AQ$3)/10^9),0)</f>
        <v>-0.02448517813</v>
      </c>
      <c r="AX1001" s="160">
        <f>IF(and($AS$902&gt;0,Model!AB$1&lt;='Assumptions (Solar)'!$V$13),PPMT('Assumptions (Solar)'!$V$10,Model!AB$1,'Assumptions (Solar)'!$V$13,'Assumptions (Solar)'!$V$8*Model!$AS$902*('Assumptions (Solar)'!$AQ$20*'Assumptions (Solar)'!$AQ$2+'Assumptions (Solar)'!$AQ$21*'Assumptions (Solar)'!$AQ$3)/10^9),0)</f>
        <v>-0.02644399238</v>
      </c>
      <c r="AY1001" s="160">
        <f>IF(and($AS$902&gt;0,Model!AC$1&lt;='Assumptions (Solar)'!$V$13),PPMT('Assumptions (Solar)'!$V$10,Model!AC$1,'Assumptions (Solar)'!$V$13,'Assumptions (Solar)'!$V$8*Model!$AS$902*('Assumptions (Solar)'!$AQ$20*'Assumptions (Solar)'!$AQ$2+'Assumptions (Solar)'!$AQ$21*'Assumptions (Solar)'!$AQ$3)/10^9),0)</f>
        <v>-0.02855951177</v>
      </c>
      <c r="AZ1001" s="160">
        <f>IF(and($AS$902&gt;0,Model!AD$1&lt;='Assumptions (Solar)'!$V$13),PPMT('Assumptions (Solar)'!$V$10,Model!AD$1,'Assumptions (Solar)'!$V$13,'Assumptions (Solar)'!$V$8*Model!$AS$902*('Assumptions (Solar)'!$AQ$20*'Assumptions (Solar)'!$AQ$2+'Assumptions (Solar)'!$AQ$21*'Assumptions (Solar)'!$AQ$3)/10^9),0)</f>
        <v>-0.03084427271</v>
      </c>
      <c r="BA1001" s="160">
        <f>IF(and($AS$902&gt;0,Model!AE$1&lt;='Assumptions (Solar)'!$V$13),PPMT('Assumptions (Solar)'!$V$10,Model!AE$1,'Assumptions (Solar)'!$V$13,'Assumptions (Solar)'!$V$8*Model!$AS$902*('Assumptions (Solar)'!$AQ$20*'Assumptions (Solar)'!$AQ$2+'Assumptions (Solar)'!$AQ$21*'Assumptions (Solar)'!$AQ$3)/10^9),0)</f>
        <v>-0.03331181453</v>
      </c>
      <c r="BB1001" s="160">
        <f>IF(and($AS$902&gt;0,Model!AF$1&lt;='Assumptions (Solar)'!$V$13),PPMT('Assumptions (Solar)'!$V$10,Model!AF$1,'Assumptions (Solar)'!$V$13,'Assumptions (Solar)'!$V$8*Model!$AS$902*('Assumptions (Solar)'!$AQ$20*'Assumptions (Solar)'!$AQ$2+'Assumptions (Solar)'!$AQ$21*'Assumptions (Solar)'!$AQ$3)/10^9),0)</f>
        <v>-0.03597675969</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-0.02029878374</v>
      </c>
      <c r="AU1002" s="160">
        <f>IF(and($AT$902&gt;0,Model!X$1&lt;='Assumptions (Solar)'!$V$13),PPMT('Assumptions (Solar)'!$V$10,Model!X$1,'Assumptions (Solar)'!$V$13,'Assumptions (Solar)'!$V$8*Model!$AT$902*('Assumptions (Solar)'!$AR$20*'Assumptions (Solar)'!$AR$2+'Assumptions (Solar)'!$AR$21*'Assumptions (Solar)'!$AR$3)/10^9),0)</f>
        <v>-0.02192268644</v>
      </c>
      <c r="AV1002" s="160">
        <f>IF(and($AT$902&gt;0,Model!Y$1&lt;='Assumptions (Solar)'!$V$13),PPMT('Assumptions (Solar)'!$V$10,Model!Y$1,'Assumptions (Solar)'!$V$13,'Assumptions (Solar)'!$V$8*Model!$AT$902*('Assumptions (Solar)'!$AR$20*'Assumptions (Solar)'!$AR$2+'Assumptions (Solar)'!$AR$21*'Assumptions (Solar)'!$AR$3)/10^9),0)</f>
        <v>-0.02367650135</v>
      </c>
      <c r="AW1002" s="160">
        <f>IF(and($AT$902&gt;0,Model!Z$1&lt;='Assumptions (Solar)'!$V$13),PPMT('Assumptions (Solar)'!$V$10,Model!Z$1,'Assumptions (Solar)'!$V$13,'Assumptions (Solar)'!$V$8*Model!$AT$902*('Assumptions (Solar)'!$AR$20*'Assumptions (Solar)'!$AR$2+'Assumptions (Solar)'!$AR$21*'Assumptions (Solar)'!$AR$3)/10^9),0)</f>
        <v>-0.02557062146</v>
      </c>
      <c r="AX1002" s="160">
        <f>IF(and($AT$902&gt;0,Model!AA$1&lt;='Assumptions (Solar)'!$V$13),PPMT('Assumptions (Solar)'!$V$10,Model!AA$1,'Assumptions (Solar)'!$V$13,'Assumptions (Solar)'!$V$8*Model!$AT$902*('Assumptions (Solar)'!$AR$20*'Assumptions (Solar)'!$AR$2+'Assumptions (Solar)'!$AR$21*'Assumptions (Solar)'!$AR$3)/10^9),0)</f>
        <v>-0.02761627118</v>
      </c>
      <c r="AY1002" s="160">
        <f>IF(and($AT$902&gt;0,Model!AB$1&lt;='Assumptions (Solar)'!$V$13),PPMT('Assumptions (Solar)'!$V$10,Model!AB$1,'Assumptions (Solar)'!$V$13,'Assumptions (Solar)'!$V$8*Model!$AT$902*('Assumptions (Solar)'!$AR$20*'Assumptions (Solar)'!$AR$2+'Assumptions (Solar)'!$AR$21*'Assumptions (Solar)'!$AR$3)/10^9),0)</f>
        <v>-0.02982557287</v>
      </c>
      <c r="AZ1002" s="160">
        <f>IF(and($AT$902&gt;0,Model!AC$1&lt;='Assumptions (Solar)'!$V$13),PPMT('Assumptions (Solar)'!$V$10,Model!AC$1,'Assumptions (Solar)'!$V$13,'Assumptions (Solar)'!$V$8*Model!$AT$902*('Assumptions (Solar)'!$AR$20*'Assumptions (Solar)'!$AR$2+'Assumptions (Solar)'!$AR$21*'Assumptions (Solar)'!$AR$3)/10^9),0)</f>
        <v>-0.0322116187</v>
      </c>
      <c r="BA1002" s="160">
        <f>IF(and($AT$902&gt;0,Model!AD$1&lt;='Assumptions (Solar)'!$V$13),PPMT('Assumptions (Solar)'!$V$10,Model!AD$1,'Assumptions (Solar)'!$V$13,'Assumptions (Solar)'!$V$8*Model!$AT$902*('Assumptions (Solar)'!$AR$20*'Assumptions (Solar)'!$AR$2+'Assumptions (Solar)'!$AR$21*'Assumptions (Solar)'!$AR$3)/10^9),0)</f>
        <v>-0.0347885482</v>
      </c>
      <c r="BB1002" s="160">
        <f>IF(and($AT$902&gt;0,Model!AE$1&lt;='Assumptions (Solar)'!$V$13),PPMT('Assumptions (Solar)'!$V$10,Model!AE$1,'Assumptions (Solar)'!$V$13,'Assumptions (Solar)'!$V$8*Model!$AT$902*('Assumptions (Solar)'!$AR$20*'Assumptions (Solar)'!$AR$2+'Assumptions (Solar)'!$AR$21*'Assumptions (Solar)'!$AR$3)/10^9),0)</f>
        <v>-0.03757163205</v>
      </c>
      <c r="BC1002" s="160">
        <f>IF(and($AT$902&gt;0,Model!AF$1&lt;='Assumptions (Solar)'!$V$13),PPMT('Assumptions (Solar)'!$V$10,Model!AF$1,'Assumptions (Solar)'!$V$13,'Assumptions (Solar)'!$V$8*Model!$AT$902*('Assumptions (Solar)'!$AR$20*'Assumptions (Solar)'!$AR$2+'Assumptions (Solar)'!$AR$21*'Assumptions (Solar)'!$AR$3)/10^9),0)</f>
        <v>-0.04057736262</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-0.0196513129</v>
      </c>
      <c r="AV1003" s="160">
        <f>IF(and($AU$902&gt;0,Model!X$1&lt;='Assumptions (Solar)'!$V$13),PPMT('Assumptions (Solar)'!$V$10,Model!X$1,'Assumptions (Solar)'!$V$13,'Assumptions (Solar)'!$V$8*Model!$AU$902*('Assumptions (Solar)'!$AS$20*'Assumptions (Solar)'!$AS$2+'Assumptions (Solar)'!$AS$21*'Assumptions (Solar)'!$AS$3)/10^9),0)</f>
        <v>-0.02122341793</v>
      </c>
      <c r="AW1003" s="160">
        <f>IF(and($AU$902&gt;0,Model!Y$1&lt;='Assumptions (Solar)'!$V$13),PPMT('Assumptions (Solar)'!$V$10,Model!Y$1,'Assumptions (Solar)'!$V$13,'Assumptions (Solar)'!$V$8*Model!$AU$902*('Assumptions (Solar)'!$AS$20*'Assumptions (Solar)'!$AS$2+'Assumptions (Solar)'!$AS$21*'Assumptions (Solar)'!$AS$3)/10^9),0)</f>
        <v>-0.02292129136</v>
      </c>
      <c r="AX1003" s="160">
        <f>IF(and($AU$902&gt;0,Model!Z$1&lt;='Assumptions (Solar)'!$V$13),PPMT('Assumptions (Solar)'!$V$10,Model!Z$1,'Assumptions (Solar)'!$V$13,'Assumptions (Solar)'!$V$8*Model!$AU$902*('Assumptions (Solar)'!$AS$20*'Assumptions (Solar)'!$AS$2+'Assumptions (Solar)'!$AS$21*'Assumptions (Solar)'!$AS$3)/10^9),0)</f>
        <v>-0.02475499467</v>
      </c>
      <c r="AY1003" s="160">
        <f>IF(and($AU$902&gt;0,Model!AA$1&lt;='Assumptions (Solar)'!$V$13),PPMT('Assumptions (Solar)'!$V$10,Model!AA$1,'Assumptions (Solar)'!$V$13,'Assumptions (Solar)'!$V$8*Model!$AU$902*('Assumptions (Solar)'!$AS$20*'Assumptions (Solar)'!$AS$2+'Assumptions (Solar)'!$AS$21*'Assumptions (Solar)'!$AS$3)/10^9),0)</f>
        <v>-0.02673539425</v>
      </c>
      <c r="AZ1003" s="160">
        <f>IF(and($AU$902&gt;0,Model!AB$1&lt;='Assumptions (Solar)'!$V$13),PPMT('Assumptions (Solar)'!$V$10,Model!AB$1,'Assumptions (Solar)'!$V$13,'Assumptions (Solar)'!$V$8*Model!$AU$902*('Assumptions (Solar)'!$AS$20*'Assumptions (Solar)'!$AS$2+'Assumptions (Solar)'!$AS$21*'Assumptions (Solar)'!$AS$3)/10^9),0)</f>
        <v>-0.02887422579</v>
      </c>
      <c r="BA1003" s="160">
        <f>IF(and($AU$902&gt;0,Model!AC$1&lt;='Assumptions (Solar)'!$V$13),PPMT('Assumptions (Solar)'!$V$10,Model!AC$1,'Assumptions (Solar)'!$V$13,'Assumptions (Solar)'!$V$8*Model!$AU$902*('Assumptions (Solar)'!$AS$20*'Assumptions (Solar)'!$AS$2+'Assumptions (Solar)'!$AS$21*'Assumptions (Solar)'!$AS$3)/10^9),0)</f>
        <v>-0.03118416385</v>
      </c>
      <c r="BB1003" s="160">
        <f>IF(and($AU$902&gt;0,Model!AD$1&lt;='Assumptions (Solar)'!$V$13),PPMT('Assumptions (Solar)'!$V$10,Model!AD$1,'Assumptions (Solar)'!$V$13,'Assumptions (Solar)'!$V$8*Model!$AU$902*('Assumptions (Solar)'!$AS$20*'Assumptions (Solar)'!$AS$2+'Assumptions (Solar)'!$AS$21*'Assumptions (Solar)'!$AS$3)/10^9),0)</f>
        <v>-0.03367889696</v>
      </c>
      <c r="BC1003" s="160">
        <f>IF(and($AU$902&gt;0,Model!AE$1&lt;='Assumptions (Solar)'!$V$13),PPMT('Assumptions (Solar)'!$V$10,Model!AE$1,'Assumptions (Solar)'!$V$13,'Assumptions (Solar)'!$V$8*Model!$AU$902*('Assumptions (Solar)'!$AS$20*'Assumptions (Solar)'!$AS$2+'Assumptions (Solar)'!$AS$21*'Assumptions (Solar)'!$AS$3)/10^9),0)</f>
        <v>-0.03637320871</v>
      </c>
      <c r="BD1003" s="160">
        <f>IF(and($AU$902&gt;0,Model!AF$1&lt;='Assumptions (Solar)'!$V$13),PPMT('Assumptions (Solar)'!$V$10,Model!AF$1,'Assumptions (Solar)'!$V$13,'Assumptions (Solar)'!$V$8*Model!$AU$902*('Assumptions (Solar)'!$AS$20*'Assumptions (Solar)'!$AS$2+'Assumptions (Solar)'!$AS$21*'Assumptions (Solar)'!$AS$3)/10^9),0)</f>
        <v>-0.03928306541</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-0.01443201817</v>
      </c>
      <c r="AW1004" s="160">
        <f>IF(and($AV$902&gt;0,Model!X$1&lt;='Assumptions (Solar)'!$V$13),PPMT('Assumptions (Solar)'!$V$10,Model!X$1,'Assumptions (Solar)'!$V$13,'Assumptions (Solar)'!$V$8*Model!$AV$902*('Assumptions (Solar)'!$AT$20*'Assumptions (Solar)'!$AT$2+'Assumptions (Solar)'!$AT$21*'Assumptions (Solar)'!$AT$3)/10^9),0)</f>
        <v>-0.01558657963</v>
      </c>
      <c r="AX1004" s="160">
        <f>IF(and($AV$902&gt;0,Model!Y$1&lt;='Assumptions (Solar)'!$V$13),PPMT('Assumptions (Solar)'!$V$10,Model!Y$1,'Assumptions (Solar)'!$V$13,'Assumptions (Solar)'!$V$8*Model!$AV$902*('Assumptions (Solar)'!$AT$20*'Assumptions (Solar)'!$AT$2+'Assumptions (Solar)'!$AT$21*'Assumptions (Solar)'!$AT$3)/10^9),0)</f>
        <v>-0.016833506</v>
      </c>
      <c r="AY1004" s="160">
        <f>IF(and($AV$902&gt;0,Model!Z$1&lt;='Assumptions (Solar)'!$V$13),PPMT('Assumptions (Solar)'!$V$10,Model!Z$1,'Assumptions (Solar)'!$V$13,'Assumptions (Solar)'!$V$8*Model!$AV$902*('Assumptions (Solar)'!$AT$20*'Assumptions (Solar)'!$AT$2+'Assumptions (Solar)'!$AT$21*'Assumptions (Solar)'!$AT$3)/10^9),0)</f>
        <v>-0.01818018648</v>
      </c>
      <c r="AZ1004" s="160">
        <f>IF(and($AV$902&gt;0,Model!AA$1&lt;='Assumptions (Solar)'!$V$13),PPMT('Assumptions (Solar)'!$V$10,Model!AA$1,'Assumptions (Solar)'!$V$13,'Assumptions (Solar)'!$V$8*Model!$AV$902*('Assumptions (Solar)'!$AT$20*'Assumptions (Solar)'!$AT$2+'Assumptions (Solar)'!$AT$21*'Assumptions (Solar)'!$AT$3)/10^9),0)</f>
        <v>-0.0196346014</v>
      </c>
      <c r="BA1004" s="160">
        <f>IF(and($AV$902&gt;0,Model!AB$1&lt;='Assumptions (Solar)'!$V$13),PPMT('Assumptions (Solar)'!$V$10,Model!AB$1,'Assumptions (Solar)'!$V$13,'Assumptions (Solar)'!$V$8*Model!$AV$902*('Assumptions (Solar)'!$AT$20*'Assumptions (Solar)'!$AT$2+'Assumptions (Solar)'!$AT$21*'Assumptions (Solar)'!$AT$3)/10^9),0)</f>
        <v>-0.02120536951</v>
      </c>
      <c r="BB1004" s="160">
        <f>IF(and($AV$902&gt;0,Model!AC$1&lt;='Assumptions (Solar)'!$V$13),PPMT('Assumptions (Solar)'!$V$10,Model!AC$1,'Assumptions (Solar)'!$V$13,'Assumptions (Solar)'!$V$8*Model!$AV$902*('Assumptions (Solar)'!$AT$20*'Assumptions (Solar)'!$AT$2+'Assumptions (Solar)'!$AT$21*'Assumptions (Solar)'!$AT$3)/10^9),0)</f>
        <v>-0.02290179907</v>
      </c>
      <c r="BC1004" s="160">
        <f>IF(and($AV$902&gt;0,Model!AD$1&lt;='Assumptions (Solar)'!$V$13),PPMT('Assumptions (Solar)'!$V$10,Model!AD$1,'Assumptions (Solar)'!$V$13,'Assumptions (Solar)'!$V$8*Model!$AV$902*('Assumptions (Solar)'!$AT$20*'Assumptions (Solar)'!$AT$2+'Assumptions (Solar)'!$AT$21*'Assumptions (Solar)'!$AT$3)/10^9),0)</f>
        <v>-0.02473394299</v>
      </c>
      <c r="BD1004" s="160">
        <f>IF(and($AV$902&gt;0,Model!AE$1&lt;='Assumptions (Solar)'!$V$13),PPMT('Assumptions (Solar)'!$V$10,Model!AE$1,'Assumptions (Solar)'!$V$13,'Assumptions (Solar)'!$V$8*Model!$AV$902*('Assumptions (Solar)'!$AT$20*'Assumptions (Solar)'!$AT$2+'Assumptions (Solar)'!$AT$21*'Assumptions (Solar)'!$AT$3)/10^9),0)</f>
        <v>-0.02671265843</v>
      </c>
      <c r="BE1004" s="160">
        <f>IF(and($AV$902&gt;0,Model!AF$1&lt;='Assumptions (Solar)'!$V$13),PPMT('Assumptions (Solar)'!$V$10,Model!AF$1,'Assumptions (Solar)'!$V$13,'Assumptions (Solar)'!$V$8*Model!$AV$902*('Assumptions (Solar)'!$AT$20*'Assumptions (Solar)'!$AT$2+'Assumptions (Solar)'!$AT$21*'Assumptions (Solar)'!$AT$3)/10^9),0)</f>
        <v>-0.02884967111</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-0.01457286849</v>
      </c>
      <c r="AX1005" s="160">
        <f>IF(and($AW$902&gt;0,Model!X$1&lt;='Assumptions (Solar)'!$V$13),PPMT('Assumptions (Solar)'!$V$10,Model!X$1,'Assumptions (Solar)'!$V$13,'Assumptions (Solar)'!$V$8*Model!$AW$902*('Assumptions (Solar)'!$AU$20*'Assumptions (Solar)'!$AU$2+'Assumptions (Solar)'!$AU$21*'Assumptions (Solar)'!$AU$3)/10^9),0)</f>
        <v>-0.01573869797</v>
      </c>
      <c r="AY1005" s="160">
        <f>IF(and($AW$902&gt;0,Model!Y$1&lt;='Assumptions (Solar)'!$V$13),PPMT('Assumptions (Solar)'!$V$10,Model!Y$1,'Assumptions (Solar)'!$V$13,'Assumptions (Solar)'!$V$8*Model!$AW$902*('Assumptions (Solar)'!$AU$20*'Assumptions (Solar)'!$AU$2+'Assumptions (Solar)'!$AU$21*'Assumptions (Solar)'!$AU$3)/10^9),0)</f>
        <v>-0.01699779381</v>
      </c>
      <c r="AZ1005" s="160">
        <f>IF(and($AW$902&gt;0,Model!Z$1&lt;='Assumptions (Solar)'!$V$13),PPMT('Assumptions (Solar)'!$V$10,Model!Z$1,'Assumptions (Solar)'!$V$13,'Assumptions (Solar)'!$V$8*Model!$AW$902*('Assumptions (Solar)'!$AU$20*'Assumptions (Solar)'!$AU$2+'Assumptions (Solar)'!$AU$21*'Assumptions (Solar)'!$AU$3)/10^9),0)</f>
        <v>-0.01835761732</v>
      </c>
      <c r="BA1005" s="160">
        <f>IF(and($AW$902&gt;0,Model!AA$1&lt;='Assumptions (Solar)'!$V$13),PPMT('Assumptions (Solar)'!$V$10,Model!AA$1,'Assumptions (Solar)'!$V$13,'Assumptions (Solar)'!$V$8*Model!$AW$902*('Assumptions (Solar)'!$AU$20*'Assumptions (Solar)'!$AU$2+'Assumptions (Solar)'!$AU$21*'Assumptions (Solar)'!$AU$3)/10^9),0)</f>
        <v>-0.0198262267</v>
      </c>
      <c r="BB1005" s="160">
        <f>IF(and($AW$902&gt;0,Model!AB$1&lt;='Assumptions (Solar)'!$V$13),PPMT('Assumptions (Solar)'!$V$10,Model!AB$1,'Assumptions (Solar)'!$V$13,'Assumptions (Solar)'!$V$8*Model!$AW$902*('Assumptions (Solar)'!$AU$20*'Assumptions (Solar)'!$AU$2+'Assumptions (Solar)'!$AU$21*'Assumptions (Solar)'!$AU$3)/10^9),0)</f>
        <v>-0.02141232484</v>
      </c>
      <c r="BC1005" s="160">
        <f>IF(and($AW$902&gt;0,Model!AC$1&lt;='Assumptions (Solar)'!$V$13),PPMT('Assumptions (Solar)'!$V$10,Model!AC$1,'Assumptions (Solar)'!$V$13,'Assumptions (Solar)'!$V$8*Model!$AW$902*('Assumptions (Solar)'!$AU$20*'Assumptions (Solar)'!$AU$2+'Assumptions (Solar)'!$AU$21*'Assumptions (Solar)'!$AU$3)/10^9),0)</f>
        <v>-0.02312531082</v>
      </c>
      <c r="BD1005" s="160">
        <f>IF(and($AW$902&gt;0,Model!AD$1&lt;='Assumptions (Solar)'!$V$13),PPMT('Assumptions (Solar)'!$V$10,Model!AD$1,'Assumptions (Solar)'!$V$13,'Assumptions (Solar)'!$V$8*Model!$AW$902*('Assumptions (Solar)'!$AU$20*'Assumptions (Solar)'!$AU$2+'Assumptions (Solar)'!$AU$21*'Assumptions (Solar)'!$AU$3)/10^9),0)</f>
        <v>-0.02497533569</v>
      </c>
      <c r="BE1005" s="160">
        <f>IF(and($AW$902&gt;0,Model!AE$1&lt;='Assumptions (Solar)'!$V$13),PPMT('Assumptions (Solar)'!$V$10,Model!AE$1,'Assumptions (Solar)'!$V$13,'Assumptions (Solar)'!$V$8*Model!$AW$902*('Assumptions (Solar)'!$AU$20*'Assumptions (Solar)'!$AU$2+'Assumptions (Solar)'!$AU$21*'Assumptions (Solar)'!$AU$3)/10^9),0)</f>
        <v>-0.02697336254</v>
      </c>
      <c r="BF1005" s="160">
        <f>IF(and($AW$902&gt;0,Model!AF$1&lt;='Assumptions (Solar)'!$V$13),PPMT('Assumptions (Solar)'!$V$10,Model!AF$1,'Assumptions (Solar)'!$V$13,'Assumptions (Solar)'!$V$8*Model!$AW$902*('Assumptions (Solar)'!$AU$20*'Assumptions (Solar)'!$AU$2+'Assumptions (Solar)'!$AU$21*'Assumptions (Solar)'!$AU$3)/10^9),0)</f>
        <v>-0.02913123155</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-0.02942744335</v>
      </c>
      <c r="AY1006" s="160">
        <f>IF(and($AX$902&gt;0,Model!X$1&lt;='Assumptions (Solar)'!$V$13),PPMT('Assumptions (Solar)'!$V$10,Model!X$1,'Assumptions (Solar)'!$V$13,'Assumptions (Solar)'!$V$8*Model!$AX$902*('Assumptions (Solar)'!$AV$20*'Assumptions (Solar)'!$AV$2+'Assumptions (Solar)'!$AV$21*'Assumptions (Solar)'!$AV$3)/10^9),0)</f>
        <v>-0.03178163882</v>
      </c>
      <c r="AZ1006" s="160">
        <f>IF(and($AX$902&gt;0,Model!Y$1&lt;='Assumptions (Solar)'!$V$13),PPMT('Assumptions (Solar)'!$V$10,Model!Y$1,'Assumptions (Solar)'!$V$13,'Assumptions (Solar)'!$V$8*Model!$AX$902*('Assumptions (Solar)'!$AV$20*'Assumptions (Solar)'!$AV$2+'Assumptions (Solar)'!$AV$21*'Assumptions (Solar)'!$AV$3)/10^9),0)</f>
        <v>-0.03432416993</v>
      </c>
      <c r="BA1006" s="160">
        <f>IF(and($AX$902&gt;0,Model!Z$1&lt;='Assumptions (Solar)'!$V$13),PPMT('Assumptions (Solar)'!$V$10,Model!Z$1,'Assumptions (Solar)'!$V$13,'Assumptions (Solar)'!$V$8*Model!$AX$902*('Assumptions (Solar)'!$AV$20*'Assumptions (Solar)'!$AV$2+'Assumptions (Solar)'!$AV$21*'Assumptions (Solar)'!$AV$3)/10^9),0)</f>
        <v>-0.03707010352</v>
      </c>
      <c r="BB1006" s="160">
        <f>IF(and($AX$902&gt;0,Model!AA$1&lt;='Assumptions (Solar)'!$V$13),PPMT('Assumptions (Solar)'!$V$10,Model!AA$1,'Assumptions (Solar)'!$V$13,'Assumptions (Solar)'!$V$8*Model!$AX$902*('Assumptions (Solar)'!$AV$20*'Assumptions (Solar)'!$AV$2+'Assumptions (Solar)'!$AV$21*'Assumptions (Solar)'!$AV$3)/10^9),0)</f>
        <v>-0.0400357118</v>
      </c>
      <c r="BC1006" s="160">
        <f>IF(and($AX$902&gt;0,Model!AB$1&lt;='Assumptions (Solar)'!$V$13),PPMT('Assumptions (Solar)'!$V$10,Model!AB$1,'Assumptions (Solar)'!$V$13,'Assumptions (Solar)'!$V$8*Model!$AX$902*('Assumptions (Solar)'!$AV$20*'Assumptions (Solar)'!$AV$2+'Assumptions (Solar)'!$AV$21*'Assumptions (Solar)'!$AV$3)/10^9),0)</f>
        <v>-0.04323856875</v>
      </c>
      <c r="BD1006" s="160">
        <f>IF(and($AX$902&gt;0,Model!AC$1&lt;='Assumptions (Solar)'!$V$13),PPMT('Assumptions (Solar)'!$V$10,Model!AC$1,'Assumptions (Solar)'!$V$13,'Assumptions (Solar)'!$V$8*Model!$AX$902*('Assumptions (Solar)'!$AV$20*'Assumptions (Solar)'!$AV$2+'Assumptions (Solar)'!$AV$21*'Assumptions (Solar)'!$AV$3)/10^9),0)</f>
        <v>-0.04669765425</v>
      </c>
      <c r="BE1006" s="160">
        <f>IF(and($AX$902&gt;0,Model!AD$1&lt;='Assumptions (Solar)'!$V$13),PPMT('Assumptions (Solar)'!$V$10,Model!AD$1,'Assumptions (Solar)'!$V$13,'Assumptions (Solar)'!$V$8*Model!$AX$902*('Assumptions (Solar)'!$AV$20*'Assumptions (Solar)'!$AV$2+'Assumptions (Solar)'!$AV$21*'Assumptions (Solar)'!$AV$3)/10^9),0)</f>
        <v>-0.05043346659</v>
      </c>
      <c r="BF1006" s="160">
        <f>IF(and($AX$902&gt;0,Model!AE$1&lt;='Assumptions (Solar)'!$V$13),PPMT('Assumptions (Solar)'!$V$10,Model!AE$1,'Assumptions (Solar)'!$V$13,'Assumptions (Solar)'!$V$8*Model!$AX$902*('Assumptions (Solar)'!$AV$20*'Assumptions (Solar)'!$AV$2+'Assumptions (Solar)'!$AV$21*'Assumptions (Solar)'!$AV$3)/10^9),0)</f>
        <v>-0.05446814391</v>
      </c>
      <c r="BG1006" s="160">
        <f>IF(and($AX$902&gt;0,Model!AF$1&lt;='Assumptions (Solar)'!$V$13),PPMT('Assumptions (Solar)'!$V$10,Model!AF$1,'Assumptions (Solar)'!$V$13,'Assumptions (Solar)'!$V$8*Model!$AX$902*('Assumptions (Solar)'!$AV$20*'Assumptions (Solar)'!$AV$2+'Assumptions (Solar)'!$AV$21*'Assumptions (Solar)'!$AV$3)/10^9),0)</f>
        <v>-0.05882559543</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-0.02966726357</v>
      </c>
      <c r="AZ1007" s="160">
        <f>IF(and($AY$902&gt;0,Model!X$1&lt;='Assumptions (Solar)'!$V$13),PPMT('Assumptions (Solar)'!$V$10,Model!X$1,'Assumptions (Solar)'!$V$13,'Assumptions (Solar)'!$V$8*Model!$AY$902*('Assumptions (Solar)'!$AW$20*'Assumptions (Solar)'!$AW$2+'Assumptions (Solar)'!$AW$21*'Assumptions (Solar)'!$AW$3)/10^9),0)</f>
        <v>-0.03204064466</v>
      </c>
      <c r="BA1007" s="160">
        <f>IF(and($AY$902&gt;0,Model!Y$1&lt;='Assumptions (Solar)'!$V$13),PPMT('Assumptions (Solar)'!$V$10,Model!Y$1,'Assumptions (Solar)'!$V$13,'Assumptions (Solar)'!$V$8*Model!$AY$902*('Assumptions (Solar)'!$AW$20*'Assumptions (Solar)'!$AW$2+'Assumptions (Solar)'!$AW$21*'Assumptions (Solar)'!$AW$3)/10^9),0)</f>
        <v>-0.03460389623</v>
      </c>
      <c r="BB1007" s="160">
        <f>IF(and($AY$902&gt;0,Model!Z$1&lt;='Assumptions (Solar)'!$V$13),PPMT('Assumptions (Solar)'!$V$10,Model!Z$1,'Assumptions (Solar)'!$V$13,'Assumptions (Solar)'!$V$8*Model!$AY$902*('Assumptions (Solar)'!$AW$20*'Assumptions (Solar)'!$AW$2+'Assumptions (Solar)'!$AW$21*'Assumptions (Solar)'!$AW$3)/10^9),0)</f>
        <v>-0.03737220793</v>
      </c>
      <c r="BC1007" s="160">
        <f>IF(and($AY$902&gt;0,Model!AA$1&lt;='Assumptions (Solar)'!$V$13),PPMT('Assumptions (Solar)'!$V$10,Model!AA$1,'Assumptions (Solar)'!$V$13,'Assumptions (Solar)'!$V$8*Model!$AY$902*('Assumptions (Solar)'!$AW$20*'Assumptions (Solar)'!$AW$2+'Assumptions (Solar)'!$AW$21*'Assumptions (Solar)'!$AW$3)/10^9),0)</f>
        <v>-0.04036198457</v>
      </c>
      <c r="BD1007" s="160">
        <f>IF(and($AY$902&gt;0,Model!AB$1&lt;='Assumptions (Solar)'!$V$13),PPMT('Assumptions (Solar)'!$V$10,Model!AB$1,'Assumptions (Solar)'!$V$13,'Assumptions (Solar)'!$V$8*Model!$AY$902*('Assumptions (Solar)'!$AW$20*'Assumptions (Solar)'!$AW$2+'Assumptions (Solar)'!$AW$21*'Assumptions (Solar)'!$AW$3)/10^9),0)</f>
        <v>-0.04359094333</v>
      </c>
      <c r="BE1007" s="160">
        <f>IF(and($AY$902&gt;0,Model!AC$1&lt;='Assumptions (Solar)'!$V$13),PPMT('Assumptions (Solar)'!$V$10,Model!AC$1,'Assumptions (Solar)'!$V$13,'Assumptions (Solar)'!$V$8*Model!$AY$902*('Assumptions (Solar)'!$AW$20*'Assumptions (Solar)'!$AW$2+'Assumptions (Solar)'!$AW$21*'Assumptions (Solar)'!$AW$3)/10^9),0)</f>
        <v>-0.0470782188</v>
      </c>
      <c r="BF1007" s="160">
        <f>IF(and($AY$902&gt;0,Model!AD$1&lt;='Assumptions (Solar)'!$V$13),PPMT('Assumptions (Solar)'!$V$10,Model!AD$1,'Assumptions (Solar)'!$V$13,'Assumptions (Solar)'!$V$8*Model!$AY$902*('Assumptions (Solar)'!$AW$20*'Assumptions (Solar)'!$AW$2+'Assumptions (Solar)'!$AW$21*'Assumptions (Solar)'!$AW$3)/10^9),0)</f>
        <v>-0.0508444763</v>
      </c>
      <c r="BG1007" s="160">
        <f>IF(and($AY$902&gt;0,Model!AE$1&lt;='Assumptions (Solar)'!$V$13),PPMT('Assumptions (Solar)'!$V$10,Model!AE$1,'Assumptions (Solar)'!$V$13,'Assumptions (Solar)'!$V$8*Model!$AY$902*('Assumptions (Solar)'!$AW$20*'Assumptions (Solar)'!$AW$2+'Assumptions (Solar)'!$AW$21*'Assumptions (Solar)'!$AW$3)/10^9),0)</f>
        <v>-0.05491203441</v>
      </c>
      <c r="BH1007" s="160">
        <f>IF(and($AY$902&gt;0,Model!AF$1&lt;='Assumptions (Solar)'!$V$13),PPMT('Assumptions (Solar)'!$V$10,Model!AF$1,'Assumptions (Solar)'!$V$13,'Assumptions (Solar)'!$V$8*Model!$AY$902*('Assumptions (Solar)'!$AW$20*'Assumptions (Solar)'!$AW$2+'Assumptions (Solar)'!$AW$21*'Assumptions (Solar)'!$AW$3)/10^9),0)</f>
        <v>-0.05930499716</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-0.02994784106</v>
      </c>
      <c r="BA1008" s="160">
        <f>IF(and($AZ$902&gt;0,Model!X$1&lt;='Assumptions (Solar)'!$V$13),PPMT('Assumptions (Solar)'!$V$10,Model!X$1,'Assumptions (Solar)'!$V$13,'Assumptions (Solar)'!$V$8*Model!$AZ$902*('Assumptions (Solar)'!$AX$20*'Assumptions (Solar)'!$AX$2+'Assumptions (Solar)'!$AX$21*'Assumptions (Solar)'!$AX$3)/10^9),0)</f>
        <v>-0.03234366835</v>
      </c>
      <c r="BB1008" s="160">
        <f>IF(and($AZ$902&gt;0,Model!Y$1&lt;='Assumptions (Solar)'!$V$13),PPMT('Assumptions (Solar)'!$V$10,Model!Y$1,'Assumptions (Solar)'!$V$13,'Assumptions (Solar)'!$V$8*Model!$AZ$902*('Assumptions (Solar)'!$AX$20*'Assumptions (Solar)'!$AX$2+'Assumptions (Solar)'!$AX$21*'Assumptions (Solar)'!$AX$3)/10^9),0)</f>
        <v>-0.03493116181</v>
      </c>
      <c r="BC1008" s="160">
        <f>IF(and($AZ$902&gt;0,Model!Z$1&lt;='Assumptions (Solar)'!$V$13),PPMT('Assumptions (Solar)'!$V$10,Model!Z$1,'Assumptions (Solar)'!$V$13,'Assumptions (Solar)'!$V$8*Model!$AZ$902*('Assumptions (Solar)'!$AX$20*'Assumptions (Solar)'!$AX$2+'Assumptions (Solar)'!$AX$21*'Assumptions (Solar)'!$AX$3)/10^9),0)</f>
        <v>-0.03772565476</v>
      </c>
      <c r="BD1008" s="160">
        <f>IF(and($AZ$902&gt;0,Model!AA$1&lt;='Assumptions (Solar)'!$V$13),PPMT('Assumptions (Solar)'!$V$10,Model!AA$1,'Assumptions (Solar)'!$V$13,'Assumptions (Solar)'!$V$8*Model!$AZ$902*('Assumptions (Solar)'!$AX$20*'Assumptions (Solar)'!$AX$2+'Assumptions (Solar)'!$AX$21*'Assumptions (Solar)'!$AX$3)/10^9),0)</f>
        <v>-0.04074370714</v>
      </c>
      <c r="BE1008" s="160">
        <f>IF(and($AZ$902&gt;0,Model!AB$1&lt;='Assumptions (Solar)'!$V$13),PPMT('Assumptions (Solar)'!$V$10,Model!AB$1,'Assumptions (Solar)'!$V$13,'Assumptions (Solar)'!$V$8*Model!$AZ$902*('Assumptions (Solar)'!$AX$20*'Assumptions (Solar)'!$AX$2+'Assumptions (Solar)'!$AX$21*'Assumptions (Solar)'!$AX$3)/10^9),0)</f>
        <v>-0.04400320371</v>
      </c>
      <c r="BF1008" s="160">
        <f>IF(and($AZ$902&gt;0,Model!AC$1&lt;='Assumptions (Solar)'!$V$13),PPMT('Assumptions (Solar)'!$V$10,Model!AC$1,'Assumptions (Solar)'!$V$13,'Assumptions (Solar)'!$V$8*Model!$AZ$902*('Assumptions (Solar)'!$AX$20*'Assumptions (Solar)'!$AX$2+'Assumptions (Solar)'!$AX$21*'Assumptions (Solar)'!$AX$3)/10^9),0)</f>
        <v>-0.04752346001</v>
      </c>
      <c r="BG1008" s="160">
        <f>IF(and($AZ$902&gt;0,Model!AD$1&lt;='Assumptions (Solar)'!$V$13),PPMT('Assumptions (Solar)'!$V$10,Model!AD$1,'Assumptions (Solar)'!$V$13,'Assumptions (Solar)'!$V$8*Model!$AZ$902*('Assumptions (Solar)'!$AX$20*'Assumptions (Solar)'!$AX$2+'Assumptions (Solar)'!$AX$21*'Assumptions (Solar)'!$AX$3)/10^9),0)</f>
        <v>-0.05132533681</v>
      </c>
      <c r="BH1008" s="160">
        <f>IF(and($AZ$902&gt;0,Model!AE$1&lt;='Assumptions (Solar)'!$V$13),PPMT('Assumptions (Solar)'!$V$10,Model!AE$1,'Assumptions (Solar)'!$V$13,'Assumptions (Solar)'!$V$8*Model!$AZ$902*('Assumptions (Solar)'!$AX$20*'Assumptions (Solar)'!$AX$2+'Assumptions (Solar)'!$AX$21*'Assumptions (Solar)'!$AX$3)/10^9),0)</f>
        <v>-0.05543136375</v>
      </c>
      <c r="BI1008" s="160">
        <f>IF(and($AZ$902&gt;0,Model!AF$1&lt;='Assumptions (Solar)'!$V$13),PPMT('Assumptions (Solar)'!$V$10,Model!AF$1,'Assumptions (Solar)'!$V$13,'Assumptions (Solar)'!$V$8*Model!$AZ$902*('Assumptions (Solar)'!$AX$20*'Assumptions (Solar)'!$AX$2+'Assumptions (Solar)'!$AX$21*'Assumptions (Solar)'!$AX$3)/10^9),0)</f>
        <v>-0.05986587285</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-0.0301846436</v>
      </c>
      <c r="BB1009" s="160">
        <f>IF(and($BA$902&gt;0,Model!X$1&lt;='Assumptions (Solar)'!$V$13),PPMT('Assumptions (Solar)'!$V$10,Model!X$1,'Assumptions (Solar)'!$V$13,'Assumptions (Solar)'!$V$8*Model!$BA$902*('Assumptions (Solar)'!$AY$20*'Assumptions (Solar)'!$AY$2+'Assumptions (Solar)'!$AY$21*'Assumptions (Solar)'!$AY$3)/10^9),0)</f>
        <v>-0.03259941509</v>
      </c>
      <c r="BC1009" s="160">
        <f>IF(and($BA$902&gt;0,Model!Y$1&lt;='Assumptions (Solar)'!$V$13),PPMT('Assumptions (Solar)'!$V$10,Model!Y$1,'Assumptions (Solar)'!$V$13,'Assumptions (Solar)'!$V$8*Model!$BA$902*('Assumptions (Solar)'!$AY$20*'Assumptions (Solar)'!$AY$2+'Assumptions (Solar)'!$AY$21*'Assumptions (Solar)'!$AY$3)/10^9),0)</f>
        <v>-0.0352073683</v>
      </c>
      <c r="BD1009" s="160">
        <f>IF(and($BA$902&gt;0,Model!Z$1&lt;='Assumptions (Solar)'!$V$13),PPMT('Assumptions (Solar)'!$V$10,Model!Z$1,'Assumptions (Solar)'!$V$13,'Assumptions (Solar)'!$V$8*Model!$BA$902*('Assumptions (Solar)'!$AY$20*'Assumptions (Solar)'!$AY$2+'Assumptions (Solar)'!$AY$21*'Assumptions (Solar)'!$AY$3)/10^9),0)</f>
        <v>-0.03802395776</v>
      </c>
      <c r="BE1009" s="160">
        <f>IF(and($BA$902&gt;0,Model!AA$1&lt;='Assumptions (Solar)'!$V$13),PPMT('Assumptions (Solar)'!$V$10,Model!AA$1,'Assumptions (Solar)'!$V$13,'Assumptions (Solar)'!$V$8*Model!$BA$902*('Assumptions (Solar)'!$AY$20*'Assumptions (Solar)'!$AY$2+'Assumptions (Solar)'!$AY$21*'Assumptions (Solar)'!$AY$3)/10^9),0)</f>
        <v>-0.04106587438</v>
      </c>
      <c r="BF1009" s="160">
        <f>IF(and($BA$902&gt;0,Model!AB$1&lt;='Assumptions (Solar)'!$V$13),PPMT('Assumptions (Solar)'!$V$10,Model!AB$1,'Assumptions (Solar)'!$V$13,'Assumptions (Solar)'!$V$8*Model!$BA$902*('Assumptions (Solar)'!$AY$20*'Assumptions (Solar)'!$AY$2+'Assumptions (Solar)'!$AY$21*'Assumptions (Solar)'!$AY$3)/10^9),0)</f>
        <v>-0.04435114433</v>
      </c>
      <c r="BG1009" s="160">
        <f>IF(and($BA$902&gt;0,Model!AC$1&lt;='Assumptions (Solar)'!$V$13),PPMT('Assumptions (Solar)'!$V$10,Model!AC$1,'Assumptions (Solar)'!$V$13,'Assumptions (Solar)'!$V$8*Model!$BA$902*('Assumptions (Solar)'!$AY$20*'Assumptions (Solar)'!$AY$2+'Assumptions (Solar)'!$AY$21*'Assumptions (Solar)'!$AY$3)/10^9),0)</f>
        <v>-0.04789923588</v>
      </c>
      <c r="BH1009" s="160">
        <f>IF(and($BA$902&gt;0,Model!AD$1&lt;='Assumptions (Solar)'!$V$13),PPMT('Assumptions (Solar)'!$V$10,Model!AD$1,'Assumptions (Solar)'!$V$13,'Assumptions (Solar)'!$V$8*Model!$BA$902*('Assumptions (Solar)'!$AY$20*'Assumptions (Solar)'!$AY$2+'Assumptions (Solar)'!$AY$21*'Assumptions (Solar)'!$AY$3)/10^9),0)</f>
        <v>-0.05173117475</v>
      </c>
      <c r="BI1009" s="160">
        <f>IF(and($BA$902&gt;0,Model!AE$1&lt;='Assumptions (Solar)'!$V$13),PPMT('Assumptions (Solar)'!$V$10,Model!AE$1,'Assumptions (Solar)'!$V$13,'Assumptions (Solar)'!$V$8*Model!$BA$902*('Assumptions (Solar)'!$AY$20*'Assumptions (Solar)'!$AY$2+'Assumptions (Solar)'!$AY$21*'Assumptions (Solar)'!$AY$3)/10^9),0)</f>
        <v>-0.05586966873</v>
      </c>
      <c r="BJ1009" s="160">
        <f>IF(and($BA$902&gt;0,Model!AF$1&lt;='Assumptions (Solar)'!$V$13),PPMT('Assumptions (Solar)'!$V$10,Model!AF$1,'Assumptions (Solar)'!$V$13,'Assumptions (Solar)'!$V$8*Model!$BA$902*('Assumptions (Solar)'!$AY$20*'Assumptions (Solar)'!$AY$2+'Assumptions (Solar)'!$AY$21*'Assumptions (Solar)'!$AY$3)/10^9),0)</f>
        <v>-0.06033924223</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-0.000171330628</v>
      </c>
      <c r="K1010" s="177">
        <f t="array" ref="K1010">SUM(IF(ISERROR(K1011:K1061),"",K1011:K1061))</f>
        <v>-0.0001595037623</v>
      </c>
      <c r="L1010" s="177">
        <f t="array" ref="L1010">SUM(IF(ISERROR(L1011:L1061),"",L1011:L1061))</f>
        <v>-0.0001467307474</v>
      </c>
      <c r="M1010" s="177">
        <f t="array" ref="M1010">SUM(IF(ISERROR(M1011:M1061),"",M1011:M1061))</f>
        <v>-0.0001329358914</v>
      </c>
      <c r="N1010" s="177">
        <f t="array" ref="N1010">SUM(IF(ISERROR(N1011:N1061),"",N1011:N1061))</f>
        <v>-0.0008235066911</v>
      </c>
      <c r="O1010" s="177">
        <f t="array" ref="O1010">SUM(IF(ISERROR(O1011:O1061),"",O1011:O1061))</f>
        <v>-0.002787350693</v>
      </c>
      <c r="P1010" s="177">
        <f t="array" ref="P1010">SUM(IF(ISERROR(P1011:P1061),"",P1011:P1061))</f>
        <v>-0.002577343647</v>
      </c>
      <c r="Q1010" s="177">
        <f t="array" ref="Q1010">SUM(IF(ISERROR(Q1011:Q1061),"",Q1011:Q1061))</f>
        <v>-0.003001330214</v>
      </c>
      <c r="R1010" s="177">
        <f t="array" ref="R1010">SUM(IF(ISERROR(R1011:R1061),"",R1011:R1061))</f>
        <v>-0.00367431653</v>
      </c>
      <c r="S1010" s="177">
        <f t="array" ref="S1010">SUM(IF(ISERROR(S1011:S1061),"",S1011:S1061))</f>
        <v>-0.01732206318</v>
      </c>
      <c r="T1010" s="177">
        <f t="array" ref="T1010">SUM(IF(ISERROR(T1011:T1061),"",T1011:T1061))</f>
        <v>-0.034678534</v>
      </c>
      <c r="U1010" s="177">
        <f t="array" ref="U1010">SUM(IF(ISERROR(U1011:U1061),"",U1011:U1061))</f>
        <v>-0.047182086</v>
      </c>
      <c r="V1010" s="177">
        <f t="array" ref="V1010">SUM(IF(ISERROR(V1011:V1061),"",V1011:V1061))</f>
        <v>-0.04315206686</v>
      </c>
      <c r="W1010" s="177">
        <f t="array" ref="W1010">SUM(IF(ISERROR(W1011:W1061),"",W1011:W1061))</f>
        <v>-0.03879964618</v>
      </c>
      <c r="X1010" s="177">
        <f t="array" ref="X1010">SUM(IF(ISERROR(X1011:X1061),"",X1011:X1061))</f>
        <v>-0.06140526019</v>
      </c>
      <c r="Y1010" s="177">
        <f t="array" ref="Y1010">SUM(IF(ISERROR(Y1011:Y1061),"",Y1011:Y1061))</f>
        <v>-0.07362483095</v>
      </c>
      <c r="Z1010" s="177">
        <f t="array" ref="Z1010">SUM(IF(ISERROR(Z1011:Z1061),"",Z1011:Z1061))</f>
        <v>-0.08387682326</v>
      </c>
      <c r="AA1010" s="177">
        <f t="array" ref="AA1010">SUM(IF(ISERROR(AA1011:AA1061),"",AA1011:AA1061))</f>
        <v>-0.09173875275</v>
      </c>
      <c r="AB1010" s="177">
        <f t="array" ref="AB1010">SUM(IF(ISERROR(AB1011:AB1061),"",AB1011:AB1061))</f>
        <v>-0.09717186489</v>
      </c>
      <c r="AC1010" s="177">
        <f t="array" ref="AC1010">SUM(IF(ISERROR(AC1011:AC1061),"",AC1011:AC1061))</f>
        <v>-0.1000535425</v>
      </c>
      <c r="AD1010" s="177">
        <f t="array" ref="AD1010">SUM(IF(ISERROR(AD1011:AD1061),"",AD1011:AD1061))</f>
        <v>-0.1021722057</v>
      </c>
      <c r="AE1010" s="177">
        <f t="array" ref="AE1010">SUM(IF(ISERROR(AE1011:AE1061),"",AE1011:AE1061))</f>
        <v>-0.1042333242</v>
      </c>
      <c r="AF1010" s="177">
        <f t="array" ref="AF1010">SUM(IF(ISERROR(AF1011:AF1061),"",AF1011:AF1061))</f>
        <v>-0.1057474278</v>
      </c>
      <c r="AG1010" s="177">
        <f t="array" ref="AG1010">SUM(IF(ISERROR(AG1011:AG1061),"",AG1011:AG1061))</f>
        <v>-0.1044513223</v>
      </c>
      <c r="AH1010" s="177">
        <f t="array" ref="AH1010">SUM(IF(ISERROR(AH1011:AH1061),"",AH1011:AH1061))</f>
        <v>-0.1001781756</v>
      </c>
      <c r="AI1010" s="177">
        <f t="array" ref="AI1010">SUM(IF(ISERROR(AI1011:AI1061),"",AI1011:AI1061))</f>
        <v>-0.09762045502</v>
      </c>
      <c r="AJ1010" s="177">
        <f t="array" ref="AJ1010">SUM(IF(ISERROR(AJ1011:AJ1061),"",AJ1011:AJ1061))</f>
        <v>-0.09569156847</v>
      </c>
      <c r="AK1010" s="177">
        <f t="array" ref="AK1010">SUM(IF(ISERROR(AK1011:AK1061),"",AK1011:AK1061))</f>
        <v>-0.09428421189</v>
      </c>
      <c r="AL1010" s="177">
        <f t="array" ref="AL1010">SUM(IF(ISERROR(AL1011:AL1061),"",AL1011:AL1061))</f>
        <v>-0.09340354423</v>
      </c>
      <c r="AM1010" s="177">
        <f t="array" ref="AM1010">SUM(IF(ISERROR(AM1011:AM1061),"",AM1011:AM1061))</f>
        <v>-0.09298404357</v>
      </c>
      <c r="AN1010" s="177">
        <f t="array" ref="AN1010">SUM(IF(ISERROR(AN1011:AN1061),"",AN1011:AN1061))</f>
        <v>-0.09312973612</v>
      </c>
      <c r="AO1010" s="177">
        <f t="array" ref="AO1010">SUM(IF(ISERROR(AO1011:AO1061),"",AO1011:AO1061))</f>
        <v>-0.09390678074</v>
      </c>
      <c r="AP1010" s="177">
        <f t="array" ref="AP1010">SUM(IF(ISERROR(AP1011:AP1061),"",AP1011:AP1061))</f>
        <v>-0.09450350509</v>
      </c>
      <c r="AQ1010" s="177">
        <f t="array" ref="AQ1010">SUM(IF(ISERROR(AQ1011:AQ1061),"",AQ1011:AQ1061))</f>
        <v>-0.0954821343</v>
      </c>
      <c r="AR1010" s="177">
        <f t="array" ref="AR1010">SUM(IF(ISERROR(AR1011:AR1061),"",AR1011:AR1061))</f>
        <v>-0.0966398051</v>
      </c>
      <c r="AS1010" s="177">
        <f t="array" ref="AS1010">SUM(IF(ISERROR(AS1011:AS1061),"",AS1011:AS1061))</f>
        <v>-0.1020803243</v>
      </c>
      <c r="AT1010" s="177">
        <f t="array" ref="AT1010">SUM(IF(ISERROR(AT1011:AT1061),"",AT1011:AT1061))</f>
        <v>-0.1097108064</v>
      </c>
      <c r="AU1010" s="177">
        <f t="array" ref="AU1010">SUM(IF(ISERROR(AU1011:AU1061),"",AU1011:AU1061))</f>
        <v>-0.1159191714</v>
      </c>
      <c r="AV1010" s="177">
        <f t="array" ref="AV1010">SUM(IF(ISERROR(AV1011:AV1061),"",AV1011:AV1061))</f>
        <v>-0.115422504</v>
      </c>
      <c r="AW1010" s="177">
        <f t="array" ref="AW1010">SUM(IF(ISERROR(AW1011:AW1061),"",AW1011:AW1061))</f>
        <v>-0.1148219265</v>
      </c>
      <c r="AX1010" s="177">
        <f t="array" ref="AX1010">SUM(IF(ISERROR(AX1011:AX1061),"",AX1011:AX1061))</f>
        <v>-0.1311582005</v>
      </c>
      <c r="AY1010" s="177">
        <f t="array" ref="AY1010">SUM(IF(ISERROR(AY1011:AY1061),"",AY1011:AY1061))</f>
        <v>-0.1463283181</v>
      </c>
      <c r="AZ1010" s="177">
        <f t="array" ref="AZ1010">SUM(IF(ISERROR(AZ1011:AZ1061),"",AZ1011:AZ1061))</f>
        <v>-0.1603108036</v>
      </c>
      <c r="BA1010" s="177">
        <f t="array" ref="BA1010">SUM(IF(ISERROR(BA1011:BA1061),"",BA1011:BA1061))</f>
        <v>-0.1728701459</v>
      </c>
      <c r="BB1010" s="177">
        <f t="array" ref="BB1010">SUM(IF(ISERROR(BB1011:BB1061),"",BB1011:BB1061))</f>
        <v>-0.1486461926</v>
      </c>
      <c r="BC1010" s="177">
        <f t="array" ref="BC1010">SUM(IF(ISERROR(BC1011:BC1061),"",BC1011:BC1061))</f>
        <v>-0.1249277999</v>
      </c>
      <c r="BD1010" s="177">
        <f t="array" ref="BD1010">SUM(IF(ISERROR(BD1011:BD1061),"",BD1011:BD1061))</f>
        <v>-0.1024203278</v>
      </c>
      <c r="BE1010" s="177">
        <f t="array" ref="BE1010">SUM(IF(ISERROR(BE1011:BE1061),"",BE1011:BE1061))</f>
        <v>-0.08161814202</v>
      </c>
      <c r="BF1010" s="177">
        <f t="array" ref="BF1010">SUM(IF(ISERROR(BF1011:BF1061),"",BF1011:BF1061))</f>
        <v>-0.06254583825</v>
      </c>
      <c r="BG1010" s="177">
        <f t="array" ref="BG1010">SUM(IF(ISERROR(BG1011:BG1061),"",BG1011:BG1061))</f>
        <v>-0.04444036176</v>
      </c>
      <c r="BH1010" s="177">
        <f t="array" ref="BH1010">SUM(IF(ISERROR(BH1011:BH1061),"",BH1011:BH1061))</f>
        <v>-0.02740338556</v>
      </c>
      <c r="BI1010" s="177">
        <f t="array" ref="BI1010">SUM(IF(ISERROR(BI1011:BI1061),"",BI1011:BI1061))</f>
        <v>-0.0140859827</v>
      </c>
      <c r="BJ1010" s="177">
        <f t="array" ref="BJ1010">SUM(IF(ISERROR(BJ1011:BJ1061),"",BJ1011:BJ1061))</f>
        <v>-0.004827139378</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-0.000171330628</v>
      </c>
      <c r="K1018" s="160">
        <f>IF($J$902&gt;0,IPMT('Assumptions (Solar)'!$V$10,Model!X$1,'Assumptions (Solar)'!$V$13,'Assumptions (Solar)'!$V$8*Model!$J$902*('Assumptions (Solar)'!$H$20*'Assumptions (Solar)'!$H$2+'Assumptions (Solar)'!$H$21*'Assumptions (Solar)'!$H$3)/10^9),0)</f>
        <v>-0.0001595037623</v>
      </c>
      <c r="L1018" s="160">
        <f>IF($J$902&gt;0,IPMT('Assumptions (Solar)'!$V$10,Model!Y$1,'Assumptions (Solar)'!$V$13,'Assumptions (Solar)'!$V$8*Model!$J$902*('Assumptions (Solar)'!$H$20*'Assumptions (Solar)'!$H$2+'Assumptions (Solar)'!$H$21*'Assumptions (Solar)'!$H$3)/10^9),0)</f>
        <v>-0.0001467307474</v>
      </c>
      <c r="M1018" s="160">
        <f>IF($J$902&gt;0,IPMT('Assumptions (Solar)'!$V$10,Model!Z$1,'Assumptions (Solar)'!$V$13,'Assumptions (Solar)'!$V$8*Model!$J$902*('Assumptions (Solar)'!$H$20*'Assumptions (Solar)'!$H$2+'Assumptions (Solar)'!$H$21*'Assumptions (Solar)'!$H$3)/10^9),0)</f>
        <v>-0.0001329358914</v>
      </c>
      <c r="N1018" s="160">
        <f>IF($J$902&gt;0,IPMT('Assumptions (Solar)'!$V$10,Model!AA$1,'Assumptions (Solar)'!$V$13,'Assumptions (Solar)'!$V$8*Model!$J$902*('Assumptions (Solar)'!$H$20*'Assumptions (Solar)'!$H$2+'Assumptions (Solar)'!$H$21*'Assumptions (Solar)'!$H$3)/10^9),0)</f>
        <v>-0.0001180374468</v>
      </c>
      <c r="O1018" s="160">
        <f>IF($J$902&gt;0,IPMT('Assumptions (Solar)'!$V$10,Model!AB$1,'Assumptions (Solar)'!$V$13,'Assumptions (Solar)'!$V$8*Model!$J$902*('Assumptions (Solar)'!$H$20*'Assumptions (Solar)'!$H$2+'Assumptions (Solar)'!$H$21*'Assumptions (Solar)'!$H$3)/10^9),0)</f>
        <v>-0.0001019471266</v>
      </c>
      <c r="P1018" s="160">
        <f>IF($J$902&gt;0,IPMT('Assumptions (Solar)'!$V$10,Model!AC$1,'Assumptions (Solar)'!$V$13,'Assumptions (Solar)'!$V$8*Model!$J$902*('Assumptions (Solar)'!$H$20*'Assumptions (Solar)'!$H$2+'Assumptions (Solar)'!$H$21*'Assumptions (Solar)'!$H$3)/10^9),0)</f>
        <v>-0.00008456958087</v>
      </c>
      <c r="Q1018" s="160">
        <f>IF($J$902&gt;0,IPMT('Assumptions (Solar)'!$V$10,Model!AD$1,'Assumptions (Solar)'!$V$13,'Assumptions (Solar)'!$V$8*Model!$J$902*('Assumptions (Solar)'!$H$20*'Assumptions (Solar)'!$H$2+'Assumptions (Solar)'!$H$21*'Assumptions (Solar)'!$H$3)/10^9),0)</f>
        <v>-0.00006580183145</v>
      </c>
      <c r="R1018" s="160">
        <f>IF($J$902&gt;0,IPMT('Assumptions (Solar)'!$V$10,Model!AE$1,'Assumptions (Solar)'!$V$13,'Assumptions (Solar)'!$V$8*Model!$J$902*('Assumptions (Solar)'!$H$20*'Assumptions (Solar)'!$H$2+'Assumptions (Solar)'!$H$21*'Assumptions (Solar)'!$H$3)/10^9),0)</f>
        <v>-0.00004553266208</v>
      </c>
      <c r="S1018" s="160">
        <f>IF($J$902&gt;0,IPMT('Assumptions (Solar)'!$V$10,Model!AF$1,'Assumptions (Solar)'!$V$13,'Assumptions (Solar)'!$V$8*Model!$J$902*('Assumptions (Solar)'!$H$20*'Assumptions (Solar)'!$H$2+'Assumptions (Solar)'!$H$21*'Assumptions (Solar)'!$H$3)/10^9),0)</f>
        <v>-0.00002364195916</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v>
      </c>
      <c r="N1021" s="160">
        <f>IF($M$902&gt;0,IPMT('Assumptions (Solar)'!$V$10,Model!X$1,'Assumptions (Solar)'!$V$13,'Assumptions (Solar)'!$V$8*Model!$M$902*('Assumptions (Solar)'!$K$20*'Assumptions (Solar)'!$K$2+'Assumptions (Solar)'!$K$21*'Assumptions (Solar)'!$K$3)/10^9),0)</f>
        <v>0</v>
      </c>
      <c r="O1021" s="160">
        <f>IF($M$902&gt;0,IPMT('Assumptions (Solar)'!$V$10,Model!Y$1,'Assumptions (Solar)'!$V$13,'Assumptions (Solar)'!$V$8*Model!$M$902*('Assumptions (Solar)'!$K$20*'Assumptions (Solar)'!$K$2+'Assumptions (Solar)'!$K$21*'Assumptions (Solar)'!$K$3)/10^9),0)</f>
        <v>0</v>
      </c>
      <c r="P1021" s="160">
        <f>IF($M$902&gt;0,IPMT('Assumptions (Solar)'!$V$10,Model!Z$1,'Assumptions (Solar)'!$V$13,'Assumptions (Solar)'!$V$8*Model!$M$902*('Assumptions (Solar)'!$K$20*'Assumptions (Solar)'!$K$2+'Assumptions (Solar)'!$K$21*'Assumptions (Solar)'!$K$3)/10^9),0)</f>
        <v>0</v>
      </c>
      <c r="Q1021" s="160">
        <f>IF($M$902&gt;0,IPMT('Assumptions (Solar)'!$V$10,Model!AA$1,'Assumptions (Solar)'!$V$13,'Assumptions (Solar)'!$V$8*Model!$M$902*('Assumptions (Solar)'!$K$20*'Assumptions (Solar)'!$K$2+'Assumptions (Solar)'!$K$21*'Assumptions (Solar)'!$K$3)/10^9),0)</f>
        <v>0</v>
      </c>
      <c r="R1021" s="160">
        <f>IF($M$902&gt;0,IPMT('Assumptions (Solar)'!$V$10,Model!AB$1,'Assumptions (Solar)'!$V$13,'Assumptions (Solar)'!$V$8*Model!$M$902*('Assumptions (Solar)'!$K$20*'Assumptions (Solar)'!$K$2+'Assumptions (Solar)'!$K$21*'Assumptions (Solar)'!$K$3)/10^9),0)</f>
        <v>0</v>
      </c>
      <c r="S1021" s="160">
        <f>IF($M$902&gt;0,IPMT('Assumptions (Solar)'!$V$10,Model!AC$1,'Assumptions (Solar)'!$V$13,'Assumptions (Solar)'!$V$8*Model!$M$902*('Assumptions (Solar)'!$K$20*'Assumptions (Solar)'!$K$2+'Assumptions (Solar)'!$K$21*'Assumptions (Solar)'!$K$3)/10^9),0)</f>
        <v>0</v>
      </c>
      <c r="T1021" s="160">
        <f>IF($M$902&gt;0,IPMT('Assumptions (Solar)'!$V$10,Model!AD$1,'Assumptions (Solar)'!$V$13,'Assumptions (Solar)'!$V$8*Model!$M$902*('Assumptions (Solar)'!$K$20*'Assumptions (Solar)'!$K$2+'Assumptions (Solar)'!$K$21*'Assumptions (Solar)'!$K$3)/10^9),0)</f>
        <v>0</v>
      </c>
      <c r="U1021" s="160">
        <f>IF($M$902&gt;0,IPMT('Assumptions (Solar)'!$V$10,Model!AE$1,'Assumptions (Solar)'!$V$13,'Assumptions (Solar)'!$V$8*Model!$M$902*('Assumptions (Solar)'!$K$20*'Assumptions (Solar)'!$K$2+'Assumptions (Solar)'!$K$21*'Assumptions (Solar)'!$K$3)/10^9),0)</f>
        <v>0</v>
      </c>
      <c r="V1021" s="160">
        <f>IF($M$902&gt;0,IPMT('Assumptions (Solar)'!$V$10,Model!AF$1,'Assumptions (Solar)'!$V$13,'Assumptions (Solar)'!$V$8*Model!$M$902*('Assumptions (Solar)'!$K$20*'Assumptions (Solar)'!$K$2+'Assumptions (Solar)'!$K$21*'Assumptions (Solar)'!$K$3)/10^9),0)</f>
        <v>0</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-0.0007054692443</v>
      </c>
      <c r="O1022" s="177">
        <f>IF($N$902&gt;0,IPMT('Assumptions (Solar)'!$V$10,Model!X$1,'Assumptions (Solar)'!$V$13,'Assumptions (Solar)'!$V$8*Model!$N$902*('Assumptions (Solar)'!$L$20*'Assumptions (Solar)'!$L$2+'Assumptions (Solar)'!$L$21*'Assumptions (Solar)'!$L$3)/10^9),0)</f>
        <v>-0.0006567710631</v>
      </c>
      <c r="P1022" s="177">
        <f>IF($N$902&gt;0,IPMT('Assumptions (Solar)'!$V$10,Model!Y$1,'Assumptions (Solar)'!$V$13,'Assumptions (Solar)'!$V$8*Model!$N$902*('Assumptions (Solar)'!$L$20*'Assumptions (Solar)'!$L$2+'Assumptions (Solar)'!$L$21*'Assumptions (Solar)'!$L$3)/10^9),0)</f>
        <v>-0.0006041770273</v>
      </c>
      <c r="Q1022" s="177">
        <f>IF($N$902&gt;0,IPMT('Assumptions (Solar)'!$V$10,Model!Z$1,'Assumptions (Solar)'!$V$13,'Assumptions (Solar)'!$V$8*Model!$N$902*('Assumptions (Solar)'!$L$20*'Assumptions (Solar)'!$L$2+'Assumptions (Solar)'!$L$21*'Assumptions (Solar)'!$L$3)/10^9),0)</f>
        <v>-0.0005473754688</v>
      </c>
      <c r="R1022" s="177">
        <f>IF($N$902&gt;0,IPMT('Assumptions (Solar)'!$V$10,Model!AA$1,'Assumptions (Solar)'!$V$13,'Assumptions (Solar)'!$V$8*Model!$N$902*('Assumptions (Solar)'!$L$20*'Assumptions (Solar)'!$L$2+'Assumptions (Solar)'!$L$21*'Assumptions (Solar)'!$L$3)/10^9),0)</f>
        <v>-0.0004860297855</v>
      </c>
      <c r="S1022" s="177">
        <f>IF($N$902&gt;0,IPMT('Assumptions (Solar)'!$V$10,Model!AB$1,'Assumptions (Solar)'!$V$13,'Assumptions (Solar)'!$V$8*Model!$N$902*('Assumptions (Solar)'!$L$20*'Assumptions (Solar)'!$L$2+'Assumptions (Solar)'!$L$21*'Assumptions (Solar)'!$L$3)/10^9),0)</f>
        <v>-0.0004197764476</v>
      </c>
      <c r="T1022" s="177">
        <f>IF($N$902&gt;0,IPMT('Assumptions (Solar)'!$V$10,Model!AC$1,'Assumptions (Solar)'!$V$13,'Assumptions (Solar)'!$V$8*Model!$N$902*('Assumptions (Solar)'!$L$20*'Assumptions (Solar)'!$L$2+'Assumptions (Solar)'!$L$21*'Assumptions (Solar)'!$L$3)/10^9),0)</f>
        <v>-0.0003482228426</v>
      </c>
      <c r="U1022" s="177">
        <f>IF($N$902&gt;0,IPMT('Assumptions (Solar)'!$V$10,Model!AD$1,'Assumptions (Solar)'!$V$13,'Assumptions (Solar)'!$V$8*Model!$N$902*('Assumptions (Solar)'!$L$20*'Assumptions (Solar)'!$L$2+'Assumptions (Solar)'!$L$21*'Assumptions (Solar)'!$L$3)/10^9),0)</f>
        <v>-0.0002709449492</v>
      </c>
      <c r="V1022" s="177">
        <f>IF($N$902&gt;0,IPMT('Assumptions (Solar)'!$V$10,Model!AE$1,'Assumptions (Solar)'!$V$13,'Assumptions (Solar)'!$V$8*Model!$N$902*('Assumptions (Solar)'!$L$20*'Assumptions (Solar)'!$L$2+'Assumptions (Solar)'!$L$21*'Assumptions (Solar)'!$L$3)/10^9),0)</f>
        <v>-0.0001874848244</v>
      </c>
      <c r="W1022" s="177">
        <f>IF($N$902&gt;0,IPMT('Assumptions (Solar)'!$V$10,Model!AF$1,'Assumptions (Solar)'!$V$13,'Assumptions (Solar)'!$V$8*Model!$N$902*('Assumptions (Solar)'!$L$20*'Assumptions (Solar)'!$L$2+'Assumptions (Solar)'!$L$21*'Assumptions (Solar)'!$L$3)/10^9),0)</f>
        <v>-0.0000973478896</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-0.002028632503</v>
      </c>
      <c r="P1023" s="160">
        <f>IF($O$902&gt;0,IPMT('Assumptions (Solar)'!$V$10,Model!X$1,'Assumptions (Solar)'!$V$13,'Assumptions (Solar)'!$V$8*Model!$O$902*('Assumptions (Solar)'!$M$20*'Assumptions (Solar)'!$M$2+'Assumptions (Solar)'!$M$21*'Assumptions (Solar)'!$M$3)/10^9),0)</f>
        <v>-0.001888597038</v>
      </c>
      <c r="Q1023" s="160">
        <f>IF($O$902&gt;0,IPMT('Assumptions (Solar)'!$V$10,Model!Y$1,'Assumptions (Solar)'!$V$13,'Assumptions (Solar)'!$V$8*Model!$O$902*('Assumptions (Solar)'!$M$20*'Assumptions (Solar)'!$M$2+'Assumptions (Solar)'!$M$21*'Assumptions (Solar)'!$M$3)/10^9),0)</f>
        <v>-0.001737358737</v>
      </c>
      <c r="R1023" s="160">
        <f>IF($O$902&gt;0,IPMT('Assumptions (Solar)'!$V$10,Model!Z$1,'Assumptions (Solar)'!$V$13,'Assumptions (Solar)'!$V$8*Model!$O$902*('Assumptions (Solar)'!$M$20*'Assumptions (Solar)'!$M$2+'Assumptions (Solar)'!$M$21*'Assumptions (Solar)'!$M$3)/10^9),0)</f>
        <v>-0.001574021371</v>
      </c>
      <c r="S1023" s="160">
        <f>IF($O$902&gt;0,IPMT('Assumptions (Solar)'!$V$10,Model!AA$1,'Assumptions (Solar)'!$V$13,'Assumptions (Solar)'!$V$8*Model!$O$902*('Assumptions (Solar)'!$M$20*'Assumptions (Solar)'!$M$2+'Assumptions (Solar)'!$M$21*'Assumptions (Solar)'!$M$3)/10^9),0)</f>
        <v>-0.001397617016</v>
      </c>
      <c r="T1023" s="160">
        <f>IF($O$902&gt;0,IPMT('Assumptions (Solar)'!$V$10,Model!AB$1,'Assumptions (Solar)'!$V$13,'Assumptions (Solar)'!$V$8*Model!$O$902*('Assumptions (Solar)'!$M$20*'Assumptions (Solar)'!$M$2+'Assumptions (Solar)'!$M$21*'Assumptions (Solar)'!$M$3)/10^9),0)</f>
        <v>-0.001207100313</v>
      </c>
      <c r="U1023" s="160">
        <f>IF($O$902&gt;0,IPMT('Assumptions (Solar)'!$V$10,Model!AC$1,'Assumptions (Solar)'!$V$13,'Assumptions (Solar)'!$V$8*Model!$O$902*('Assumptions (Solar)'!$M$20*'Assumptions (Solar)'!$M$2+'Assumptions (Solar)'!$M$21*'Assumptions (Solar)'!$M$3)/10^9),0)</f>
        <v>-0.001001342273</v>
      </c>
      <c r="V1023" s="160">
        <f>IF($O$902&gt;0,IPMT('Assumptions (Solar)'!$V$10,Model!AD$1,'Assumptions (Solar)'!$V$13,'Assumptions (Solar)'!$V$8*Model!$O$902*('Assumptions (Solar)'!$M$20*'Assumptions (Solar)'!$M$2+'Assumptions (Solar)'!$M$21*'Assumptions (Solar)'!$M$3)/10^9),0)</f>
        <v>-0.0007791235904</v>
      </c>
      <c r="W1023" s="160">
        <f>IF($O$902&gt;0,IPMT('Assumptions (Solar)'!$V$10,Model!AE$1,'Assumptions (Solar)'!$V$13,'Assumptions (Solar)'!$V$8*Model!$O$902*('Assumptions (Solar)'!$M$20*'Assumptions (Solar)'!$M$2+'Assumptions (Solar)'!$M$21*'Assumptions (Solar)'!$M$3)/10^9),0)</f>
        <v>-0.000539127413</v>
      </c>
      <c r="X1023" s="160">
        <f>IF($O$902&gt;0,IPMT('Assumptions (Solar)'!$V$10,Model!AF$1,'Assumptions (Solar)'!$V$13,'Assumptions (Solar)'!$V$8*Model!$O$902*('Assumptions (Solar)'!$M$20*'Assumptions (Solar)'!$M$2+'Assumptions (Solar)'!$M$21*'Assumptions (Solar)'!$M$3)/10^9),0)</f>
        <v>-0.0002799315413</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v>
      </c>
      <c r="Q1024" s="177">
        <f>IF($P$902&gt;0,IPMT('Assumptions (Solar)'!$V$10,Model!X$1,'Assumptions (Solar)'!$V$13,'Assumptions (Solar)'!$V$8*Model!$P$902*('Assumptions (Solar)'!$N$20*'Assumptions (Solar)'!$N$2+'Assumptions (Solar)'!$N$21*'Assumptions (Solar)'!$N$3)/10^9),0)</f>
        <v>0</v>
      </c>
      <c r="R1024" s="177">
        <f>IF($P$902&gt;0,IPMT('Assumptions (Solar)'!$V$10,Model!Y$1,'Assumptions (Solar)'!$V$13,'Assumptions (Solar)'!$V$8*Model!$P$902*('Assumptions (Solar)'!$N$20*'Assumptions (Solar)'!$N$2+'Assumptions (Solar)'!$N$21*'Assumptions (Solar)'!$N$3)/10^9),0)</f>
        <v>0</v>
      </c>
      <c r="S1024" s="177">
        <f>IF($P$902&gt;0,IPMT('Assumptions (Solar)'!$V$10,Model!Z$1,'Assumptions (Solar)'!$V$13,'Assumptions (Solar)'!$V$8*Model!$P$902*('Assumptions (Solar)'!$N$20*'Assumptions (Solar)'!$N$2+'Assumptions (Solar)'!$N$21*'Assumptions (Solar)'!$N$3)/10^9),0)</f>
        <v>0</v>
      </c>
      <c r="T1024" s="177">
        <f>IF($P$902&gt;0,IPMT('Assumptions (Solar)'!$V$10,Model!AA$1,'Assumptions (Solar)'!$V$13,'Assumptions (Solar)'!$V$8*Model!$P$902*('Assumptions (Solar)'!$N$20*'Assumptions (Solar)'!$N$2+'Assumptions (Solar)'!$N$21*'Assumptions (Solar)'!$N$3)/10^9),0)</f>
        <v>0</v>
      </c>
      <c r="U1024" s="177">
        <f>IF($P$902&gt;0,IPMT('Assumptions (Solar)'!$V$10,Model!AB$1,'Assumptions (Solar)'!$V$13,'Assumptions (Solar)'!$V$8*Model!$P$902*('Assumptions (Solar)'!$N$20*'Assumptions (Solar)'!$N$2+'Assumptions (Solar)'!$N$21*'Assumptions (Solar)'!$N$3)/10^9),0)</f>
        <v>0</v>
      </c>
      <c r="V1024" s="177">
        <f>IF($P$902&gt;0,IPMT('Assumptions (Solar)'!$V$10,Model!AC$1,'Assumptions (Solar)'!$V$13,'Assumptions (Solar)'!$V$8*Model!$P$902*('Assumptions (Solar)'!$N$20*'Assumptions (Solar)'!$N$2+'Assumptions (Solar)'!$N$21*'Assumptions (Solar)'!$N$3)/10^9),0)</f>
        <v>0</v>
      </c>
      <c r="W1024" s="177">
        <f>IF($P$902&gt;0,IPMT('Assumptions (Solar)'!$V$10,Model!AD$1,'Assumptions (Solar)'!$V$13,'Assumptions (Solar)'!$V$8*Model!$P$902*('Assumptions (Solar)'!$N$20*'Assumptions (Solar)'!$N$2+'Assumptions (Solar)'!$N$21*'Assumptions (Solar)'!$N$3)/10^9),0)</f>
        <v>0</v>
      </c>
      <c r="X1024" s="177">
        <f>IF($P$902&gt;0,IPMT('Assumptions (Solar)'!$V$10,Model!AE$1,'Assumptions (Solar)'!$V$13,'Assumptions (Solar)'!$V$8*Model!$P$902*('Assumptions (Solar)'!$N$20*'Assumptions (Solar)'!$N$2+'Assumptions (Solar)'!$N$21*'Assumptions (Solar)'!$N$3)/10^9),0)</f>
        <v>0</v>
      </c>
      <c r="Y1024" s="177">
        <f>IF($P$902&gt;0,IPMT('Assumptions (Solar)'!$V$10,Model!AF$1,'Assumptions (Solar)'!$V$13,'Assumptions (Solar)'!$V$8*Model!$P$902*('Assumptions (Solar)'!$N$20*'Assumptions (Solar)'!$N$2+'Assumptions (Solar)'!$N$21*'Assumptions (Solar)'!$N$3)/10^9),0)</f>
        <v>0</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-0.0006507941773</v>
      </c>
      <c r="R1025" s="160">
        <f>IF($Q$902&gt;0,IPMT('Assumptions (Solar)'!$V$10,Model!X$1,'Assumptions (Solar)'!$V$13,'Assumptions (Solar)'!$V$8*Model!$Q$902*('Assumptions (Solar)'!$O$20*'Assumptions (Solar)'!$O$2+'Assumptions (Solar)'!$O$21*'Assumptions (Solar)'!$O$3)/10^9),0)</f>
        <v>-0.0006058701879</v>
      </c>
      <c r="S1025" s="160">
        <f>IF($Q$902&gt;0,IPMT('Assumptions (Solar)'!$V$10,Model!Y$1,'Assumptions (Solar)'!$V$13,'Assumptions (Solar)'!$V$8*Model!$Q$902*('Assumptions (Solar)'!$O$20*'Assumptions (Solar)'!$O$2+'Assumptions (Solar)'!$O$21*'Assumptions (Solar)'!$O$3)/10^9),0)</f>
        <v>-0.0005573522795</v>
      </c>
      <c r="T1025" s="160">
        <f>IF($Q$902&gt;0,IPMT('Assumptions (Solar)'!$V$10,Model!Z$1,'Assumptions (Solar)'!$V$13,'Assumptions (Solar)'!$V$8*Model!$Q$902*('Assumptions (Solar)'!$O$20*'Assumptions (Solar)'!$O$2+'Assumptions (Solar)'!$O$21*'Assumptions (Solar)'!$O$3)/10^9),0)</f>
        <v>-0.0005049529384</v>
      </c>
      <c r="U1025" s="160">
        <f>IF($Q$902&gt;0,IPMT('Assumptions (Solar)'!$V$10,Model!AA$1,'Assumptions (Solar)'!$V$13,'Assumptions (Solar)'!$V$8*Model!$Q$902*('Assumptions (Solar)'!$O$20*'Assumptions (Solar)'!$O$2+'Assumptions (Solar)'!$O$21*'Assumptions (Solar)'!$O$3)/10^9),0)</f>
        <v>-0.00044836165</v>
      </c>
      <c r="V1025" s="160">
        <f>IF($Q$902&gt;0,IPMT('Assumptions (Solar)'!$V$10,Model!AB$1,'Assumptions (Solar)'!$V$13,'Assumptions (Solar)'!$V$8*Model!$Q$902*('Assumptions (Solar)'!$O$20*'Assumptions (Solar)'!$O$2+'Assumptions (Solar)'!$O$21*'Assumptions (Solar)'!$O$3)/10^9),0)</f>
        <v>-0.0003872430585</v>
      </c>
      <c r="W1025" s="160">
        <f>IF($Q$902&gt;0,IPMT('Assumptions (Solar)'!$V$10,Model!AC$1,'Assumptions (Solar)'!$V$13,'Assumptions (Solar)'!$V$8*Model!$Q$902*('Assumptions (Solar)'!$O$20*'Assumptions (Solar)'!$O$2+'Assumptions (Solar)'!$O$21*'Assumptions (Solar)'!$O$3)/10^9),0)</f>
        <v>-0.0003212349797</v>
      </c>
      <c r="X1025" s="160">
        <f>IF($Q$902&gt;0,IPMT('Assumptions (Solar)'!$V$10,Model!AD$1,'Assumptions (Solar)'!$V$13,'Assumptions (Solar)'!$V$8*Model!$Q$902*('Assumptions (Solar)'!$O$20*'Assumptions (Solar)'!$O$2+'Assumptions (Solar)'!$O$21*'Assumptions (Solar)'!$O$3)/10^9),0)</f>
        <v>-0.0002499462546</v>
      </c>
      <c r="Y1025" s="160">
        <f>IF($Q$902&gt;0,IPMT('Assumptions (Solar)'!$V$10,Model!AE$1,'Assumptions (Solar)'!$V$13,'Assumptions (Solar)'!$V$8*Model!$Q$902*('Assumptions (Solar)'!$O$20*'Assumptions (Solar)'!$O$2+'Assumptions (Solar)'!$O$21*'Assumptions (Solar)'!$O$3)/10^9),0)</f>
        <v>-0.0001729544315</v>
      </c>
      <c r="Z1025" s="160">
        <f>IF($Q$902&gt;0,IPMT('Assumptions (Solar)'!$V$10,Model!AF$1,'Assumptions (Solar)'!$V$13,'Assumptions (Solar)'!$V$8*Model!$Q$902*('Assumptions (Solar)'!$O$20*'Assumptions (Solar)'!$O$2+'Assumptions (Solar)'!$O$21*'Assumptions (Solar)'!$O$3)/10^9),0)</f>
        <v>-0.00008980326248</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-0.0009628625232</v>
      </c>
      <c r="S1026" s="177">
        <f>IF($R$902&gt;0,IPMT('Assumptions (Solar)'!$V$10,Model!X$1,'Assumptions (Solar)'!$V$13,'Assumptions (Solar)'!$V$8*Model!$R$902*('Assumptions (Solar)'!$P$20*'Assumptions (Solar)'!$P$2+'Assumptions (Solar)'!$P$21*'Assumptions (Solar)'!$P$3)/10^9),0)</f>
        <v>-0.0008963966156</v>
      </c>
      <c r="T1026" s="177">
        <f>IF($R$902&gt;0,IPMT('Assumptions (Solar)'!$V$10,Model!Y$1,'Assumptions (Solar)'!$V$13,'Assumptions (Solar)'!$V$8*Model!$R$902*('Assumptions (Solar)'!$P$20*'Assumptions (Solar)'!$P$2+'Assumptions (Solar)'!$P$21*'Assumptions (Solar)'!$P$3)/10^9),0)</f>
        <v>-0.0008246134353</v>
      </c>
      <c r="U1026" s="177">
        <f>IF($R$902&gt;0,IPMT('Assumptions (Solar)'!$V$10,Model!Z$1,'Assumptions (Solar)'!$V$13,'Assumptions (Solar)'!$V$8*Model!$R$902*('Assumptions (Solar)'!$P$20*'Assumptions (Solar)'!$P$2+'Assumptions (Solar)'!$P$21*'Assumptions (Solar)'!$P$3)/10^9),0)</f>
        <v>-0.0007470876006</v>
      </c>
      <c r="V1026" s="177">
        <f>IF($R$902&gt;0,IPMT('Assumptions (Solar)'!$V$10,Model!AA$1,'Assumptions (Solar)'!$V$13,'Assumptions (Solar)'!$V$8*Model!$R$902*('Assumptions (Solar)'!$P$20*'Assumptions (Solar)'!$P$2+'Assumptions (Solar)'!$P$21*'Assumptions (Solar)'!$P$3)/10^9),0)</f>
        <v>-0.0006633596991</v>
      </c>
      <c r="W1026" s="177">
        <f>IF($R$902&gt;0,IPMT('Assumptions (Solar)'!$V$10,Model!AB$1,'Assumptions (Solar)'!$V$13,'Assumptions (Solar)'!$V$8*Model!$R$902*('Assumptions (Solar)'!$P$20*'Assumptions (Solar)'!$P$2+'Assumptions (Solar)'!$P$21*'Assumptions (Solar)'!$P$3)/10^9),0)</f>
        <v>-0.0005729335655</v>
      </c>
      <c r="X1026" s="177">
        <f>IF($R$902&gt;0,IPMT('Assumptions (Solar)'!$V$10,Model!AC$1,'Assumptions (Solar)'!$V$13,'Assumptions (Solar)'!$V$8*Model!$R$902*('Assumptions (Solar)'!$P$20*'Assumptions (Solar)'!$P$2+'Assumptions (Solar)'!$P$21*'Assumptions (Solar)'!$P$3)/10^9),0)</f>
        <v>-0.0004752733412</v>
      </c>
      <c r="Y1026" s="177">
        <f>IF($R$902&gt;0,IPMT('Assumptions (Solar)'!$V$10,Model!AD$1,'Assumptions (Solar)'!$V$13,'Assumptions (Solar)'!$V$8*Model!$R$902*('Assumptions (Solar)'!$P$20*'Assumptions (Solar)'!$P$2+'Assumptions (Solar)'!$P$21*'Assumptions (Solar)'!$P$3)/10^9),0)</f>
        <v>-0.000369800299</v>
      </c>
      <c r="Z1026" s="177">
        <f>IF($R$902&gt;0,IPMT('Assumptions (Solar)'!$V$10,Model!AE$1,'Assumptions (Solar)'!$V$13,'Assumptions (Solar)'!$V$8*Model!$R$902*('Assumptions (Solar)'!$P$20*'Assumptions (Solar)'!$P$2+'Assumptions (Solar)'!$P$21*'Assumptions (Solar)'!$P$3)/10^9),0)</f>
        <v>-0.0002558894134</v>
      </c>
      <c r="AA1026" s="177">
        <f>IF($R$902&gt;0,IPMT('Assumptions (Solar)'!$V$10,Model!AF$1,'Assumptions (Solar)'!$V$13,'Assumptions (Solar)'!$V$8*Model!$R$902*('Assumptions (Solar)'!$P$20*'Assumptions (Solar)'!$P$2+'Assumptions (Solar)'!$P$21*'Assumptions (Solar)'!$P$3)/10^9),0)</f>
        <v>-0.000132865657</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-0.01402727886</v>
      </c>
      <c r="T1027" s="160">
        <f>IF($S$902&gt;0,IPMT('Assumptions (Solar)'!$V$10,Model!X$1,'Assumptions (Solar)'!$V$13,'Assumptions (Solar)'!$V$8*Model!$S$902*('Assumptions (Solar)'!$Q$20*'Assumptions (Solar)'!$Q$2+'Assumptions (Solar)'!$Q$21*'Assumptions (Solar)'!$Q$3)/10^9),0)</f>
        <v>-0.01305898297</v>
      </c>
      <c r="U1027" s="160">
        <f>IF($S$902&gt;0,IPMT('Assumptions (Solar)'!$V$10,Model!Y$1,'Assumptions (Solar)'!$V$13,'Assumptions (Solar)'!$V$8*Model!$S$902*('Assumptions (Solar)'!$Q$20*'Assumptions (Solar)'!$Q$2+'Assumptions (Solar)'!$Q$21*'Assumptions (Solar)'!$Q$3)/10^9),0)</f>
        <v>-0.01201322342</v>
      </c>
      <c r="V1027" s="160">
        <f>IF($S$902&gt;0,IPMT('Assumptions (Solar)'!$V$10,Model!Z$1,'Assumptions (Solar)'!$V$13,'Assumptions (Solar)'!$V$8*Model!$S$902*('Assumptions (Solar)'!$Q$20*'Assumptions (Solar)'!$Q$2+'Assumptions (Solar)'!$Q$21*'Assumptions (Solar)'!$Q$3)/10^9),0)</f>
        <v>-0.01088380309</v>
      </c>
      <c r="W1027" s="160">
        <f>IF($S$902&gt;0,IPMT('Assumptions (Solar)'!$V$10,Model!AA$1,'Assumptions (Solar)'!$V$13,'Assumptions (Solar)'!$V$8*Model!$S$902*('Assumptions (Solar)'!$Q$20*'Assumptions (Solar)'!$Q$2+'Assumptions (Solar)'!$Q$21*'Assumptions (Solar)'!$Q$3)/10^9),0)</f>
        <v>-0.009664029143</v>
      </c>
      <c r="X1027" s="160">
        <f>IF($S$902&gt;0,IPMT('Assumptions (Solar)'!$V$10,Model!AB$1,'Assumptions (Solar)'!$V$13,'Assumptions (Solar)'!$V$8*Model!$S$902*('Assumptions (Solar)'!$Q$20*'Assumptions (Solar)'!$Q$2+'Assumptions (Solar)'!$Q$21*'Assumptions (Solar)'!$Q$3)/10^9),0)</f>
        <v>-0.008346673278</v>
      </c>
      <c r="Y1027" s="160">
        <f>IF($S$902&gt;0,IPMT('Assumptions (Solar)'!$V$10,Model!AC$1,'Assumptions (Solar)'!$V$13,'Assumptions (Solar)'!$V$8*Model!$S$902*('Assumptions (Solar)'!$Q$20*'Assumptions (Solar)'!$Q$2+'Assumptions (Solar)'!$Q$21*'Assumptions (Solar)'!$Q$3)/10^9),0)</f>
        <v>-0.006923928943</v>
      </c>
      <c r="Z1027" s="160">
        <f>IF($S$902&gt;0,IPMT('Assumptions (Solar)'!$V$10,Model!AD$1,'Assumptions (Solar)'!$V$13,'Assumptions (Solar)'!$V$8*Model!$S$902*('Assumptions (Solar)'!$Q$20*'Assumptions (Solar)'!$Q$2+'Assumptions (Solar)'!$Q$21*'Assumptions (Solar)'!$Q$3)/10^9),0)</f>
        <v>-0.005387365062</v>
      </c>
      <c r="AA1027" s="160">
        <f>IF($S$902&gt;0,IPMT('Assumptions (Solar)'!$V$10,Model!AE$1,'Assumptions (Solar)'!$V$13,'Assumptions (Solar)'!$V$8*Model!$S$902*('Assumptions (Solar)'!$Q$20*'Assumptions (Solar)'!$Q$2+'Assumptions (Solar)'!$Q$21*'Assumptions (Solar)'!$Q$3)/10^9),0)</f>
        <v>-0.003727876071</v>
      </c>
      <c r="AB1027" s="160">
        <f>IF($S$902&gt;0,IPMT('Assumptions (Solar)'!$V$10,Model!AF$1,'Assumptions (Solar)'!$V$13,'Assumptions (Solar)'!$V$8*Model!$S$902*('Assumptions (Solar)'!$Q$20*'Assumptions (Solar)'!$Q$2+'Assumptions (Solar)'!$Q$21*'Assumptions (Solar)'!$Q$3)/10^9),0)</f>
        <v>-0.00193562796</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-0.0187346615</v>
      </c>
      <c r="U1028" s="160">
        <f>IF($T$902&gt;0,IPMT('Assumptions (Solar)'!$V$10,Model!X$1,'Assumptions (Solar)'!$V$13,'Assumptions (Solar)'!$V$8*Model!$T$902*('Assumptions (Solar)'!$R$20*'Assumptions (Solar)'!$R$2+'Assumptions (Solar)'!$R$21*'Assumptions (Solar)'!$R$3)/10^9),0)</f>
        <v>-0.01744141739</v>
      </c>
      <c r="V1028" s="160">
        <f>IF($T$902&gt;0,IPMT('Assumptions (Solar)'!$V$10,Model!Y$1,'Assumptions (Solar)'!$V$13,'Assumptions (Solar)'!$V$8*Model!$T$902*('Assumptions (Solar)'!$R$20*'Assumptions (Solar)'!$R$2+'Assumptions (Solar)'!$R$21*'Assumptions (Solar)'!$R$3)/10^9),0)</f>
        <v>-0.01604471376</v>
      </c>
      <c r="W1028" s="160">
        <f>IF($T$902&gt;0,IPMT('Assumptions (Solar)'!$V$10,Model!Z$1,'Assumptions (Solar)'!$V$13,'Assumptions (Solar)'!$V$8*Model!$T$902*('Assumptions (Solar)'!$R$20*'Assumptions (Solar)'!$R$2+'Assumptions (Solar)'!$R$21*'Assumptions (Solar)'!$R$3)/10^9),0)</f>
        <v>-0.01453627384</v>
      </c>
      <c r="X1028" s="160">
        <f>IF($T$902&gt;0,IPMT('Assumptions (Solar)'!$V$10,Model!AA$1,'Assumptions (Solar)'!$V$13,'Assumptions (Solar)'!$V$8*Model!$T$902*('Assumptions (Solar)'!$R$20*'Assumptions (Solar)'!$R$2+'Assumptions (Solar)'!$R$21*'Assumptions (Solar)'!$R$3)/10^9),0)</f>
        <v>-0.01290715872</v>
      </c>
      <c r="Y1028" s="160">
        <f>IF($T$902&gt;0,IPMT('Assumptions (Solar)'!$V$10,Model!AB$1,'Assumptions (Solar)'!$V$13,'Assumptions (Solar)'!$V$8*Model!$T$902*('Assumptions (Solar)'!$R$20*'Assumptions (Solar)'!$R$2+'Assumptions (Solar)'!$R$21*'Assumptions (Solar)'!$R$3)/10^9),0)</f>
        <v>-0.0111477144</v>
      </c>
      <c r="Z1028" s="160">
        <f>IF($T$902&gt;0,IPMT('Assumptions (Solar)'!$V$10,Model!AC$1,'Assumptions (Solar)'!$V$13,'Assumptions (Solar)'!$V$8*Model!$T$902*('Assumptions (Solar)'!$R$20*'Assumptions (Solar)'!$R$2+'Assumptions (Solar)'!$R$21*'Assumptions (Solar)'!$R$3)/10^9),0)</f>
        <v>-0.009247514523</v>
      </c>
      <c r="AA1028" s="160">
        <f>IF($T$902&gt;0,IPMT('Assumptions (Solar)'!$V$10,Model!AD$1,'Assumptions (Solar)'!$V$13,'Assumptions (Solar)'!$V$8*Model!$T$902*('Assumptions (Solar)'!$R$20*'Assumptions (Solar)'!$R$2+'Assumptions (Solar)'!$R$21*'Assumptions (Solar)'!$R$3)/10^9),0)</f>
        <v>-0.007195298661</v>
      </c>
      <c r="AB1028" s="160">
        <f>IF($T$902&gt;0,IPMT('Assumptions (Solar)'!$V$10,Model!AE$1,'Assumptions (Solar)'!$V$13,'Assumptions (Solar)'!$V$8*Model!$T$902*('Assumptions (Solar)'!$R$20*'Assumptions (Solar)'!$R$2+'Assumptions (Solar)'!$R$21*'Assumptions (Solar)'!$R$3)/10^9),0)</f>
        <v>-0.00497890553</v>
      </c>
      <c r="AC1028" s="160">
        <f>IF($T$902&gt;0,IPMT('Assumptions (Solar)'!$V$10,Model!AF$1,'Assumptions (Solar)'!$V$13,'Assumptions (Solar)'!$V$8*Model!$T$902*('Assumptions (Solar)'!$R$20*'Assumptions (Solar)'!$R$2+'Assumptions (Solar)'!$R$21*'Assumptions (Solar)'!$R$3)/10^9),0)</f>
        <v>-0.002585200948</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-0.01525970872</v>
      </c>
      <c r="V1029" s="160">
        <f>IF($U$902&gt;0,IPMT('Assumptions (Solar)'!$V$10,Model!X$1,'Assumptions (Solar)'!$V$13,'Assumptions (Solar)'!$V$8*Model!$U$902*('Assumptions (Solar)'!$S$20*'Assumptions (Solar)'!$S$2+'Assumptions (Solar)'!$S$21*'Assumptions (Solar)'!$S$3)/10^9),0)</f>
        <v>-0.01420633883</v>
      </c>
      <c r="W1029" s="160">
        <f>IF($U$902&gt;0,IPMT('Assumptions (Solar)'!$V$10,Model!Y$1,'Assumptions (Solar)'!$V$13,'Assumptions (Solar)'!$V$8*Model!$U$902*('Assumptions (Solar)'!$S$20*'Assumptions (Solar)'!$S$2+'Assumptions (Solar)'!$S$21*'Assumptions (Solar)'!$S$3)/10^9),0)</f>
        <v>-0.01306869935</v>
      </c>
      <c r="X1029" s="160">
        <f>IF($U$902&gt;0,IPMT('Assumptions (Solar)'!$V$10,Model!Z$1,'Assumptions (Solar)'!$V$13,'Assumptions (Solar)'!$V$8*Model!$U$902*('Assumptions (Solar)'!$S$20*'Assumptions (Solar)'!$S$2+'Assumptions (Solar)'!$S$21*'Assumptions (Solar)'!$S$3)/10^9),0)</f>
        <v>-0.01184004871</v>
      </c>
      <c r="Y1029" s="160">
        <f>IF($U$902&gt;0,IPMT('Assumptions (Solar)'!$V$10,Model!AA$1,'Assumptions (Solar)'!$V$13,'Assumptions (Solar)'!$V$8*Model!$U$902*('Assumptions (Solar)'!$S$20*'Assumptions (Solar)'!$S$2+'Assumptions (Solar)'!$S$21*'Assumptions (Solar)'!$S$3)/10^9),0)</f>
        <v>-0.01051310602</v>
      </c>
      <c r="Z1029" s="160">
        <f>IF($U$902&gt;0,IPMT('Assumptions (Solar)'!$V$10,Model!AB$1,'Assumptions (Solar)'!$V$13,'Assumptions (Solar)'!$V$8*Model!$U$902*('Assumptions (Solar)'!$S$20*'Assumptions (Solar)'!$S$2+'Assumptions (Solar)'!$S$21*'Assumptions (Solar)'!$S$3)/10^9),0)</f>
        <v>-0.009080007908</v>
      </c>
      <c r="AA1029" s="160">
        <f>IF($U$902&gt;0,IPMT('Assumptions (Solar)'!$V$10,Model!AC$1,'Assumptions (Solar)'!$V$13,'Assumptions (Solar)'!$V$8*Model!$U$902*('Assumptions (Solar)'!$S$20*'Assumptions (Solar)'!$S$2+'Assumptions (Solar)'!$S$21*'Assumptions (Solar)'!$S$3)/10^9),0)</f>
        <v>-0.007532261953</v>
      </c>
      <c r="AB1029" s="160">
        <f>IF($U$902&gt;0,IPMT('Assumptions (Solar)'!$V$10,Model!AD$1,'Assumptions (Solar)'!$V$13,'Assumptions (Solar)'!$V$8*Model!$U$902*('Assumptions (Solar)'!$S$20*'Assumptions (Solar)'!$S$2+'Assumptions (Solar)'!$S$21*'Assumptions (Solar)'!$S$3)/10^9),0)</f>
        <v>-0.005860696321</v>
      </c>
      <c r="AC1029" s="160">
        <f>IF($U$902&gt;0,IPMT('Assumptions (Solar)'!$V$10,Model!AE$1,'Assumptions (Solar)'!$V$13,'Assumptions (Solar)'!$V$8*Model!$U$902*('Assumptions (Solar)'!$S$20*'Assumptions (Solar)'!$S$2+'Assumptions (Solar)'!$S$21*'Assumptions (Solar)'!$S$3)/10^9),0)</f>
        <v>-0.004055405438</v>
      </c>
      <c r="AD1029" s="160">
        <f>IF($U$902&gt;0,IPMT('Assumptions (Solar)'!$V$10,Model!AF$1,'Assumptions (Solar)'!$V$13,'Assumptions (Solar)'!$V$8*Model!$U$902*('Assumptions (Solar)'!$S$20*'Assumptions (Solar)'!$S$2+'Assumptions (Solar)'!$S$21*'Assumptions (Solar)'!$S$3)/10^9),0)</f>
        <v>-0.002105691285</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-0.02730622834</v>
      </c>
      <c r="Y1032" s="160">
        <f>IF($X$902&gt;0,IPMT('Assumptions (Solar)'!$V$10,Model!X$1,'Assumptions (Solar)'!$V$13,'Assumptions (Solar)'!$V$8*Model!$X$902*('Assumptions (Solar)'!$V$20*'Assumptions (Solar)'!$V$2+'Assumptions (Solar)'!$V$21*'Assumptions (Solar)'!$V$3)/10^9),0)</f>
        <v>-0.02542129336</v>
      </c>
      <c r="Z1032" s="160">
        <f>IF($X$902&gt;0,IPMT('Assumptions (Solar)'!$V$10,Model!Y$1,'Assumptions (Solar)'!$V$13,'Assumptions (Solar)'!$V$8*Model!$X$902*('Assumptions (Solar)'!$V$20*'Assumptions (Solar)'!$V$2+'Assumptions (Solar)'!$V$21*'Assumptions (Solar)'!$V$3)/10^9),0)</f>
        <v>-0.02338556358</v>
      </c>
      <c r="AA1032" s="160">
        <f>IF($X$902&gt;0,IPMT('Assumptions (Solar)'!$V$10,Model!Z$1,'Assumptions (Solar)'!$V$13,'Assumptions (Solar)'!$V$8*Model!$X$902*('Assumptions (Solar)'!$V$20*'Assumptions (Solar)'!$V$2+'Assumptions (Solar)'!$V$21*'Assumptions (Solar)'!$V$3)/10^9),0)</f>
        <v>-0.02118697542</v>
      </c>
      <c r="AB1032" s="160">
        <f>IF($X$902&gt;0,IPMT('Assumptions (Solar)'!$V$10,Model!AA$1,'Assumptions (Solar)'!$V$13,'Assumptions (Solar)'!$V$8*Model!$X$902*('Assumptions (Solar)'!$V$20*'Assumptions (Solar)'!$V$2+'Assumptions (Solar)'!$V$21*'Assumptions (Solar)'!$V$3)/10^9),0)</f>
        <v>-0.01881250021</v>
      </c>
      <c r="AC1032" s="160">
        <f>IF($X$902&gt;0,IPMT('Assumptions (Solar)'!$V$10,Model!AB$1,'Assumptions (Solar)'!$V$13,'Assumptions (Solar)'!$V$8*Model!$X$902*('Assumptions (Solar)'!$V$20*'Assumptions (Solar)'!$V$2+'Assumptions (Solar)'!$V$21*'Assumptions (Solar)'!$V$3)/10^9),0)</f>
        <v>-0.01624806698</v>
      </c>
      <c r="AD1032" s="160">
        <f>IF($X$902&gt;0,IPMT('Assumptions (Solar)'!$V$10,Model!AC$1,'Assumptions (Solar)'!$V$13,'Assumptions (Solar)'!$V$8*Model!$X$902*('Assumptions (Solar)'!$V$20*'Assumptions (Solar)'!$V$2+'Assumptions (Solar)'!$V$21*'Assumptions (Solar)'!$V$3)/10^9),0)</f>
        <v>-0.01347847909</v>
      </c>
      <c r="AE1032" s="160">
        <f>IF($X$902&gt;0,IPMT('Assumptions (Solar)'!$V$10,Model!AD$1,'Assumptions (Solar)'!$V$13,'Assumptions (Solar)'!$V$8*Model!$X$902*('Assumptions (Solar)'!$V$20*'Assumptions (Solar)'!$V$2+'Assumptions (Solar)'!$V$21*'Assumptions (Solar)'!$V$3)/10^9),0)</f>
        <v>-0.01048732416</v>
      </c>
      <c r="AF1032" s="160">
        <f>IF($X$902&gt;0,IPMT('Assumptions (Solar)'!$V$10,Model!AE$1,'Assumptions (Solar)'!$V$13,'Assumptions (Solar)'!$V$8*Model!$X$902*('Assumptions (Solar)'!$V$20*'Assumptions (Solar)'!$V$2+'Assumptions (Solar)'!$V$21*'Assumptions (Solar)'!$V$3)/10^9),0)</f>
        <v>-0.007256876849</v>
      </c>
      <c r="AG1032" s="160">
        <f>IF($X$902&gt;0,IPMT('Assumptions (Solar)'!$V$10,Model!AF$1,'Assumptions (Solar)'!$V$13,'Assumptions (Solar)'!$V$8*Model!$X$902*('Assumptions (Solar)'!$V$20*'Assumptions (Solar)'!$V$2+'Assumptions (Solar)'!$V$21*'Assumptions (Solar)'!$V$3)/10^9),0)</f>
        <v>-0.003767993748</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-0.01907603351</v>
      </c>
      <c r="Z1033" s="160">
        <f>IF($Y$902&gt;0,IPMT('Assumptions (Solar)'!$V$10,Model!X$1,'Assumptions (Solar)'!$V$13,'Assumptions (Solar)'!$V$8*Model!$Y$902*('Assumptions (Solar)'!$W$20*'Assumptions (Solar)'!$W$2+'Assumptions (Solar)'!$W$21*'Assumptions (Solar)'!$W$3)/10^9),0)</f>
        <v>-0.01775922467</v>
      </c>
      <c r="AA1033" s="160">
        <f>IF($Y$902&gt;0,IPMT('Assumptions (Solar)'!$V$10,Model!Y$1,'Assumptions (Solar)'!$V$13,'Assumptions (Solar)'!$V$8*Model!$Y$902*('Assumptions (Solar)'!$W$20*'Assumptions (Solar)'!$W$2+'Assumptions (Solar)'!$W$21*'Assumptions (Solar)'!$W$3)/10^9),0)</f>
        <v>-0.01633707112</v>
      </c>
      <c r="AB1033" s="160">
        <f>IF($Y$902&gt;0,IPMT('Assumptions (Solar)'!$V$10,Model!Z$1,'Assumptions (Solar)'!$V$13,'Assumptions (Solar)'!$V$8*Model!$Y$902*('Assumptions (Solar)'!$W$20*'Assumptions (Solar)'!$W$2+'Assumptions (Solar)'!$W$21*'Assumptions (Solar)'!$W$3)/10^9),0)</f>
        <v>-0.01480114529</v>
      </c>
      <c r="AC1033" s="160">
        <f>IF($Y$902&gt;0,IPMT('Assumptions (Solar)'!$V$10,Model!AA$1,'Assumptions (Solar)'!$V$13,'Assumptions (Solar)'!$V$8*Model!$Y$902*('Assumptions (Solar)'!$W$20*'Assumptions (Solar)'!$W$2+'Assumptions (Solar)'!$W$21*'Assumptions (Solar)'!$W$3)/10^9),0)</f>
        <v>-0.01314234539</v>
      </c>
      <c r="AD1033" s="160">
        <f>IF($Y$902&gt;0,IPMT('Assumptions (Solar)'!$V$10,Model!AB$1,'Assumptions (Solar)'!$V$13,'Assumptions (Solar)'!$V$8*Model!$Y$902*('Assumptions (Solar)'!$W$20*'Assumptions (Solar)'!$W$2+'Assumptions (Solar)'!$W$21*'Assumptions (Solar)'!$W$3)/10^9),0)</f>
        <v>-0.01135084151</v>
      </c>
      <c r="AE1033" s="160">
        <f>IF($Y$902&gt;0,IPMT('Assumptions (Solar)'!$V$10,Model!AC$1,'Assumptions (Solar)'!$V$13,'Assumptions (Solar)'!$V$8*Model!$Y$902*('Assumptions (Solar)'!$W$20*'Assumptions (Solar)'!$W$2+'Assumptions (Solar)'!$W$21*'Assumptions (Solar)'!$W$3)/10^9),0)</f>
        <v>-0.009416017306</v>
      </c>
      <c r="AF1033" s="160">
        <f>IF($Y$902&gt;0,IPMT('Assumptions (Solar)'!$V$10,Model!AD$1,'Assumptions (Solar)'!$V$13,'Assumptions (Solar)'!$V$8*Model!$Y$902*('Assumptions (Solar)'!$W$20*'Assumptions (Solar)'!$W$2+'Assumptions (Solar)'!$W$21*'Assumptions (Solar)'!$W$3)/10^9),0)</f>
        <v>-0.007326407171</v>
      </c>
      <c r="AG1033" s="160">
        <f>IF($Y$902&gt;0,IPMT('Assumptions (Solar)'!$V$10,Model!AE$1,'Assumptions (Solar)'!$V$13,'Assumptions (Solar)'!$V$8*Model!$Y$902*('Assumptions (Solar)'!$W$20*'Assumptions (Solar)'!$W$2+'Assumptions (Solar)'!$W$21*'Assumptions (Solar)'!$W$3)/10^9),0)</f>
        <v>-0.005069628225</v>
      </c>
      <c r="AH1033" s="160">
        <f>IF($Y$902&gt;0,IPMT('Assumptions (Solar)'!$V$10,Model!AF$1,'Assumptions (Solar)'!$V$13,'Assumptions (Solar)'!$V$8*Model!$Y$902*('Assumptions (Solar)'!$W$20*'Assumptions (Solar)'!$W$2+'Assumptions (Solar)'!$W$21*'Assumptions (Solar)'!$W$3)/10^9),0)</f>
        <v>-0.002632306963</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-0.01867145484</v>
      </c>
      <c r="AA1034" s="160">
        <f>IF($Z$902&gt;0,IPMT('Assumptions (Solar)'!$V$10,Model!X$1,'Assumptions (Solar)'!$V$13,'Assumptions (Solar)'!$V$8*Model!$Z$902*('Assumptions (Solar)'!$X$20*'Assumptions (Solar)'!$X$2+'Assumptions (Solar)'!$X$21*'Assumptions (Solar)'!$X$3)/10^9),0)</f>
        <v>-0.01738257386</v>
      </c>
      <c r="AB1034" s="160">
        <f>IF($Z$902&gt;0,IPMT('Assumptions (Solar)'!$V$10,Model!Y$1,'Assumptions (Solar)'!$V$13,'Assumptions (Solar)'!$V$8*Model!$Z$902*('Assumptions (Solar)'!$X$20*'Assumptions (Solar)'!$X$2+'Assumptions (Solar)'!$X$21*'Assumptions (Solar)'!$X$3)/10^9),0)</f>
        <v>-0.0159905824</v>
      </c>
      <c r="AC1034" s="160">
        <f>IF($Z$902&gt;0,IPMT('Assumptions (Solar)'!$V$10,Model!Z$1,'Assumptions (Solar)'!$V$13,'Assumptions (Solar)'!$V$8*Model!$Z$902*('Assumptions (Solar)'!$X$20*'Assumptions (Solar)'!$X$2+'Assumptions (Solar)'!$X$21*'Assumptions (Solar)'!$X$3)/10^9),0)</f>
        <v>-0.01448723162</v>
      </c>
      <c r="AD1034" s="160">
        <f>IF($Z$902&gt;0,IPMT('Assumptions (Solar)'!$V$10,Model!AA$1,'Assumptions (Solar)'!$V$13,'Assumptions (Solar)'!$V$8*Model!$Z$902*('Assumptions (Solar)'!$X$20*'Assumptions (Solar)'!$X$2+'Assumptions (Solar)'!$X$21*'Assumptions (Solar)'!$X$3)/10^9),0)</f>
        <v>-0.01286361279</v>
      </c>
      <c r="AE1034" s="160">
        <f>IF($Z$902&gt;0,IPMT('Assumptions (Solar)'!$V$10,Model!AB$1,'Assumptions (Solar)'!$V$13,'Assumptions (Solar)'!$V$8*Model!$Z$902*('Assumptions (Solar)'!$X$20*'Assumptions (Solar)'!$X$2+'Assumptions (Solar)'!$X$21*'Assumptions (Solar)'!$X$3)/10^9),0)</f>
        <v>-0.01111010444</v>
      </c>
      <c r="AF1034" s="160">
        <f>IF($Z$902&gt;0,IPMT('Assumptions (Solar)'!$V$10,Model!AC$1,'Assumptions (Solar)'!$V$13,'Assumptions (Solar)'!$V$8*Model!$Z$902*('Assumptions (Solar)'!$X$20*'Assumptions (Solar)'!$X$2+'Assumptions (Solar)'!$X$21*'Assumptions (Solar)'!$X$3)/10^9),0)</f>
        <v>-0.009216315428</v>
      </c>
      <c r="AG1034" s="160">
        <f>IF($Z$902&gt;0,IPMT('Assumptions (Solar)'!$V$10,Model!AD$1,'Assumptions (Solar)'!$V$13,'Assumptions (Solar)'!$V$8*Model!$Z$902*('Assumptions (Solar)'!$X$20*'Assumptions (Solar)'!$X$2+'Assumptions (Solar)'!$X$21*'Assumptions (Solar)'!$X$3)/10^9),0)</f>
        <v>-0.007171023294</v>
      </c>
      <c r="AH1034" s="160">
        <f>IF($Z$902&gt;0,IPMT('Assumptions (Solar)'!$V$10,Model!AE$1,'Assumptions (Solar)'!$V$13,'Assumptions (Solar)'!$V$8*Model!$Z$902*('Assumptions (Solar)'!$X$20*'Assumptions (Solar)'!$X$2+'Assumptions (Solar)'!$X$21*'Assumptions (Solar)'!$X$3)/10^9),0)</f>
        <v>-0.00496210779</v>
      </c>
      <c r="AI1034" s="160">
        <f>IF($Z$902&gt;0,IPMT('Assumptions (Solar)'!$V$10,Model!AF$1,'Assumptions (Solar)'!$V$13,'Assumptions (Solar)'!$V$8*Model!$Z$902*('Assumptions (Solar)'!$X$20*'Assumptions (Solar)'!$X$2+'Assumptions (Solar)'!$X$21*'Assumptions (Solar)'!$X$3)/10^9),0)</f>
        <v>-0.002576479045</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-0.01824383</v>
      </c>
      <c r="AB1035" s="160">
        <f>IF($AA$902&gt;0,IPMT('Assumptions (Solar)'!$V$10,Model!X$1,'Assumptions (Solar)'!$V$13,'Assumptions (Solar)'!$V$8*Model!$AA$902*('Assumptions (Solar)'!$Y$20*'Assumptions (Solar)'!$Y$2+'Assumptions (Solar)'!$Y$21*'Assumptions (Solar)'!$Y$3)/10^9),0)</f>
        <v>-0.01698446775</v>
      </c>
      <c r="AC1035" s="160">
        <f>IF($AA$902&gt;0,IPMT('Assumptions (Solar)'!$V$10,Model!Y$1,'Assumptions (Solar)'!$V$13,'Assumptions (Solar)'!$V$8*Model!$AA$902*('Assumptions (Solar)'!$Y$20*'Assumptions (Solar)'!$Y$2+'Assumptions (Solar)'!$Y$21*'Assumptions (Solar)'!$Y$3)/10^9),0)</f>
        <v>-0.01562435651</v>
      </c>
      <c r="AD1035" s="160">
        <f>IF($AA$902&gt;0,IPMT('Assumptions (Solar)'!$V$10,Model!Z$1,'Assumptions (Solar)'!$V$13,'Assumptions (Solar)'!$V$8*Model!$AA$902*('Assumptions (Solar)'!$Y$20*'Assumptions (Solar)'!$Y$2+'Assumptions (Solar)'!$Y$21*'Assumptions (Solar)'!$Y$3)/10^9),0)</f>
        <v>-0.01415543637</v>
      </c>
      <c r="AE1035" s="160">
        <f>IF($AA$902&gt;0,IPMT('Assumptions (Solar)'!$V$10,Model!AA$1,'Assumptions (Solar)'!$V$13,'Assumptions (Solar)'!$V$8*Model!$AA$902*('Assumptions (Solar)'!$Y$20*'Assumptions (Solar)'!$Y$2+'Assumptions (Solar)'!$Y$21*'Assumptions (Solar)'!$Y$3)/10^9),0)</f>
        <v>-0.01256900263</v>
      </c>
      <c r="AF1035" s="160">
        <f>IF($AA$902&gt;0,IPMT('Assumptions (Solar)'!$V$10,Model!AB$1,'Assumptions (Solar)'!$V$13,'Assumptions (Solar)'!$V$8*Model!$AA$902*('Assumptions (Solar)'!$Y$20*'Assumptions (Solar)'!$Y$2+'Assumptions (Solar)'!$Y$21*'Assumptions (Solar)'!$Y$3)/10^9),0)</f>
        <v>-0.01085565418</v>
      </c>
      <c r="AG1035" s="160">
        <f>IF($AA$902&gt;0,IPMT('Assumptions (Solar)'!$V$10,Model!AC$1,'Assumptions (Solar)'!$V$13,'Assumptions (Solar)'!$V$8*Model!$AA$902*('Assumptions (Solar)'!$Y$20*'Assumptions (Solar)'!$Y$2+'Assumptions (Solar)'!$Y$21*'Assumptions (Solar)'!$Y$3)/10^9),0)</f>
        <v>-0.009005237855</v>
      </c>
      <c r="AH1035" s="160">
        <f>IF($AA$902&gt;0,IPMT('Assumptions (Solar)'!$V$10,Model!AD$1,'Assumptions (Solar)'!$V$13,'Assumptions (Solar)'!$V$8*Model!$AA$902*('Assumptions (Solar)'!$Y$20*'Assumptions (Solar)'!$Y$2+'Assumptions (Solar)'!$Y$21*'Assumptions (Solar)'!$Y$3)/10^9),0)</f>
        <v>-0.007006788226</v>
      </c>
      <c r="AI1035" s="160">
        <f>IF($AA$902&gt;0,IPMT('Assumptions (Solar)'!$V$10,Model!AE$1,'Assumptions (Solar)'!$V$13,'Assumptions (Solar)'!$V$8*Model!$AA$902*('Assumptions (Solar)'!$Y$20*'Assumptions (Solar)'!$Y$2+'Assumptions (Solar)'!$Y$21*'Assumptions (Solar)'!$Y$3)/10^9),0)</f>
        <v>-0.004848462627</v>
      </c>
      <c r="AJ1035" s="160">
        <f>IF($AA$902&gt;0,IPMT('Assumptions (Solar)'!$V$10,Model!AF$1,'Assumptions (Solar)'!$V$13,'Assumptions (Solar)'!$V$8*Model!$AA$902*('Assumptions (Solar)'!$Y$20*'Assumptions (Solar)'!$Y$2+'Assumptions (Solar)'!$Y$21*'Assumptions (Solar)'!$Y$3)/10^9),0)</f>
        <v>-0.002517470979</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-0.01780793943</v>
      </c>
      <c r="AC1036" s="160">
        <f>IF($AB$902&gt;0,IPMT('Assumptions (Solar)'!$V$10,Model!X$1,'Assumptions (Solar)'!$V$13,'Assumptions (Solar)'!$V$8*Model!$AB$902*('Assumptions (Solar)'!$Z$20*'Assumptions (Solar)'!$Z$2+'Assumptions (Solar)'!$Z$21*'Assumptions (Solar)'!$Z$3)/10^9),0)</f>
        <v>-0.01657866648</v>
      </c>
      <c r="AD1036" s="160">
        <f>IF($AB$902&gt;0,IPMT('Assumptions (Solar)'!$V$10,Model!Y$1,'Assumptions (Solar)'!$V$13,'Assumptions (Solar)'!$V$8*Model!$AB$902*('Assumptions (Solar)'!$Z$20*'Assumptions (Solar)'!$Z$2+'Assumptions (Solar)'!$Z$21*'Assumptions (Solar)'!$Z$3)/10^9),0)</f>
        <v>-0.01525105169</v>
      </c>
      <c r="AE1036" s="160">
        <f>IF($AB$902&gt;0,IPMT('Assumptions (Solar)'!$V$10,Model!Z$1,'Assumptions (Solar)'!$V$13,'Assumptions (Solar)'!$V$8*Model!$AB$902*('Assumptions (Solar)'!$Z$20*'Assumptions (Solar)'!$Z$2+'Assumptions (Solar)'!$Z$21*'Assumptions (Solar)'!$Z$3)/10^9),0)</f>
        <v>-0.01381722772</v>
      </c>
      <c r="AF1036" s="160">
        <f>IF($AB$902&gt;0,IPMT('Assumptions (Solar)'!$V$10,Model!AA$1,'Assumptions (Solar)'!$V$13,'Assumptions (Solar)'!$V$8*Model!$AB$902*('Assumptions (Solar)'!$Z$20*'Assumptions (Solar)'!$Z$2+'Assumptions (Solar)'!$Z$21*'Assumptions (Solar)'!$Z$3)/10^9),0)</f>
        <v>-0.01226869782</v>
      </c>
      <c r="AG1036" s="160">
        <f>IF($AB$902&gt;0,IPMT('Assumptions (Solar)'!$V$10,Model!AB$1,'Assumptions (Solar)'!$V$13,'Assumptions (Solar)'!$V$8*Model!$AB$902*('Assumptions (Solar)'!$Z$20*'Assumptions (Solar)'!$Z$2+'Assumptions (Solar)'!$Z$21*'Assumptions (Solar)'!$Z$3)/10^9),0)</f>
        <v>-0.01059628554</v>
      </c>
      <c r="AH1036" s="160">
        <f>IF($AB$902&gt;0,IPMT('Assumptions (Solar)'!$V$10,Model!AC$1,'Assumptions (Solar)'!$V$13,'Assumptions (Solar)'!$V$8*Model!$AB$902*('Assumptions (Solar)'!$Z$20*'Assumptions (Solar)'!$Z$2+'Assumptions (Solar)'!$Z$21*'Assumptions (Solar)'!$Z$3)/10^9),0)</f>
        <v>-0.008790080277</v>
      </c>
      <c r="AI1036" s="160">
        <f>IF($AB$902&gt;0,IPMT('Assumptions (Solar)'!$V$10,Model!AD$1,'Assumptions (Solar)'!$V$13,'Assumptions (Solar)'!$V$8*Model!$AB$902*('Assumptions (Solar)'!$Z$20*'Assumptions (Solar)'!$Z$2+'Assumptions (Solar)'!$Z$21*'Assumptions (Solar)'!$Z$3)/10^9),0)</f>
        <v>-0.006839378591</v>
      </c>
      <c r="AJ1036" s="160">
        <f>IF($AB$902&gt;0,IPMT('Assumptions (Solar)'!$V$10,Model!AE$1,'Assumptions (Solar)'!$V$13,'Assumptions (Solar)'!$V$8*Model!$AB$902*('Assumptions (Solar)'!$Z$20*'Assumptions (Solar)'!$Z$2+'Assumptions (Solar)'!$Z$21*'Assumptions (Solar)'!$Z$3)/10^9),0)</f>
        <v>-0.00473262077</v>
      </c>
      <c r="AK1036" s="160">
        <f>IF($AB$902&gt;0,IPMT('Assumptions (Solar)'!$V$10,Model!AF$1,'Assumptions (Solar)'!$V$13,'Assumptions (Solar)'!$V$8*Model!$AB$902*('Assumptions (Solar)'!$Z$20*'Assumptions (Solar)'!$Z$2+'Assumptions (Solar)'!$Z$21*'Assumptions (Solar)'!$Z$3)/10^9),0)</f>
        <v>-0.002457322323</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-0.01733226915</v>
      </c>
      <c r="AD1037" s="160">
        <f>IF($AC$902&gt;0,IPMT('Assumptions (Solar)'!$V$10,Model!X$1,'Assumptions (Solar)'!$V$13,'Assumptions (Solar)'!$V$8*Model!$AC$902*('Assumptions (Solar)'!$AA$20*'Assumptions (Solar)'!$AA$2+'Assumptions (Solar)'!$AA$21*'Assumptions (Solar)'!$AA$3)/10^9),0)</f>
        <v>-0.01613583147</v>
      </c>
      <c r="AE1037" s="160">
        <f>IF($AC$902&gt;0,IPMT('Assumptions (Solar)'!$V$10,Model!Y$1,'Assumptions (Solar)'!$V$13,'Assumptions (Solar)'!$V$8*Model!$AC$902*('Assumptions (Solar)'!$AA$20*'Assumptions (Solar)'!$AA$2+'Assumptions (Solar)'!$AA$21*'Assumptions (Solar)'!$AA$3)/10^9),0)</f>
        <v>-0.01484367878</v>
      </c>
      <c r="AF1037" s="160">
        <f>IF($AC$902&gt;0,IPMT('Assumptions (Solar)'!$V$10,Model!Z$1,'Assumptions (Solar)'!$V$13,'Assumptions (Solar)'!$V$8*Model!$AC$902*('Assumptions (Solar)'!$AA$20*'Assumptions (Solar)'!$AA$2+'Assumptions (Solar)'!$AA$21*'Assumptions (Solar)'!$AA$3)/10^9),0)</f>
        <v>-0.01344815387</v>
      </c>
      <c r="AG1037" s="160">
        <f>IF($AC$902&gt;0,IPMT('Assumptions (Solar)'!$V$10,Model!AA$1,'Assumptions (Solar)'!$V$13,'Assumptions (Solar)'!$V$8*Model!$AC$902*('Assumptions (Solar)'!$AA$20*'Assumptions (Solar)'!$AA$2+'Assumptions (Solar)'!$AA$21*'Assumptions (Solar)'!$AA$3)/10^9),0)</f>
        <v>-0.01194098697</v>
      </c>
      <c r="AH1037" s="160">
        <f>IF($AC$902&gt;0,IPMT('Assumptions (Solar)'!$V$10,Model!AB$1,'Assumptions (Solar)'!$V$13,'Assumptions (Solar)'!$V$8*Model!$AC$902*('Assumptions (Solar)'!$AA$20*'Assumptions (Solar)'!$AA$2+'Assumptions (Solar)'!$AA$21*'Assumptions (Solar)'!$AA$3)/10^9),0)</f>
        <v>-0.01031324672</v>
      </c>
      <c r="AI1037" s="160">
        <f>IF($AC$902&gt;0,IPMT('Assumptions (Solar)'!$V$10,Model!AC$1,'Assumptions (Solar)'!$V$13,'Assumptions (Solar)'!$V$8*Model!$AC$902*('Assumptions (Solar)'!$AA$20*'Assumptions (Solar)'!$AA$2+'Assumptions (Solar)'!$AA$21*'Assumptions (Solar)'!$AA$3)/10^9),0)</f>
        <v>-0.00855528725</v>
      </c>
      <c r="AJ1037" s="160">
        <f>IF($AC$902&gt;0,IPMT('Assumptions (Solar)'!$V$10,Model!AD$1,'Assumptions (Solar)'!$V$13,'Assumptions (Solar)'!$V$8*Model!$AC$902*('Assumptions (Solar)'!$AA$20*'Assumptions (Solar)'!$AA$2+'Assumptions (Solar)'!$AA$21*'Assumptions (Solar)'!$AA$3)/10^9),0)</f>
        <v>-0.006656691021</v>
      </c>
      <c r="AK1037" s="160">
        <f>IF($AC$902&gt;0,IPMT('Assumptions (Solar)'!$V$10,Model!AE$1,'Assumptions (Solar)'!$V$13,'Assumptions (Solar)'!$V$8*Model!$AC$902*('Assumptions (Solar)'!$AA$20*'Assumptions (Solar)'!$AA$2+'Assumptions (Solar)'!$AA$21*'Assumptions (Solar)'!$AA$3)/10^9),0)</f>
        <v>-0.004606207094</v>
      </c>
      <c r="AL1037" s="160">
        <f>IF($AC$902&gt;0,IPMT('Assumptions (Solar)'!$V$10,Model!AF$1,'Assumptions (Solar)'!$V$13,'Assumptions (Solar)'!$V$8*Model!$AC$902*('Assumptions (Solar)'!$AA$20*'Assumptions (Solar)'!$AA$2+'Assumptions (Solar)'!$AA$21*'Assumptions (Solar)'!$AA$3)/10^9),0)</f>
        <v>-0.002391684453</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-0.01683126148</v>
      </c>
      <c r="AE1038" s="160">
        <f>IF($AD$902&gt;0,IPMT('Assumptions (Solar)'!$V$10,Model!X$1,'Assumptions (Solar)'!$V$13,'Assumptions (Solar)'!$V$8*Model!$AD$902*('Assumptions (Solar)'!$AB$20*'Assumptions (Solar)'!$AB$2+'Assumptions (Solar)'!$AB$21*'Assumptions (Solar)'!$AB$3)/10^9),0)</f>
        <v>-0.0156694081</v>
      </c>
      <c r="AF1038" s="160">
        <f>IF($AD$902&gt;0,IPMT('Assumptions (Solar)'!$V$10,Model!Y$1,'Assumptions (Solar)'!$V$13,'Assumptions (Solar)'!$V$8*Model!$AD$902*('Assumptions (Solar)'!$AB$20*'Assumptions (Solar)'!$AB$2+'Assumptions (Solar)'!$AB$21*'Assumptions (Solar)'!$AB$3)/10^9),0)</f>
        <v>-0.01441460646</v>
      </c>
      <c r="AG1038" s="160">
        <f>IF($AD$902&gt;0,IPMT('Assumptions (Solar)'!$V$10,Model!Z$1,'Assumptions (Solar)'!$V$13,'Assumptions (Solar)'!$V$8*Model!$AD$902*('Assumptions (Solar)'!$AB$20*'Assumptions (Solar)'!$AB$2+'Assumptions (Solar)'!$AB$21*'Assumptions (Solar)'!$AB$3)/10^9),0)</f>
        <v>-0.01305942068</v>
      </c>
      <c r="AH1038" s="160">
        <f>IF($AD$902&gt;0,IPMT('Assumptions (Solar)'!$V$10,Model!AA$1,'Assumptions (Solar)'!$V$13,'Assumptions (Solar)'!$V$8*Model!$AD$902*('Assumptions (Solar)'!$AB$20*'Assumptions (Solar)'!$AB$2+'Assumptions (Solar)'!$AB$21*'Assumptions (Solar)'!$AB$3)/10^9),0)</f>
        <v>-0.01159582005</v>
      </c>
      <c r="AI1038" s="160">
        <f>IF($AD$902&gt;0,IPMT('Assumptions (Solar)'!$V$10,Model!AB$1,'Assumptions (Solar)'!$V$13,'Assumptions (Solar)'!$V$8*Model!$AD$902*('Assumptions (Solar)'!$AB$20*'Assumptions (Solar)'!$AB$2+'Assumptions (Solar)'!$AB$21*'Assumptions (Solar)'!$AB$3)/10^9),0)</f>
        <v>-0.01001513136</v>
      </c>
      <c r="AJ1038" s="160">
        <f>IF($AD$902&gt;0,IPMT('Assumptions (Solar)'!$V$10,Model!AC$1,'Assumptions (Solar)'!$V$13,'Assumptions (Solar)'!$V$8*Model!$AD$902*('Assumptions (Solar)'!$AB$20*'Assumptions (Solar)'!$AB$2+'Assumptions (Solar)'!$AB$21*'Assumptions (Solar)'!$AB$3)/10^9),0)</f>
        <v>-0.008307987575</v>
      </c>
      <c r="AK1038" s="160">
        <f>IF($AD$902&gt;0,IPMT('Assumptions (Solar)'!$V$10,Model!AD$1,'Assumptions (Solar)'!$V$13,'Assumptions (Solar)'!$V$8*Model!$AD$902*('Assumptions (Solar)'!$AB$20*'Assumptions (Solar)'!$AB$2+'Assumptions (Solar)'!$AB$21*'Assumptions (Solar)'!$AB$3)/10^9),0)</f>
        <v>-0.006464272289</v>
      </c>
      <c r="AL1038" s="160">
        <f>IF($AD$902&gt;0,IPMT('Assumptions (Solar)'!$V$10,Model!AE$1,'Assumptions (Solar)'!$V$13,'Assumptions (Solar)'!$V$8*Model!$AD$902*('Assumptions (Solar)'!$AB$20*'Assumptions (Solar)'!$AB$2+'Assumptions (Solar)'!$AB$21*'Assumptions (Solar)'!$AB$3)/10^9),0)</f>
        <v>-0.00447305978</v>
      </c>
      <c r="AM1038" s="160">
        <f>IF($AD$902&gt;0,IPMT('Assumptions (Solar)'!$V$10,Model!AF$1,'Assumptions (Solar)'!$V$13,'Assumptions (Solar)'!$V$8*Model!$AD$902*('Assumptions (Solar)'!$AB$20*'Assumptions (Solar)'!$AB$2+'Assumptions (Solar)'!$AB$21*'Assumptions (Solar)'!$AB$3)/10^9),0)</f>
        <v>-0.00232255027</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-0.01632056103</v>
      </c>
      <c r="AF1039" s="160">
        <f>IF($AE$902&gt;0,IPMT('Assumptions (Solar)'!$V$10,Model!X$1,'Assumptions (Solar)'!$V$13,'Assumptions (Solar)'!$V$8*Model!$AE$902*('Assumptions (Solar)'!$AC$20*'Assumptions (Solar)'!$AC$2+'Assumptions (Solar)'!$AC$21*'Assumptions (Solar)'!$AC$3)/10^9),0)</f>
        <v>-0.01519396105</v>
      </c>
      <c r="AG1039" s="160">
        <f>IF($AE$902&gt;0,IPMT('Assumptions (Solar)'!$V$10,Model!Y$1,'Assumptions (Solar)'!$V$13,'Assumptions (Solar)'!$V$8*Model!$AE$902*('Assumptions (Solar)'!$AC$20*'Assumptions (Solar)'!$AC$2+'Assumptions (Solar)'!$AC$21*'Assumptions (Solar)'!$AC$3)/10^9),0)</f>
        <v>-0.01397723307</v>
      </c>
      <c r="AH1039" s="160">
        <f>IF($AE$902&gt;0,IPMT('Assumptions (Solar)'!$V$10,Model!Z$1,'Assumptions (Solar)'!$V$13,'Assumptions (Solar)'!$V$8*Model!$AE$902*('Assumptions (Solar)'!$AC$20*'Assumptions (Solar)'!$AC$2+'Assumptions (Solar)'!$AC$21*'Assumptions (Solar)'!$AC$3)/10^9),0)</f>
        <v>-0.01266316684</v>
      </c>
      <c r="AI1039" s="160">
        <f>IF($AE$902&gt;0,IPMT('Assumptions (Solar)'!$V$10,Model!AA$1,'Assumptions (Solar)'!$V$13,'Assumptions (Solar)'!$V$8*Model!$AE$902*('Assumptions (Solar)'!$AC$20*'Assumptions (Solar)'!$AC$2+'Assumptions (Solar)'!$AC$21*'Assumptions (Solar)'!$AC$3)/10^9),0)</f>
        <v>-0.01124397533</v>
      </c>
      <c r="AJ1039" s="160">
        <f>IF($AE$902&gt;0,IPMT('Assumptions (Solar)'!$V$10,Model!AB$1,'Assumptions (Solar)'!$V$13,'Assumptions (Solar)'!$V$8*Model!$AE$902*('Assumptions (Solar)'!$AC$20*'Assumptions (Solar)'!$AC$2+'Assumptions (Solar)'!$AC$21*'Assumptions (Solar)'!$AC$3)/10^9),0)</f>
        <v>-0.009711248487</v>
      </c>
      <c r="AK1039" s="160">
        <f>IF($AE$902&gt;0,IPMT('Assumptions (Solar)'!$V$10,Model!AC$1,'Assumptions (Solar)'!$V$13,'Assumptions (Solar)'!$V$8*Model!$AE$902*('Assumptions (Solar)'!$AC$20*'Assumptions (Solar)'!$AC$2+'Assumptions (Solar)'!$AC$21*'Assumptions (Solar)'!$AC$3)/10^9),0)</f>
        <v>-0.008055903501</v>
      </c>
      <c r="AL1039" s="160">
        <f>IF($AE$902&gt;0,IPMT('Assumptions (Solar)'!$V$10,Model!AD$1,'Assumptions (Solar)'!$V$13,'Assumptions (Solar)'!$V$8*Model!$AE$902*('Assumptions (Solar)'!$AC$20*'Assumptions (Solar)'!$AC$2+'Assumptions (Solar)'!$AC$21*'Assumptions (Solar)'!$AC$3)/10^9),0)</f>
        <v>-0.006268130915</v>
      </c>
      <c r="AM1039" s="160">
        <f>IF($AE$902&gt;0,IPMT('Assumptions (Solar)'!$V$10,Model!AE$1,'Assumptions (Solar)'!$V$13,'Assumptions (Solar)'!$V$8*Model!$AE$902*('Assumptions (Solar)'!$AC$20*'Assumptions (Solar)'!$AC$2+'Assumptions (Solar)'!$AC$21*'Assumptions (Solar)'!$AC$3)/10^9),0)</f>
        <v>-0.004337336523</v>
      </c>
      <c r="AN1039" s="160">
        <f>IF($AE$902&gt;0,IPMT('Assumptions (Solar)'!$V$10,Model!AF$1,'Assumptions (Solar)'!$V$13,'Assumptions (Solar)'!$V$8*Model!$AE$902*('Assumptions (Solar)'!$AC$20*'Assumptions (Solar)'!$AC$2+'Assumptions (Solar)'!$AC$21*'Assumptions (Solar)'!$AC$3)/10^9),0)</f>
        <v>-0.002252078579</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-0.01576675498</v>
      </c>
      <c r="AG1040" s="160">
        <f>IF($AF$902&gt;0,IPMT('Assumptions (Solar)'!$V$10,Model!X$1,'Assumptions (Solar)'!$V$13,'Assumptions (Solar)'!$V$8*Model!$AF$902*('Assumptions (Solar)'!$AD$20*'Assumptions (Solar)'!$AD$2+'Assumptions (Solar)'!$AD$21*'Assumptions (Solar)'!$AD$3)/10^9),0)</f>
        <v>-0.01467838394</v>
      </c>
      <c r="AH1040" s="160">
        <f>IF($AF$902&gt;0,IPMT('Assumptions (Solar)'!$V$10,Model!Y$1,'Assumptions (Solar)'!$V$13,'Assumptions (Solar)'!$V$8*Model!$AF$902*('Assumptions (Solar)'!$AD$20*'Assumptions (Solar)'!$AD$2+'Assumptions (Solar)'!$AD$21*'Assumptions (Solar)'!$AD$3)/10^9),0)</f>
        <v>-0.01350294322</v>
      </c>
      <c r="AI1040" s="160">
        <f>IF($AF$902&gt;0,IPMT('Assumptions (Solar)'!$V$10,Model!Z$1,'Assumptions (Solar)'!$V$13,'Assumptions (Solar)'!$V$8*Model!$AF$902*('Assumptions (Solar)'!$AD$20*'Assumptions (Solar)'!$AD$2+'Assumptions (Solar)'!$AD$21*'Assumptions (Solar)'!$AD$3)/10^9),0)</f>
        <v>-0.01223346725</v>
      </c>
      <c r="AJ1040" s="160">
        <f>IF($AF$902&gt;0,IPMT('Assumptions (Solar)'!$V$10,Model!AA$1,'Assumptions (Solar)'!$V$13,'Assumptions (Solar)'!$V$8*Model!$AF$902*('Assumptions (Solar)'!$AD$20*'Assumptions (Solar)'!$AD$2+'Assumptions (Solar)'!$AD$21*'Assumptions (Solar)'!$AD$3)/10^9),0)</f>
        <v>-0.0108624332</v>
      </c>
      <c r="AK1040" s="160">
        <f>IF($AF$902&gt;0,IPMT('Assumptions (Solar)'!$V$10,Model!AB$1,'Assumptions (Solar)'!$V$13,'Assumptions (Solar)'!$V$8*Model!$AF$902*('Assumptions (Solar)'!$AD$20*'Assumptions (Solar)'!$AD$2+'Assumptions (Solar)'!$AD$21*'Assumptions (Solar)'!$AD$3)/10^9),0)</f>
        <v>-0.009381716421</v>
      </c>
      <c r="AL1040" s="160">
        <f>IF($AF$902&gt;0,IPMT('Assumptions (Solar)'!$V$10,Model!AC$1,'Assumptions (Solar)'!$V$13,'Assumptions (Solar)'!$V$8*Model!$AF$902*('Assumptions (Solar)'!$AD$20*'Assumptions (Solar)'!$AD$2+'Assumptions (Solar)'!$AD$21*'Assumptions (Solar)'!$AD$3)/10^9),0)</f>
        <v>-0.007782542302</v>
      </c>
      <c r="AM1040" s="160">
        <f>IF($AF$902&gt;0,IPMT('Assumptions (Solar)'!$V$10,Model!AD$1,'Assumptions (Solar)'!$V$13,'Assumptions (Solar)'!$V$8*Model!$AF$902*('Assumptions (Solar)'!$AD$20*'Assumptions (Solar)'!$AD$2+'Assumptions (Solar)'!$AD$21*'Assumptions (Solar)'!$AD$3)/10^9),0)</f>
        <v>-0.006055434254</v>
      </c>
      <c r="AN1040" s="160">
        <f>IF($AF$902&gt;0,IPMT('Assumptions (Solar)'!$V$10,Model!AE$1,'Assumptions (Solar)'!$V$13,'Assumptions (Solar)'!$V$8*Model!$AF$902*('Assumptions (Solar)'!$AD$20*'Assumptions (Solar)'!$AD$2+'Assumptions (Solar)'!$AD$21*'Assumptions (Solar)'!$AD$3)/10^9),0)</f>
        <v>-0.004190157561</v>
      </c>
      <c r="AO1040" s="160">
        <f>IF($AF$902&gt;0,IPMT('Assumptions (Solar)'!$V$10,Model!AF$1,'Assumptions (Solar)'!$V$13,'Assumptions (Solar)'!$V$8*Model!$AF$902*('Assumptions (Solar)'!$AD$20*'Assumptions (Solar)'!$AD$2+'Assumptions (Solar)'!$AD$21*'Assumptions (Solar)'!$AD$3)/10^9),0)</f>
        <v>-0.002175658734</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-0.01518512894</v>
      </c>
      <c r="AH1041" s="160">
        <f>IF($AG$902&gt;0,IPMT('Assumptions (Solar)'!$V$10,Model!X$1,'Assumptions (Solar)'!$V$13,'Assumptions (Solar)'!$V$8*Model!$AG$902*('Assumptions (Solar)'!$AE$20*'Assumptions (Solar)'!$AE$2+'Assumptions (Solar)'!$AE$21*'Assumptions (Solar)'!$AE$3)/10^9),0)</f>
        <v>-0.01413690725</v>
      </c>
      <c r="AI1041" s="160">
        <f>IF($AG$902&gt;0,IPMT('Assumptions (Solar)'!$V$10,Model!Y$1,'Assumptions (Solar)'!$V$13,'Assumptions (Solar)'!$V$8*Model!$AG$902*('Assumptions (Solar)'!$AE$20*'Assumptions (Solar)'!$AE$2+'Assumptions (Solar)'!$AE$21*'Assumptions (Solar)'!$AE$3)/10^9),0)</f>
        <v>-0.01300482783</v>
      </c>
      <c r="AJ1041" s="160">
        <f>IF($AG$902&gt;0,IPMT('Assumptions (Solar)'!$V$10,Model!Z$1,'Assumptions (Solar)'!$V$13,'Assumptions (Solar)'!$V$8*Model!$AG$902*('Assumptions (Solar)'!$AE$20*'Assumptions (Solar)'!$AE$2+'Assumptions (Solar)'!$AE$21*'Assumptions (Solar)'!$AE$3)/10^9),0)</f>
        <v>-0.01178218206</v>
      </c>
      <c r="AK1041" s="160">
        <f>IF($AG$902&gt;0,IPMT('Assumptions (Solar)'!$V$10,Model!AA$1,'Assumptions (Solar)'!$V$13,'Assumptions (Solar)'!$V$8*Model!$AG$902*('Assumptions (Solar)'!$AE$20*'Assumptions (Solar)'!$AE$2+'Assumptions (Solar)'!$AE$21*'Assumptions (Solar)'!$AE$3)/10^9),0)</f>
        <v>-0.01046172462</v>
      </c>
      <c r="AL1041" s="160">
        <f>IF($AG$902&gt;0,IPMT('Assumptions (Solar)'!$V$10,Model!AB$1,'Assumptions (Solar)'!$V$13,'Assumptions (Solar)'!$V$8*Model!$AG$902*('Assumptions (Solar)'!$AE$20*'Assumptions (Solar)'!$AE$2+'Assumptions (Solar)'!$AE$21*'Assumptions (Solar)'!$AE$3)/10^9),0)</f>
        <v>-0.009035630586</v>
      </c>
      <c r="AM1041" s="160">
        <f>IF($AG$902&gt;0,IPMT('Assumptions (Solar)'!$V$10,Model!AC$1,'Assumptions (Solar)'!$V$13,'Assumptions (Solar)'!$V$8*Model!$AG$902*('Assumptions (Solar)'!$AE$20*'Assumptions (Solar)'!$AE$2+'Assumptions (Solar)'!$AE$21*'Assumptions (Solar)'!$AE$3)/10^9),0)</f>
        <v>-0.007495449032</v>
      </c>
      <c r="AN1041" s="160">
        <f>IF($AG$902&gt;0,IPMT('Assumptions (Solar)'!$V$10,Model!AD$1,'Assumptions (Solar)'!$V$13,'Assumptions (Solar)'!$V$8*Model!$AG$902*('Assumptions (Solar)'!$AE$20*'Assumptions (Solar)'!$AE$2+'Assumptions (Solar)'!$AE$21*'Assumptions (Solar)'!$AE$3)/10^9),0)</f>
        <v>-0.005832052953</v>
      </c>
      <c r="AO1041" s="160">
        <f>IF($AG$902&gt;0,IPMT('Assumptions (Solar)'!$V$10,Model!AE$1,'Assumptions (Solar)'!$V$13,'Assumptions (Solar)'!$V$8*Model!$AG$902*('Assumptions (Solar)'!$AE$20*'Assumptions (Solar)'!$AE$2+'Assumptions (Solar)'!$AE$21*'Assumptions (Solar)'!$AE$3)/10^9),0)</f>
        <v>-0.004035585188</v>
      </c>
      <c r="AP1041" s="160">
        <f>IF($AG$902&gt;0,IPMT('Assumptions (Solar)'!$V$10,Model!AF$1,'Assumptions (Solar)'!$V$13,'Assumptions (Solar)'!$V$8*Model!$AG$902*('Assumptions (Solar)'!$AE$20*'Assumptions (Solar)'!$AE$2+'Assumptions (Solar)'!$AE$21*'Assumptions (Solar)'!$AE$3)/10^9),0)</f>
        <v>-0.002095400001</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-0.01457480822</v>
      </c>
      <c r="AI1042" s="160">
        <f>IF($AH$902&gt;0,IPMT('Assumptions (Solar)'!$V$10,Model!X$1,'Assumptions (Solar)'!$V$13,'Assumptions (Solar)'!$V$8*Model!$AH$902*('Assumptions (Solar)'!$AF$20*'Assumptions (Solar)'!$AF$2+'Assumptions (Solar)'!$AF$21*'Assumptions (Solar)'!$AF$3)/10^9),0)</f>
        <v>-0.01356871666</v>
      </c>
      <c r="AJ1042" s="160">
        <f>IF($AH$902&gt;0,IPMT('Assumptions (Solar)'!$V$10,Model!Y$1,'Assumptions (Solar)'!$V$13,'Assumptions (Solar)'!$V$8*Model!$AH$902*('Assumptions (Solar)'!$AF$20*'Assumptions (Solar)'!$AF$2+'Assumptions (Solar)'!$AF$21*'Assumptions (Solar)'!$AF$3)/10^9),0)</f>
        <v>-0.01248213777</v>
      </c>
      <c r="AK1042" s="160">
        <f>IF($AH$902&gt;0,IPMT('Assumptions (Solar)'!$V$10,Model!Z$1,'Assumptions (Solar)'!$V$13,'Assumptions (Solar)'!$V$8*Model!$AH$902*('Assumptions (Solar)'!$AF$20*'Assumptions (Solar)'!$AF$2+'Assumptions (Solar)'!$AF$21*'Assumptions (Solar)'!$AF$3)/10^9),0)</f>
        <v>-0.01130863258</v>
      </c>
      <c r="AL1042" s="160">
        <f>IF($AH$902&gt;0,IPMT('Assumptions (Solar)'!$V$10,Model!AA$1,'Assumptions (Solar)'!$V$13,'Assumptions (Solar)'!$V$8*Model!$AH$902*('Assumptions (Solar)'!$AF$20*'Assumptions (Solar)'!$AF$2+'Assumptions (Solar)'!$AF$21*'Assumptions (Solar)'!$AF$3)/10^9),0)</f>
        <v>-0.01004124697</v>
      </c>
      <c r="AM1042" s="160">
        <f>IF($AH$902&gt;0,IPMT('Assumptions (Solar)'!$V$10,Model!AB$1,'Assumptions (Solar)'!$V$13,'Assumptions (Solar)'!$V$8*Model!$AH$902*('Assumptions (Solar)'!$AF$20*'Assumptions (Solar)'!$AF$2+'Assumptions (Solar)'!$AF$21*'Assumptions (Solar)'!$AF$3)/10^9),0)</f>
        <v>-0.00867247051</v>
      </c>
      <c r="AN1042" s="160">
        <f>IF($AH$902&gt;0,IPMT('Assumptions (Solar)'!$V$10,Model!AC$1,'Assumptions (Solar)'!$V$13,'Assumptions (Solar)'!$V$8*Model!$AH$902*('Assumptions (Solar)'!$AF$20*'Assumptions (Solar)'!$AF$2+'Assumptions (Solar)'!$AF$21*'Assumptions (Solar)'!$AF$3)/10^9),0)</f>
        <v>-0.007194191935</v>
      </c>
      <c r="AO1042" s="160">
        <f>IF($AH$902&gt;0,IPMT('Assumptions (Solar)'!$V$10,Model!AD$1,'Assumptions (Solar)'!$V$13,'Assumptions (Solar)'!$V$8*Model!$AH$902*('Assumptions (Solar)'!$AF$20*'Assumptions (Solar)'!$AF$2+'Assumptions (Solar)'!$AF$21*'Assumptions (Solar)'!$AF$3)/10^9),0)</f>
        <v>-0.005597651073</v>
      </c>
      <c r="AP1042" s="160">
        <f>IF($AH$902&gt;0,IPMT('Assumptions (Solar)'!$V$10,Model!AE$1,'Assumptions (Solar)'!$V$13,'Assumptions (Solar)'!$V$8*Model!$AH$902*('Assumptions (Solar)'!$AF$20*'Assumptions (Solar)'!$AF$2+'Assumptions (Solar)'!$AF$21*'Assumptions (Solar)'!$AF$3)/10^9),0)</f>
        <v>-0.003873386943</v>
      </c>
      <c r="AQ1042" s="160">
        <f>IF($AH$902&gt;0,IPMT('Assumptions (Solar)'!$V$10,Model!AF$1,'Assumptions (Solar)'!$V$13,'Assumptions (Solar)'!$V$8*Model!$AH$902*('Assumptions (Solar)'!$AF$20*'Assumptions (Solar)'!$AF$2+'Assumptions (Solar)'!$AF$21*'Assumptions (Solar)'!$AF$3)/10^9),0)</f>
        <v>-0.002011181682</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-0.01473472908</v>
      </c>
      <c r="AJ1043" s="160">
        <f>IF($AI$902&gt;0,IPMT('Assumptions (Solar)'!$V$10,Model!X$1,'Assumptions (Solar)'!$V$13,'Assumptions (Solar)'!$V$8*Model!$AI$902*('Assumptions (Solar)'!$AG$20*'Assumptions (Solar)'!$AG$2+'Assumptions (Solar)'!$AG$21*'Assumptions (Solar)'!$AG$3)/10^9),0)</f>
        <v>-0.01371759827</v>
      </c>
      <c r="AK1043" s="160">
        <f>IF($AI$902&gt;0,IPMT('Assumptions (Solar)'!$V$10,Model!Y$1,'Assumptions (Solar)'!$V$13,'Assumptions (Solar)'!$V$8*Model!$AI$902*('Assumptions (Solar)'!$AG$20*'Assumptions (Solar)'!$AG$2+'Assumptions (Solar)'!$AG$21*'Assumptions (Solar)'!$AG$3)/10^9),0)</f>
        <v>-0.01261909699</v>
      </c>
      <c r="AL1043" s="160">
        <f>IF($AI$902&gt;0,IPMT('Assumptions (Solar)'!$V$10,Model!Z$1,'Assumptions (Solar)'!$V$13,'Assumptions (Solar)'!$V$8*Model!$AI$902*('Assumptions (Solar)'!$AG$20*'Assumptions (Solar)'!$AG$2+'Assumptions (Solar)'!$AG$21*'Assumptions (Solar)'!$AG$3)/10^9),0)</f>
        <v>-0.0114327156</v>
      </c>
      <c r="AM1043" s="160">
        <f>IF($AI$902&gt;0,IPMT('Assumptions (Solar)'!$V$10,Model!AA$1,'Assumptions (Solar)'!$V$13,'Assumptions (Solar)'!$V$8*Model!$AI$902*('Assumptions (Solar)'!$AG$20*'Assumptions (Solar)'!$AG$2+'Assumptions (Solar)'!$AG$21*'Assumptions (Solar)'!$AG$3)/10^9),0)</f>
        <v>-0.01015142371</v>
      </c>
      <c r="AN1043" s="160">
        <f>IF($AI$902&gt;0,IPMT('Assumptions (Solar)'!$V$10,Model!AB$1,'Assumptions (Solar)'!$V$13,'Assumptions (Solar)'!$V$8*Model!$AI$902*('Assumptions (Solar)'!$AG$20*'Assumptions (Solar)'!$AG$2+'Assumptions (Solar)'!$AG$21*'Assumptions (Solar)'!$AG$3)/10^9),0)</f>
        <v>-0.008767628467</v>
      </c>
      <c r="AO1043" s="160">
        <f>IF($AI$902&gt;0,IPMT('Assumptions (Solar)'!$V$10,Model!AC$1,'Assumptions (Solar)'!$V$13,'Assumptions (Solar)'!$V$8*Model!$AI$902*('Assumptions (Solar)'!$AG$20*'Assumptions (Solar)'!$AG$2+'Assumptions (Solar)'!$AG$21*'Assumptions (Solar)'!$AG$3)/10^9),0)</f>
        <v>-0.007273129604</v>
      </c>
      <c r="AP1043" s="160">
        <f>IF($AI$902&gt;0,IPMT('Assumptions (Solar)'!$V$10,Model!AD$1,'Assumptions (Solar)'!$V$13,'Assumptions (Solar)'!$V$8*Model!$AI$902*('Assumptions (Solar)'!$AG$20*'Assumptions (Solar)'!$AG$2+'Assumptions (Solar)'!$AG$21*'Assumptions (Solar)'!$AG$3)/10^9),0)</f>
        <v>-0.005659070831</v>
      </c>
      <c r="AQ1043" s="160">
        <f>IF($AI$902&gt;0,IPMT('Assumptions (Solar)'!$V$10,Model!AE$1,'Assumptions (Solar)'!$V$13,'Assumptions (Solar)'!$V$8*Model!$AI$902*('Assumptions (Solar)'!$AG$20*'Assumptions (Solar)'!$AG$2+'Assumptions (Solar)'!$AG$21*'Assumptions (Solar)'!$AG$3)/10^9),0)</f>
        <v>-0.003915887357</v>
      </c>
      <c r="AR1043" s="160">
        <f>IF($AI$902&gt;0,IPMT('Assumptions (Solar)'!$V$10,Model!AF$1,'Assumptions (Solar)'!$V$13,'Assumptions (Solar)'!$V$8*Model!$AI$902*('Assumptions (Solar)'!$AG$20*'Assumptions (Solar)'!$AG$2+'Assumptions (Solar)'!$AG$21*'Assumptions (Solar)'!$AG$3)/10^9),0)</f>
        <v>-0.002033249205</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-0.01492119834</v>
      </c>
      <c r="AK1044" s="177">
        <f>IF($AJ$902&gt;0,IPMT('Assumptions (Solar)'!$V$10,Model!X$1,'Assumptions (Solar)'!$V$13,'Assumptions (Solar)'!$V$8*Model!$AJ$902*('Assumptions (Solar)'!$AH$20*'Assumptions (Solar)'!$AH$2+'Assumptions (Solar)'!$AH$21*'Assumptions (Solar)'!$AH$3)/10^9),0)</f>
        <v>-0.01389119565</v>
      </c>
      <c r="AL1044" s="177">
        <f>IF($AJ$902&gt;0,IPMT('Assumptions (Solar)'!$V$10,Model!Y$1,'Assumptions (Solar)'!$V$13,'Assumptions (Solar)'!$V$8*Model!$AJ$902*('Assumptions (Solar)'!$AH$20*'Assumptions (Solar)'!$AH$2+'Assumptions (Solar)'!$AH$21*'Assumptions (Solar)'!$AH$3)/10^9),0)</f>
        <v>-0.01277879274</v>
      </c>
      <c r="AM1044" s="177">
        <f>IF($AJ$902&gt;0,IPMT('Assumptions (Solar)'!$V$10,Model!Z$1,'Assumptions (Solar)'!$V$13,'Assumptions (Solar)'!$V$8*Model!$AJ$902*('Assumptions (Solar)'!$AH$20*'Assumptions (Solar)'!$AH$2+'Assumptions (Solar)'!$AH$21*'Assumptions (Solar)'!$AH$3)/10^9),0)</f>
        <v>-0.0115773976</v>
      </c>
      <c r="AN1044" s="177">
        <f>IF($AJ$902&gt;0,IPMT('Assumptions (Solar)'!$V$10,Model!AA$1,'Assumptions (Solar)'!$V$13,'Assumptions (Solar)'!$V$8*Model!$AJ$902*('Assumptions (Solar)'!$AH$20*'Assumptions (Solar)'!$AH$2+'Assumptions (Solar)'!$AH$21*'Assumptions (Solar)'!$AH$3)/10^9),0)</f>
        <v>-0.01027989085</v>
      </c>
      <c r="AO1044" s="177">
        <f>IF($AJ$902&gt;0,IPMT('Assumptions (Solar)'!$V$10,Model!AB$1,'Assumptions (Solar)'!$V$13,'Assumptions (Solar)'!$V$8*Model!$AJ$902*('Assumptions (Solar)'!$AH$20*'Assumptions (Solar)'!$AH$2+'Assumptions (Solar)'!$AH$21*'Assumptions (Solar)'!$AH$3)/10^9),0)</f>
        <v>-0.00887858356</v>
      </c>
      <c r="AP1044" s="177">
        <f>IF($AJ$902&gt;0,IPMT('Assumptions (Solar)'!$V$10,Model!AC$1,'Assumptions (Solar)'!$V$13,'Assumptions (Solar)'!$V$8*Model!$AJ$902*('Assumptions (Solar)'!$AH$20*'Assumptions (Solar)'!$AH$2+'Assumptions (Solar)'!$AH$21*'Assumptions (Solar)'!$AH$3)/10^9),0)</f>
        <v>-0.007365171685</v>
      </c>
      <c r="AQ1044" s="177">
        <f>IF($AJ$902&gt;0,IPMT('Assumptions (Solar)'!$V$10,Model!AD$1,'Assumptions (Solar)'!$V$13,'Assumptions (Solar)'!$V$8*Model!$AJ$902*('Assumptions (Solar)'!$AH$20*'Assumptions (Solar)'!$AH$2+'Assumptions (Solar)'!$AH$21*'Assumptions (Solar)'!$AH$3)/10^9),0)</f>
        <v>-0.005730686859</v>
      </c>
      <c r="AR1044" s="177">
        <f>IF($AJ$902&gt;0,IPMT('Assumptions (Solar)'!$V$10,Model!AE$1,'Assumptions (Solar)'!$V$13,'Assumptions (Solar)'!$V$8*Model!$AJ$902*('Assumptions (Solar)'!$AH$20*'Assumptions (Solar)'!$AH$2+'Assumptions (Solar)'!$AH$21*'Assumptions (Solar)'!$AH$3)/10^9),0)</f>
        <v>-0.003965443248</v>
      </c>
      <c r="AS1044" s="177">
        <f>IF($AJ$902&gt;0,IPMT('Assumptions (Solar)'!$V$10,Model!AF$1,'Assumptions (Solar)'!$V$13,'Assumptions (Solar)'!$V$8*Model!$AJ$902*('Assumptions (Solar)'!$AH$20*'Assumptions (Solar)'!$AH$2+'Assumptions (Solar)'!$AH$21*'Assumptions (Solar)'!$AH$3)/10^9),0)</f>
        <v>-0.002058980148</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-0.01503814042</v>
      </c>
      <c r="AL1045" s="160">
        <f>IF($AK$902&gt;0,IPMT('Assumptions (Solar)'!$V$10,Model!X$1,'Assumptions (Solar)'!$V$13,'Assumptions (Solar)'!$V$8*Model!$AK$902*('Assumptions (Solar)'!$AI$20*'Assumptions (Solar)'!$AI$2+'Assumptions (Solar)'!$AI$21*'Assumptions (Solar)'!$AI$3)/10^9),0)</f>
        <v>-0.01400006528</v>
      </c>
      <c r="AM1045" s="160">
        <f>IF($AK$902&gt;0,IPMT('Assumptions (Solar)'!$V$10,Model!Y$1,'Assumptions (Solar)'!$V$13,'Assumptions (Solar)'!$V$8*Model!$AK$902*('Assumptions (Solar)'!$AI$20*'Assumptions (Solar)'!$AI$2+'Assumptions (Solar)'!$AI$21*'Assumptions (Solar)'!$AI$3)/10^9),0)</f>
        <v>-0.01287894412</v>
      </c>
      <c r="AN1045" s="160">
        <f>IF($AK$902&gt;0,IPMT('Assumptions (Solar)'!$V$10,Model!Z$1,'Assumptions (Solar)'!$V$13,'Assumptions (Solar)'!$V$8*Model!$AK$902*('Assumptions (Solar)'!$AI$20*'Assumptions (Solar)'!$AI$2+'Assumptions (Solar)'!$AI$21*'Assumptions (Solar)'!$AI$3)/10^9),0)</f>
        <v>-0.01166813328</v>
      </c>
      <c r="AO1045" s="160">
        <f>IF($AK$902&gt;0,IPMT('Assumptions (Solar)'!$V$10,Model!AA$1,'Assumptions (Solar)'!$V$13,'Assumptions (Solar)'!$V$8*Model!$AK$902*('Assumptions (Solar)'!$AI$20*'Assumptions (Solar)'!$AI$2+'Assumptions (Solar)'!$AI$21*'Assumptions (Solar)'!$AI$3)/10^9),0)</f>
        <v>-0.01036045756</v>
      </c>
      <c r="AP1045" s="160">
        <f>IF($AK$902&gt;0,IPMT('Assumptions (Solar)'!$V$10,Model!AB$1,'Assumptions (Solar)'!$V$13,'Assumptions (Solar)'!$V$8*Model!$AK$902*('Assumptions (Solar)'!$AI$20*'Assumptions (Solar)'!$AI$2+'Assumptions (Solar)'!$AI$21*'Assumptions (Solar)'!$AI$3)/10^9),0)</f>
        <v>-0.008948167785</v>
      </c>
      <c r="AQ1045" s="160">
        <f>IF($AK$902&gt;0,IPMT('Assumptions (Solar)'!$V$10,Model!AC$1,'Assumptions (Solar)'!$V$13,'Assumptions (Solar)'!$V$8*Model!$AK$902*('Assumptions (Solar)'!$AI$20*'Assumptions (Solar)'!$AI$2+'Assumptions (Solar)'!$AI$21*'Assumptions (Solar)'!$AI$3)/10^9),0)</f>
        <v>-0.00742289483</v>
      </c>
      <c r="AR1045" s="160">
        <f>IF($AK$902&gt;0,IPMT('Assumptions (Solar)'!$V$10,Model!AD$1,'Assumptions (Solar)'!$V$13,'Assumptions (Solar)'!$V$8*Model!$AK$902*('Assumptions (Solar)'!$AI$20*'Assumptions (Solar)'!$AI$2+'Assumptions (Solar)'!$AI$21*'Assumptions (Solar)'!$AI$3)/10^9),0)</f>
        <v>-0.005775600038</v>
      </c>
      <c r="AS1045" s="160">
        <f>IF($AK$902&gt;0,IPMT('Assumptions (Solar)'!$V$10,Model!AE$1,'Assumptions (Solar)'!$V$13,'Assumptions (Solar)'!$V$8*Model!$AK$902*('Assumptions (Solar)'!$AI$20*'Assumptions (Solar)'!$AI$2+'Assumptions (Solar)'!$AI$21*'Assumptions (Solar)'!$AI$3)/10^9),0)</f>
        <v>-0.003996521662</v>
      </c>
      <c r="AT1045" s="160">
        <f>IF($AK$902&gt;0,IPMT('Assumptions (Solar)'!$V$10,Model!AF$1,'Assumptions (Solar)'!$V$13,'Assumptions (Solar)'!$V$8*Model!$AK$902*('Assumptions (Solar)'!$AI$20*'Assumptions (Solar)'!$AI$2+'Assumptions (Solar)'!$AI$21*'Assumptions (Solar)'!$AI$3)/10^9),0)</f>
        <v>-0.002075117017</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-0.0151996756</v>
      </c>
      <c r="AM1046" s="177">
        <f>IF($AL$902&gt;0,IPMT('Assumptions (Solar)'!$V$10,Model!X$1,'Assumptions (Solar)'!$V$13,'Assumptions (Solar)'!$V$8*Model!$AL$902*('Assumptions (Solar)'!$AJ$20*'Assumptions (Solar)'!$AJ$2+'Assumptions (Solar)'!$AJ$21*'Assumptions (Solar)'!$AJ$3)/10^9),0)</f>
        <v>-0.01415044976</v>
      </c>
      <c r="AN1046" s="177">
        <f>IF($AL$902&gt;0,IPMT('Assumptions (Solar)'!$V$10,Model!Y$1,'Assumptions (Solar)'!$V$13,'Assumptions (Solar)'!$V$8*Model!$AL$902*('Assumptions (Solar)'!$AJ$20*'Assumptions (Solar)'!$AJ$2+'Assumptions (Solar)'!$AJ$21*'Assumptions (Solar)'!$AJ$3)/10^9),0)</f>
        <v>-0.01301728586</v>
      </c>
      <c r="AO1046" s="177">
        <f>IF($AL$902&gt;0,IPMT('Assumptions (Solar)'!$V$10,Model!Z$1,'Assumptions (Solar)'!$V$13,'Assumptions (Solar)'!$V$8*Model!$AL$902*('Assumptions (Solar)'!$AJ$20*'Assumptions (Solar)'!$AJ$2+'Assumptions (Solar)'!$AJ$21*'Assumptions (Solar)'!$AJ$3)/10^9),0)</f>
        <v>-0.01179346885</v>
      </c>
      <c r="AP1046" s="177">
        <f>IF($AL$902&gt;0,IPMT('Assumptions (Solar)'!$V$10,Model!AA$1,'Assumptions (Solar)'!$V$13,'Assumptions (Solar)'!$V$8*Model!$AL$902*('Assumptions (Solar)'!$AJ$20*'Assumptions (Solar)'!$AJ$2+'Assumptions (Solar)'!$AJ$21*'Assumptions (Solar)'!$AJ$3)/10^9),0)</f>
        <v>-0.01047174647</v>
      </c>
      <c r="AQ1046" s="177">
        <f>IF($AL$902&gt;0,IPMT('Assumptions (Solar)'!$V$10,Model!AB$1,'Assumptions (Solar)'!$V$13,'Assumptions (Solar)'!$V$8*Model!$AL$902*('Assumptions (Solar)'!$AJ$20*'Assumptions (Solar)'!$AJ$2+'Assumptions (Solar)'!$AJ$21*'Assumptions (Solar)'!$AJ$3)/10^9),0)</f>
        <v>-0.009044286306</v>
      </c>
      <c r="AR1046" s="177">
        <f>IF($AL$902&gt;0,IPMT('Assumptions (Solar)'!$V$10,Model!AC$1,'Assumptions (Solar)'!$V$13,'Assumptions (Solar)'!$V$8*Model!$AL$902*('Assumptions (Solar)'!$AJ$20*'Assumptions (Solar)'!$AJ$2+'Assumptions (Solar)'!$AJ$21*'Assumptions (Solar)'!$AJ$3)/10^9),0)</f>
        <v>-0.007502629328</v>
      </c>
      <c r="AS1046" s="177">
        <f>IF($AL$902&gt;0,IPMT('Assumptions (Solar)'!$V$10,Model!AD$1,'Assumptions (Solar)'!$V$13,'Assumptions (Solar)'!$V$8*Model!$AL$902*('Assumptions (Solar)'!$AJ$20*'Assumptions (Solar)'!$AJ$2+'Assumptions (Solar)'!$AJ$21*'Assumptions (Solar)'!$AJ$3)/10^9),0)</f>
        <v>-0.005837639792</v>
      </c>
      <c r="AT1046" s="177">
        <f>IF($AL$902&gt;0,IPMT('Assumptions (Solar)'!$V$10,Model!AE$1,'Assumptions (Solar)'!$V$13,'Assumptions (Solar)'!$V$8*Model!$AL$902*('Assumptions (Solar)'!$AJ$20*'Assumptions (Solar)'!$AJ$2+'Assumptions (Solar)'!$AJ$21*'Assumptions (Solar)'!$AJ$3)/10^9),0)</f>
        <v>-0.004039451093</v>
      </c>
      <c r="AU1046" s="177">
        <f>IF($AL$902&gt;0,IPMT('Assumptions (Solar)'!$V$10,Model!AF$1,'Assumptions (Solar)'!$V$13,'Assumptions (Solar)'!$V$8*Model!$AL$902*('Assumptions (Solar)'!$AJ$20*'Assumptions (Solar)'!$AJ$2+'Assumptions (Solar)'!$AJ$21*'Assumptions (Solar)'!$AJ$3)/10^9),0)</f>
        <v>-0.002097407298</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-0.01534258778</v>
      </c>
      <c r="AN1047" s="160">
        <f>IF($AM$902&gt;0,IPMT('Assumptions (Solar)'!$V$10,Model!X$1,'Assumptions (Solar)'!$V$13,'Assumptions (Solar)'!$V$8*Model!$AM$902*('Assumptions (Solar)'!$AK$20*'Assumptions (Solar)'!$AK$2+'Assumptions (Solar)'!$AK$21*'Assumptions (Solar)'!$AK$3)/10^9),0)</f>
        <v>-0.01428349679</v>
      </c>
      <c r="AO1047" s="160">
        <f>IF($AM$902&gt;0,IPMT('Assumptions (Solar)'!$V$10,Model!Y$1,'Assumptions (Solar)'!$V$13,'Assumptions (Solar)'!$V$8*Model!$AM$902*('Assumptions (Solar)'!$AK$20*'Assumptions (Solar)'!$AK$2+'Assumptions (Solar)'!$AK$21*'Assumptions (Solar)'!$AK$3)/10^9),0)</f>
        <v>-0.01313967852</v>
      </c>
      <c r="AP1047" s="160">
        <f>IF($AM$902&gt;0,IPMT('Assumptions (Solar)'!$V$10,Model!Z$1,'Assumptions (Solar)'!$V$13,'Assumptions (Solar)'!$V$8*Model!$AM$902*('Assumptions (Solar)'!$AK$20*'Assumptions (Solar)'!$AK$2+'Assumptions (Solar)'!$AK$21*'Assumptions (Solar)'!$AK$3)/10^9),0)</f>
        <v>-0.01190435479</v>
      </c>
      <c r="AQ1047" s="160">
        <f>IF($AM$902&gt;0,IPMT('Assumptions (Solar)'!$V$10,Model!AA$1,'Assumptions (Solar)'!$V$13,'Assumptions (Solar)'!$V$8*Model!$AM$902*('Assumptions (Solar)'!$AK$20*'Assumptions (Solar)'!$AK$2+'Assumptions (Solar)'!$AK$21*'Assumptions (Solar)'!$AK$3)/10^9),0)</f>
        <v>-0.01057020516</v>
      </c>
      <c r="AR1047" s="160">
        <f>IF($AM$902&gt;0,IPMT('Assumptions (Solar)'!$V$10,Model!AB$1,'Assumptions (Solar)'!$V$13,'Assumptions (Solar)'!$V$8*Model!$AM$902*('Assumptions (Solar)'!$AK$20*'Assumptions (Solar)'!$AK$2+'Assumptions (Solar)'!$AK$21*'Assumptions (Solar)'!$AK$3)/10^9),0)</f>
        <v>-0.009129323564</v>
      </c>
      <c r="AS1047" s="160">
        <f>IF($AM$902&gt;0,IPMT('Assumptions (Solar)'!$V$10,Model!AC$1,'Assumptions (Solar)'!$V$13,'Assumptions (Solar)'!$V$8*Model!$AM$902*('Assumptions (Solar)'!$AK$20*'Assumptions (Solar)'!$AK$2+'Assumptions (Solar)'!$AK$21*'Assumptions (Solar)'!$AK$3)/10^9),0)</f>
        <v>-0.007573171437</v>
      </c>
      <c r="AT1047" s="160">
        <f>IF($AM$902&gt;0,IPMT('Assumptions (Solar)'!$V$10,Model!AD$1,'Assumptions (Solar)'!$V$13,'Assumptions (Solar)'!$V$8*Model!$AM$902*('Assumptions (Solar)'!$AK$20*'Assumptions (Solar)'!$AK$2+'Assumptions (Solar)'!$AK$21*'Assumptions (Solar)'!$AK$3)/10^9),0)</f>
        <v>-0.005892527139</v>
      </c>
      <c r="AU1047" s="160">
        <f>IF($AM$902&gt;0,IPMT('Assumptions (Solar)'!$V$10,Model!AE$1,'Assumptions (Solar)'!$V$13,'Assumptions (Solar)'!$V$8*Model!$AM$902*('Assumptions (Solar)'!$AK$20*'Assumptions (Solar)'!$AK$2+'Assumptions (Solar)'!$AK$21*'Assumptions (Solar)'!$AK$3)/10^9),0)</f>
        <v>-0.004077431298</v>
      </c>
      <c r="AV1047" s="160">
        <f>IF($AM$902&gt;0,IPMT('Assumptions (Solar)'!$V$10,Model!AF$1,'Assumptions (Solar)'!$V$13,'Assumptions (Solar)'!$V$8*Model!$AM$902*('Assumptions (Solar)'!$AK$20*'Assumptions (Solar)'!$AK$2+'Assumptions (Solar)'!$AK$21*'Assumptions (Solar)'!$AK$3)/10^9),0)</f>
        <v>-0.002117127789</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-0.01564481984</v>
      </c>
      <c r="AO1048" s="160">
        <f>IF($AN$902&gt;0,IPMT('Assumptions (Solar)'!$V$10,Model!X$1,'Assumptions (Solar)'!$V$13,'Assumptions (Solar)'!$V$8*Model!$AN$902*('Assumptions (Solar)'!$AL$20*'Assumptions (Solar)'!$AL$2+'Assumptions (Solar)'!$AL$21*'Assumptions (Solar)'!$AL$3)/10^9),0)</f>
        <v>-0.01456486593</v>
      </c>
      <c r="AP1048" s="160">
        <f>IF($AN$902&gt;0,IPMT('Assumptions (Solar)'!$V$10,Model!Y$1,'Assumptions (Solar)'!$V$13,'Assumptions (Solar)'!$V$8*Model!$AN$902*('Assumptions (Solar)'!$AL$20*'Assumptions (Solar)'!$AL$2+'Assumptions (Solar)'!$AL$21*'Assumptions (Solar)'!$AL$3)/10^9),0)</f>
        <v>-0.0133985157</v>
      </c>
      <c r="AQ1048" s="160">
        <f>IF($AN$902&gt;0,IPMT('Assumptions (Solar)'!$V$10,Model!Z$1,'Assumptions (Solar)'!$V$13,'Assumptions (Solar)'!$V$8*Model!$AN$902*('Assumptions (Solar)'!$AL$20*'Assumptions (Solar)'!$AL$2+'Assumptions (Solar)'!$AL$21*'Assumptions (Solar)'!$AL$3)/10^9),0)</f>
        <v>-0.01213885745</v>
      </c>
      <c r="AR1048" s="160">
        <f>IF($AN$902&gt;0,IPMT('Assumptions (Solar)'!$V$10,Model!AA$1,'Assumptions (Solar)'!$V$13,'Assumptions (Solar)'!$V$8*Model!$AN$902*('Assumptions (Solar)'!$AL$20*'Assumptions (Solar)'!$AL$2+'Assumptions (Solar)'!$AL$21*'Assumptions (Solar)'!$AL$3)/10^9),0)</f>
        <v>-0.01077842655</v>
      </c>
      <c r="AS1048" s="160">
        <f>IF($AN$902&gt;0,IPMT('Assumptions (Solar)'!$V$10,Model!AB$1,'Assumptions (Solar)'!$V$13,'Assumptions (Solar)'!$V$8*Model!$AN$902*('Assumptions (Solar)'!$AL$20*'Assumptions (Solar)'!$AL$2+'Assumptions (Solar)'!$AL$21*'Assumptions (Solar)'!$AL$3)/10^9),0)</f>
        <v>-0.00930916117</v>
      </c>
      <c r="AT1048" s="160">
        <f>IF($AN$902&gt;0,IPMT('Assumptions (Solar)'!$V$10,Model!AC$1,'Assumptions (Solar)'!$V$13,'Assumptions (Solar)'!$V$8*Model!$AN$902*('Assumptions (Solar)'!$AL$20*'Assumptions (Solar)'!$AL$2+'Assumptions (Solar)'!$AL$21*'Assumptions (Solar)'!$AL$3)/10^9),0)</f>
        <v>-0.007722354562</v>
      </c>
      <c r="AU1048" s="160">
        <f>IF($AN$902&gt;0,IPMT('Assumptions (Solar)'!$V$10,Model!AD$1,'Assumptions (Solar)'!$V$13,'Assumptions (Solar)'!$V$8*Model!$AN$902*('Assumptions (Solar)'!$AL$20*'Assumptions (Solar)'!$AL$2+'Assumptions (Solar)'!$AL$21*'Assumptions (Solar)'!$AL$3)/10^9),0)</f>
        <v>-0.006008603425</v>
      </c>
      <c r="AV1048" s="160">
        <f>IF($AN$902&gt;0,IPMT('Assumptions (Solar)'!$V$10,Model!AE$1,'Assumptions (Solar)'!$V$13,'Assumptions (Solar)'!$V$8*Model!$AN$902*('Assumptions (Solar)'!$AL$20*'Assumptions (Solar)'!$AL$2+'Assumptions (Solar)'!$AL$21*'Assumptions (Solar)'!$AL$3)/10^9),0)</f>
        <v>-0.004157752198</v>
      </c>
      <c r="AW1048" s="160">
        <f>IF($AN$902&gt;0,IPMT('Assumptions (Solar)'!$V$10,Model!AF$1,'Assumptions (Solar)'!$V$13,'Assumptions (Solar)'!$V$8*Model!$AN$902*('Assumptions (Solar)'!$AL$20*'Assumptions (Solar)'!$AL$2+'Assumptions (Solar)'!$AL$21*'Assumptions (Solar)'!$AL$3)/10^9),0)</f>
        <v>-0.002158832872</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-0.01608770173</v>
      </c>
      <c r="AP1049" s="160">
        <f>IF($AO$902&gt;0,IPMT('Assumptions (Solar)'!$V$10,Model!X$1,'Assumptions (Solar)'!$V$13,'Assumptions (Solar)'!$V$8*Model!$AO$902*('Assumptions (Solar)'!$AM$20*'Assumptions (Solar)'!$AM$2+'Assumptions (Solar)'!$AM$21*'Assumptions (Solar)'!$AM$3)/10^9),0)</f>
        <v>-0.01497717591</v>
      </c>
      <c r="AQ1049" s="160">
        <f>IF($AO$902&gt;0,IPMT('Assumptions (Solar)'!$V$10,Model!Y$1,'Assumptions (Solar)'!$V$13,'Assumptions (Solar)'!$V$8*Model!$AO$902*('Assumptions (Solar)'!$AM$20*'Assumptions (Solar)'!$AM$2+'Assumptions (Solar)'!$AM$21*'Assumptions (Solar)'!$AM$3)/10^9),0)</f>
        <v>-0.01377780802</v>
      </c>
      <c r="AR1049" s="160">
        <f>IF($AO$902&gt;0,IPMT('Assumptions (Solar)'!$V$10,Model!Z$1,'Assumptions (Solar)'!$V$13,'Assumptions (Solar)'!$V$8*Model!$AO$902*('Assumptions (Solar)'!$AM$20*'Assumptions (Solar)'!$AM$2+'Assumptions (Solar)'!$AM$21*'Assumptions (Solar)'!$AM$3)/10^9),0)</f>
        <v>-0.01248249069</v>
      </c>
      <c r="AS1049" s="160">
        <f>IF($AO$902&gt;0,IPMT('Assumptions (Solar)'!$V$10,Model!AA$1,'Assumptions (Solar)'!$V$13,'Assumptions (Solar)'!$V$8*Model!$AO$902*('Assumptions (Solar)'!$AM$20*'Assumptions (Solar)'!$AM$2+'Assumptions (Solar)'!$AM$21*'Assumptions (Solar)'!$AM$3)/10^9),0)</f>
        <v>-0.01108354799</v>
      </c>
      <c r="AT1049" s="160">
        <f>IF($AO$902&gt;0,IPMT('Assumptions (Solar)'!$V$10,Model!AB$1,'Assumptions (Solar)'!$V$13,'Assumptions (Solar)'!$V$8*Model!$AO$902*('Assumptions (Solar)'!$AM$20*'Assumptions (Solar)'!$AM$2+'Assumptions (Solar)'!$AM$21*'Assumptions (Solar)'!$AM$3)/10^9),0)</f>
        <v>-0.009572689862</v>
      </c>
      <c r="AU1049" s="160">
        <f>IF($AO$902&gt;0,IPMT('Assumptions (Solar)'!$V$10,Model!AC$1,'Assumptions (Solar)'!$V$13,'Assumptions (Solar)'!$V$8*Model!$AO$902*('Assumptions (Solar)'!$AM$20*'Assumptions (Solar)'!$AM$2+'Assumptions (Solar)'!$AM$21*'Assumptions (Solar)'!$AM$3)/10^9),0)</f>
        <v>-0.007940963087</v>
      </c>
      <c r="AV1049" s="160">
        <f>IF($AO$902&gt;0,IPMT('Assumptions (Solar)'!$V$10,Model!AD$1,'Assumptions (Solar)'!$V$13,'Assumptions (Solar)'!$V$8*Model!$AO$902*('Assumptions (Solar)'!$AM$20*'Assumptions (Solar)'!$AM$2+'Assumptions (Solar)'!$AM$21*'Assumptions (Solar)'!$AM$3)/10^9),0)</f>
        <v>-0.006178698171</v>
      </c>
      <c r="AW1049" s="160">
        <f>IF($AO$902&gt;0,IPMT('Assumptions (Solar)'!$V$10,Model!AE$1,'Assumptions (Solar)'!$V$13,'Assumptions (Solar)'!$V$8*Model!$AO$902*('Assumptions (Solar)'!$AM$20*'Assumptions (Solar)'!$AM$2+'Assumptions (Solar)'!$AM$21*'Assumptions (Solar)'!$AM$3)/10^9),0)</f>
        <v>-0.004275452061</v>
      </c>
      <c r="AX1049" s="160">
        <f>IF($AO$902&gt;0,IPMT('Assumptions (Solar)'!$V$10,Model!AF$1,'Assumptions (Solar)'!$V$13,'Assumptions (Solar)'!$V$8*Model!$AO$902*('Assumptions (Solar)'!$AM$20*'Assumptions (Solar)'!$AM$2+'Assumptions (Solar)'!$AM$21*'Assumptions (Solar)'!$AM$3)/10^9),0)</f>
        <v>-0.002219946262</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-0.01581051498</v>
      </c>
      <c r="AQ1050" s="160">
        <f>IF($AP$902&gt;0,IPMT('Assumptions (Solar)'!$V$10,Model!X$1,'Assumptions (Solar)'!$V$13,'Assumptions (Solar)'!$V$8*Model!$AP$902*('Assumptions (Solar)'!$AN$20*'Assumptions (Solar)'!$AN$2+'Assumptions (Solar)'!$AN$21*'Assumptions (Solar)'!$AN$3)/10^9),0)</f>
        <v>-0.01471912321</v>
      </c>
      <c r="AR1050" s="160">
        <f>IF($AP$902&gt;0,IPMT('Assumptions (Solar)'!$V$10,Model!Y$1,'Assumptions (Solar)'!$V$13,'Assumptions (Solar)'!$V$8*Model!$AP$902*('Assumptions (Solar)'!$AN$20*'Assumptions (Solar)'!$AN$2+'Assumptions (Solar)'!$AN$21*'Assumptions (Solar)'!$AN$3)/10^9),0)</f>
        <v>-0.01354042011</v>
      </c>
      <c r="AS1050" s="160">
        <f>IF($AP$902&gt;0,IPMT('Assumptions (Solar)'!$V$10,Model!Z$1,'Assumptions (Solar)'!$V$13,'Assumptions (Solar)'!$V$8*Model!$AP$902*('Assumptions (Solar)'!$AN$20*'Assumptions (Solar)'!$AN$2+'Assumptions (Solar)'!$AN$21*'Assumptions (Solar)'!$AN$3)/10^9),0)</f>
        <v>-0.01226742075</v>
      </c>
      <c r="AT1050" s="160">
        <f>IF($AP$902&gt;0,IPMT('Assumptions (Solar)'!$V$10,Model!AA$1,'Assumptions (Solar)'!$V$13,'Assumptions (Solar)'!$V$8*Model!$AP$902*('Assumptions (Solar)'!$AN$20*'Assumptions (Solar)'!$AN$2+'Assumptions (Solar)'!$AN$21*'Assumptions (Solar)'!$AN$3)/10^9),0)</f>
        <v>-0.01089258145</v>
      </c>
      <c r="AU1050" s="160">
        <f>IF($AP$902&gt;0,IPMT('Assumptions (Solar)'!$V$10,Model!AB$1,'Assumptions (Solar)'!$V$13,'Assumptions (Solar)'!$V$8*Model!$AP$902*('Assumptions (Solar)'!$AN$20*'Assumptions (Solar)'!$AN$2+'Assumptions (Solar)'!$AN$21*'Assumptions (Solar)'!$AN$3)/10^9),0)</f>
        <v>-0.009407755001</v>
      </c>
      <c r="AV1050" s="160">
        <f>IF($AP$902&gt;0,IPMT('Assumptions (Solar)'!$V$10,Model!AC$1,'Assumptions (Solar)'!$V$13,'Assumptions (Solar)'!$V$8*Model!$AP$902*('Assumptions (Solar)'!$AN$20*'Assumptions (Solar)'!$AN$2+'Assumptions (Solar)'!$AN$21*'Assumptions (Solar)'!$AN$3)/10^9),0)</f>
        <v>-0.007804142438</v>
      </c>
      <c r="AW1050" s="160">
        <f>IF($AP$902&gt;0,IPMT('Assumptions (Solar)'!$V$10,Model!AD$1,'Assumptions (Solar)'!$V$13,'Assumptions (Solar)'!$V$8*Model!$AP$902*('Assumptions (Solar)'!$AN$20*'Assumptions (Solar)'!$AN$2+'Assumptions (Solar)'!$AN$21*'Assumptions (Solar)'!$AN$3)/10^9),0)</f>
        <v>-0.00607224087</v>
      </c>
      <c r="AX1050" s="160">
        <f>IF($AP$902&gt;0,IPMT('Assumptions (Solar)'!$V$10,Model!AE$1,'Assumptions (Solar)'!$V$13,'Assumptions (Solar)'!$V$8*Model!$AP$902*('Assumptions (Solar)'!$AN$20*'Assumptions (Solar)'!$AN$2+'Assumptions (Solar)'!$AN$21*'Assumptions (Solar)'!$AN$3)/10^9),0)</f>
        <v>-0.004201787177</v>
      </c>
      <c r="AY1050" s="160">
        <f>IF($AP$902&gt;0,IPMT('Assumptions (Solar)'!$V$10,Model!AF$1,'Assumptions (Solar)'!$V$13,'Assumptions (Solar)'!$V$8*Model!$AP$902*('Assumptions (Solar)'!$AN$20*'Assumptions (Solar)'!$AN$2+'Assumptions (Solar)'!$AN$21*'Assumptions (Solar)'!$AN$3)/10^9),0)</f>
        <v>-0.002181697188</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-0.01615120342</v>
      </c>
      <c r="AR1051" s="160">
        <f>IF($AQ$902&gt;0,IPMT('Assumptions (Solar)'!$V$10,Model!X$1,'Assumptions (Solar)'!$V$13,'Assumptions (Solar)'!$V$8*Model!$AQ$902*('Assumptions (Solar)'!$AO$20*'Assumptions (Solar)'!$AO$2+'Assumptions (Solar)'!$AO$21*'Assumptions (Solar)'!$AO$3)/10^9),0)</f>
        <v>-0.0150362941</v>
      </c>
      <c r="AS1051" s="160">
        <f>IF($AQ$902&gt;0,IPMT('Assumptions (Solar)'!$V$10,Model!Y$1,'Assumptions (Solar)'!$V$13,'Assumptions (Solar)'!$V$8*Model!$AQ$902*('Assumptions (Solar)'!$AO$20*'Assumptions (Solar)'!$AO$2+'Assumptions (Solar)'!$AO$21*'Assumptions (Solar)'!$AO$3)/10^9),0)</f>
        <v>-0.01383219205</v>
      </c>
      <c r="AT1051" s="160">
        <f>IF($AQ$902&gt;0,IPMT('Assumptions (Solar)'!$V$10,Model!Z$1,'Assumptions (Solar)'!$V$13,'Assumptions (Solar)'!$V$8*Model!$AQ$902*('Assumptions (Solar)'!$AO$20*'Assumptions (Solar)'!$AO$2+'Assumptions (Solar)'!$AO$21*'Assumptions (Solar)'!$AO$3)/10^9),0)</f>
        <v>-0.01253176182</v>
      </c>
      <c r="AU1051" s="160">
        <f>IF($AQ$902&gt;0,IPMT('Assumptions (Solar)'!$V$10,Model!AA$1,'Assumptions (Solar)'!$V$13,'Assumptions (Solar)'!$V$8*Model!$AQ$902*('Assumptions (Solar)'!$AO$20*'Assumptions (Solar)'!$AO$2+'Assumptions (Solar)'!$AO$21*'Assumptions (Solar)'!$AO$3)/10^9),0)</f>
        <v>-0.01112729718</v>
      </c>
      <c r="AV1051" s="160">
        <f>IF($AQ$902&gt;0,IPMT('Assumptions (Solar)'!$V$10,Model!AB$1,'Assumptions (Solar)'!$V$13,'Assumptions (Solar)'!$V$8*Model!$AQ$902*('Assumptions (Solar)'!$AO$20*'Assumptions (Solar)'!$AO$2+'Assumptions (Solar)'!$AO$21*'Assumptions (Solar)'!$AO$3)/10^9),0)</f>
        <v>-0.009610475367</v>
      </c>
      <c r="AW1051" s="160">
        <f>IF($AQ$902&gt;0,IPMT('Assumptions (Solar)'!$V$10,Model!AC$1,'Assumptions (Solar)'!$V$13,'Assumptions (Solar)'!$V$8*Model!$AQ$902*('Assumptions (Solar)'!$AO$20*'Assumptions (Solar)'!$AO$2+'Assumptions (Solar)'!$AO$21*'Assumptions (Solar)'!$AO$3)/10^9),0)</f>
        <v>-0.00797230781</v>
      </c>
      <c r="AX1051" s="160">
        <f>IF($AQ$902&gt;0,IPMT('Assumptions (Solar)'!$V$10,Model!AD$1,'Assumptions (Solar)'!$V$13,'Assumptions (Solar)'!$V$8*Model!$AQ$902*('Assumptions (Solar)'!$AO$20*'Assumptions (Solar)'!$AO$2+'Assumptions (Solar)'!$AO$21*'Assumptions (Solar)'!$AO$3)/10^9),0)</f>
        <v>-0.006203086847</v>
      </c>
      <c r="AY1051" s="160">
        <f>IF($AQ$902&gt;0,IPMT('Assumptions (Solar)'!$V$10,Model!AE$1,'Assumptions (Solar)'!$V$13,'Assumptions (Solar)'!$V$8*Model!$AQ$902*('Assumptions (Solar)'!$AO$20*'Assumptions (Solar)'!$AO$2+'Assumptions (Solar)'!$AO$21*'Assumptions (Solar)'!$AO$3)/10^9),0)</f>
        <v>-0.004292328208</v>
      </c>
      <c r="AZ1051" s="160">
        <f>IF($AQ$902&gt;0,IPMT('Assumptions (Solar)'!$V$10,Model!AF$1,'Assumptions (Solar)'!$V$13,'Assumptions (Solar)'!$V$8*Model!$AQ$902*('Assumptions (Solar)'!$AO$20*'Assumptions (Solar)'!$AO$2+'Assumptions (Solar)'!$AO$21*'Assumptions (Solar)'!$AO$3)/10^9),0)</f>
        <v>-0.002228708877</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-0.01639592826</v>
      </c>
      <c r="AS1052" s="160">
        <f>IF($AR$902&gt;0,IPMT('Assumptions (Solar)'!$V$10,Model!X$1,'Assumptions (Solar)'!$V$13,'Assumptions (Solar)'!$V$8*Model!$AR$902*('Assumptions (Solar)'!$AP$20*'Assumptions (Solar)'!$AP$2+'Assumptions (Solar)'!$AP$21*'Assumptions (Solar)'!$AP$3)/10^9),0)</f>
        <v>-0.01526412572</v>
      </c>
      <c r="AT1052" s="160">
        <f>IF($AR$902&gt;0,IPMT('Assumptions (Solar)'!$V$10,Model!Y$1,'Assumptions (Solar)'!$V$13,'Assumptions (Solar)'!$V$8*Model!$AR$902*('Assumptions (Solar)'!$AP$20*'Assumptions (Solar)'!$AP$2+'Assumptions (Solar)'!$AP$21*'Assumptions (Solar)'!$AP$3)/10^9),0)</f>
        <v>-0.01404177897</v>
      </c>
      <c r="AU1052" s="160">
        <f>IF($AR$902&gt;0,IPMT('Assumptions (Solar)'!$V$10,Model!Z$1,'Assumptions (Solar)'!$V$13,'Assumptions (Solar)'!$V$8*Model!$AR$902*('Assumptions (Solar)'!$AP$20*'Assumptions (Solar)'!$AP$2+'Assumptions (Solar)'!$AP$21*'Assumptions (Solar)'!$AP$3)/10^9),0)</f>
        <v>-0.01272164448</v>
      </c>
      <c r="AV1052" s="160">
        <f>IF($AR$902&gt;0,IPMT('Assumptions (Solar)'!$V$10,Model!AA$1,'Assumptions (Solar)'!$V$13,'Assumptions (Solar)'!$V$8*Model!$AR$902*('Assumptions (Solar)'!$AP$20*'Assumptions (Solar)'!$AP$2+'Assumptions (Solar)'!$AP$21*'Assumptions (Solar)'!$AP$3)/10^9),0)</f>
        <v>-0.01129589924</v>
      </c>
      <c r="AW1052" s="160">
        <f>IF($AR$902&gt;0,IPMT('Assumptions (Solar)'!$V$10,Model!AB$1,'Assumptions (Solar)'!$V$13,'Assumptions (Solar)'!$V$8*Model!$AR$902*('Assumptions (Solar)'!$AP$20*'Assumptions (Solar)'!$AP$2+'Assumptions (Solar)'!$AP$21*'Assumptions (Solar)'!$AP$3)/10^9),0)</f>
        <v>-0.009756094368</v>
      </c>
      <c r="AX1052" s="160">
        <f>IF($AR$902&gt;0,IPMT('Assumptions (Solar)'!$V$10,Model!AC$1,'Assumptions (Solar)'!$V$13,'Assumptions (Solar)'!$V$8*Model!$AR$902*('Assumptions (Solar)'!$AP$20*'Assumptions (Solar)'!$AP$2+'Assumptions (Solar)'!$AP$21*'Assumptions (Solar)'!$AP$3)/10^9),0)</f>
        <v>-0.008093105112</v>
      </c>
      <c r="AY1052" s="160">
        <f>IF($AR$902&gt;0,IPMT('Assumptions (Solar)'!$V$10,Model!AD$1,'Assumptions (Solar)'!$V$13,'Assumptions (Solar)'!$V$8*Model!$AR$902*('Assumptions (Solar)'!$AP$20*'Assumptions (Solar)'!$AP$2+'Assumptions (Solar)'!$AP$21*'Assumptions (Solar)'!$AP$3)/10^9),0)</f>
        <v>-0.006297076715</v>
      </c>
      <c r="AZ1052" s="160">
        <f>IF($AR$902&gt;0,IPMT('Assumptions (Solar)'!$V$10,Model!AE$1,'Assumptions (Solar)'!$V$13,'Assumptions (Solar)'!$V$8*Model!$AR$902*('Assumptions (Solar)'!$AP$20*'Assumptions (Solar)'!$AP$2+'Assumptions (Solar)'!$AP$21*'Assumptions (Solar)'!$AP$3)/10^9),0)</f>
        <v>-0.004357366046</v>
      </c>
      <c r="BA1052" s="160">
        <f>IF($AR$902&gt;0,IPMT('Assumptions (Solar)'!$V$10,Model!AF$1,'Assumptions (Solar)'!$V$13,'Assumptions (Solar)'!$V$8*Model!$AR$902*('Assumptions (Solar)'!$AP$20*'Assumptions (Solar)'!$AP$2+'Assumptions (Solar)'!$AP$21*'Assumptions (Solar)'!$AP$3)/10^9),0)</f>
        <v>-0.002262478524</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-0.02085756359</v>
      </c>
      <c r="AT1053" s="160">
        <f>IF($AS$902&gt;0,IPMT('Assumptions (Solar)'!$V$10,Model!X$1,'Assumptions (Solar)'!$V$13,'Assumptions (Solar)'!$V$8*Model!$AS$902*('Assumptions (Solar)'!$AQ$20*'Assumptions (Solar)'!$AQ$2+'Assumptions (Solar)'!$AQ$21*'Assumptions (Solar)'!$AQ$3)/10^9),0)</f>
        <v>-0.01941777664</v>
      </c>
      <c r="AU1053" s="160">
        <f>IF($AS$902&gt;0,IPMT('Assumptions (Solar)'!$V$10,Model!Y$1,'Assumptions (Solar)'!$V$13,'Assumptions (Solar)'!$V$8*Model!$AS$902*('Assumptions (Solar)'!$AQ$20*'Assumptions (Solar)'!$AQ$2+'Assumptions (Solar)'!$AQ$21*'Assumptions (Solar)'!$AQ$3)/10^9),0)</f>
        <v>-0.01786280674</v>
      </c>
      <c r="AV1053" s="160">
        <f>IF($AS$902&gt;0,IPMT('Assumptions (Solar)'!$V$10,Model!Z$1,'Assumptions (Solar)'!$V$13,'Assumptions (Solar)'!$V$8*Model!$AS$902*('Assumptions (Solar)'!$AQ$20*'Assumptions (Solar)'!$AQ$2+'Assumptions (Solar)'!$AQ$21*'Assumptions (Solar)'!$AQ$3)/10^9),0)</f>
        <v>-0.01618343924</v>
      </c>
      <c r="AW1053" s="160">
        <f>IF($AS$902&gt;0,IPMT('Assumptions (Solar)'!$V$10,Model!AA$1,'Assumptions (Solar)'!$V$13,'Assumptions (Solar)'!$V$8*Model!$AS$902*('Assumptions (Solar)'!$AQ$20*'Assumptions (Solar)'!$AQ$2+'Assumptions (Solar)'!$AQ$21*'Assumptions (Solar)'!$AQ$3)/10^9),0)</f>
        <v>-0.01436972234</v>
      </c>
      <c r="AX1053" s="160">
        <f>IF($AS$902&gt;0,IPMT('Assumptions (Solar)'!$V$10,Model!AB$1,'Assumptions (Solar)'!$V$13,'Assumptions (Solar)'!$V$8*Model!$AS$902*('Assumptions (Solar)'!$AQ$20*'Assumptions (Solar)'!$AQ$2+'Assumptions (Solar)'!$AQ$21*'Assumptions (Solar)'!$AQ$3)/10^9),0)</f>
        <v>-0.01241090809</v>
      </c>
      <c r="AY1053" s="160">
        <f>IF($AS$902&gt;0,IPMT('Assumptions (Solar)'!$V$10,Model!AC$1,'Assumptions (Solar)'!$V$13,'Assumptions (Solar)'!$V$8*Model!$AS$902*('Assumptions (Solar)'!$AQ$20*'Assumptions (Solar)'!$AQ$2+'Assumptions (Solar)'!$AQ$21*'Assumptions (Solar)'!$AQ$3)/10^9),0)</f>
        <v>-0.0102953887</v>
      </c>
      <c r="AZ1053" s="160">
        <f>IF($AS$902&gt;0,IPMT('Assumptions (Solar)'!$V$10,Model!AD$1,'Assumptions (Solar)'!$V$13,'Assumptions (Solar)'!$V$8*Model!$AS$902*('Assumptions (Solar)'!$AQ$20*'Assumptions (Solar)'!$AQ$2+'Assumptions (Solar)'!$AQ$21*'Assumptions (Solar)'!$AQ$3)/10^9),0)</f>
        <v>-0.008010627755</v>
      </c>
      <c r="BA1053" s="160">
        <f>IF($AS$902&gt;0,IPMT('Assumptions (Solar)'!$V$10,Model!AE$1,'Assumptions (Solar)'!$V$13,'Assumptions (Solar)'!$V$8*Model!$AS$902*('Assumptions (Solar)'!$AQ$20*'Assumptions (Solar)'!$AQ$2+'Assumptions (Solar)'!$AQ$21*'Assumptions (Solar)'!$AQ$3)/10^9),0)</f>
        <v>-0.005543085938</v>
      </c>
      <c r="BB1053" s="160">
        <f>IF($AS$902&gt;0,IPMT('Assumptions (Solar)'!$V$10,Model!AF$1,'Assumptions (Solar)'!$V$13,'Assumptions (Solar)'!$V$8*Model!$AS$902*('Assumptions (Solar)'!$AQ$20*'Assumptions (Solar)'!$AQ$2+'Assumptions (Solar)'!$AQ$21*'Assumptions (Solar)'!$AQ$3)/10^9),0)</f>
        <v>-0.002878140775</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-0.02352476789</v>
      </c>
      <c r="AU1054" s="160">
        <f>IF($AT$902&gt;0,IPMT('Assumptions (Solar)'!$V$10,Model!X$1,'Assumptions (Solar)'!$V$13,'Assumptions (Solar)'!$V$8*Model!$AT$902*('Assumptions (Solar)'!$AR$20*'Assumptions (Solar)'!$AR$2+'Assumptions (Solar)'!$AR$21*'Assumptions (Solar)'!$AR$3)/10^9),0)</f>
        <v>-0.02190086519</v>
      </c>
      <c r="AV1054" s="160">
        <f>IF($AT$902&gt;0,IPMT('Assumptions (Solar)'!$V$10,Model!Y$1,'Assumptions (Solar)'!$V$13,'Assumptions (Solar)'!$V$8*Model!$AT$902*('Assumptions (Solar)'!$AR$20*'Assumptions (Solar)'!$AR$2+'Assumptions (Solar)'!$AR$21*'Assumptions (Solar)'!$AR$3)/10^9),0)</f>
        <v>-0.02014705028</v>
      </c>
      <c r="AW1054" s="160">
        <f>IF($AT$902&gt;0,IPMT('Assumptions (Solar)'!$V$10,Model!Z$1,'Assumptions (Solar)'!$V$13,'Assumptions (Solar)'!$V$8*Model!$AT$902*('Assumptions (Solar)'!$AR$20*'Assumptions (Solar)'!$AR$2+'Assumptions (Solar)'!$AR$21*'Assumptions (Solar)'!$AR$3)/10^9),0)</f>
        <v>-0.01825293017</v>
      </c>
      <c r="AX1054" s="160">
        <f>IF($AT$902&gt;0,IPMT('Assumptions (Solar)'!$V$10,Model!AA$1,'Assumptions (Solar)'!$V$13,'Assumptions (Solar)'!$V$8*Model!$AT$902*('Assumptions (Solar)'!$AR$20*'Assumptions (Solar)'!$AR$2+'Assumptions (Solar)'!$AR$21*'Assumptions (Solar)'!$AR$3)/10^9),0)</f>
        <v>-0.01620728045</v>
      </c>
      <c r="AY1054" s="160">
        <f>IF($AT$902&gt;0,IPMT('Assumptions (Solar)'!$V$10,Model!AB$1,'Assumptions (Solar)'!$V$13,'Assumptions (Solar)'!$V$8*Model!$AT$902*('Assumptions (Solar)'!$AR$20*'Assumptions (Solar)'!$AR$2+'Assumptions (Solar)'!$AR$21*'Assumptions (Solar)'!$AR$3)/10^9),0)</f>
        <v>-0.01399797876</v>
      </c>
      <c r="AZ1054" s="160">
        <f>IF($AT$902&gt;0,IPMT('Assumptions (Solar)'!$V$10,Model!AC$1,'Assumptions (Solar)'!$V$13,'Assumptions (Solar)'!$V$8*Model!$AT$902*('Assumptions (Solar)'!$AR$20*'Assumptions (Solar)'!$AR$2+'Assumptions (Solar)'!$AR$21*'Assumptions (Solar)'!$AR$3)/10^9),0)</f>
        <v>-0.01161193293</v>
      </c>
      <c r="BA1054" s="160">
        <f>IF($AT$902&gt;0,IPMT('Assumptions (Solar)'!$V$10,Model!AD$1,'Assumptions (Solar)'!$V$13,'Assumptions (Solar)'!$V$8*Model!$AT$902*('Assumptions (Solar)'!$AR$20*'Assumptions (Solar)'!$AR$2+'Assumptions (Solar)'!$AR$21*'Assumptions (Solar)'!$AR$3)/10^9),0)</f>
        <v>-0.00903500343</v>
      </c>
      <c r="BB1054" s="160">
        <f>IF($AT$902&gt;0,IPMT('Assumptions (Solar)'!$V$10,Model!AE$1,'Assumptions (Solar)'!$V$13,'Assumptions (Solar)'!$V$8*Model!$AT$902*('Assumptions (Solar)'!$AR$20*'Assumptions (Solar)'!$AR$2+'Assumptions (Solar)'!$AR$21*'Assumptions (Solar)'!$AR$3)/10^9),0)</f>
        <v>-0.006251919574</v>
      </c>
      <c r="BC1054" s="160">
        <f>IF($AT$902&gt;0,IPMT('Assumptions (Solar)'!$V$10,Model!AF$1,'Assumptions (Solar)'!$V$13,'Assumptions (Solar)'!$V$8*Model!$AT$902*('Assumptions (Solar)'!$AR$20*'Assumptions (Solar)'!$AR$2+'Assumptions (Solar)'!$AR$21*'Assumptions (Solar)'!$AR$3)/10^9),0)</f>
        <v>-0.003246189009</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-0.02277439775</v>
      </c>
      <c r="AV1055" s="160">
        <f>IF($AU$902&gt;0,IPMT('Assumptions (Solar)'!$V$10,Model!X$1,'Assumptions (Solar)'!$V$13,'Assumptions (Solar)'!$V$8*Model!$AU$902*('Assumptions (Solar)'!$AS$20*'Assumptions (Solar)'!$AS$2+'Assumptions (Solar)'!$AS$21*'Assumptions (Solar)'!$AS$3)/10^9),0)</f>
        <v>-0.02120229271</v>
      </c>
      <c r="AW1055" s="160">
        <f>IF($AU$902&gt;0,IPMT('Assumptions (Solar)'!$V$10,Model!Y$1,'Assumptions (Solar)'!$V$13,'Assumptions (Solar)'!$V$8*Model!$AU$902*('Assumptions (Solar)'!$AS$20*'Assumptions (Solar)'!$AS$2+'Assumptions (Solar)'!$AS$21*'Assumptions (Solar)'!$AS$3)/10^9),0)</f>
        <v>-0.01950441928</v>
      </c>
      <c r="AX1055" s="160">
        <f>IF($AU$902&gt;0,IPMT('Assumptions (Solar)'!$V$10,Model!Z$1,'Assumptions (Solar)'!$V$13,'Assumptions (Solar)'!$V$8*Model!$AU$902*('Assumptions (Solar)'!$AS$20*'Assumptions (Solar)'!$AS$2+'Assumptions (Solar)'!$AS$21*'Assumptions (Solar)'!$AS$3)/10^9),0)</f>
        <v>-0.01767071597</v>
      </c>
      <c r="AY1055" s="160">
        <f>IF($AU$902&gt;0,IPMT('Assumptions (Solar)'!$V$10,Model!AA$1,'Assumptions (Solar)'!$V$13,'Assumptions (Solar)'!$V$8*Model!$AU$902*('Assumptions (Solar)'!$AS$20*'Assumptions (Solar)'!$AS$2+'Assumptions (Solar)'!$AS$21*'Assumptions (Solar)'!$AS$3)/10^9),0)</f>
        <v>-0.0156903164</v>
      </c>
      <c r="AZ1055" s="160">
        <f>IF($AU$902&gt;0,IPMT('Assumptions (Solar)'!$V$10,Model!AB$1,'Assumptions (Solar)'!$V$13,'Assumptions (Solar)'!$V$8*Model!$AU$902*('Assumptions (Solar)'!$AS$20*'Assumptions (Solar)'!$AS$2+'Assumptions (Solar)'!$AS$21*'Assumptions (Solar)'!$AS$3)/10^9),0)</f>
        <v>-0.01355148486</v>
      </c>
      <c r="BA1055" s="160">
        <f>IF($AU$902&gt;0,IPMT('Assumptions (Solar)'!$V$10,Model!AC$1,'Assumptions (Solar)'!$V$13,'Assumptions (Solar)'!$V$8*Model!$AU$902*('Assumptions (Solar)'!$AS$20*'Assumptions (Solar)'!$AS$2+'Assumptions (Solar)'!$AS$21*'Assumptions (Solar)'!$AS$3)/10^9),0)</f>
        <v>-0.01124154679</v>
      </c>
      <c r="BB1055" s="160">
        <f>IF($AU$902&gt;0,IPMT('Assumptions (Solar)'!$V$10,Model!AD$1,'Assumptions (Solar)'!$V$13,'Assumptions (Solar)'!$V$8*Model!$AU$902*('Assumptions (Solar)'!$AS$20*'Assumptions (Solar)'!$AS$2+'Assumptions (Solar)'!$AS$21*'Assumptions (Solar)'!$AS$3)/10^9),0)</f>
        <v>-0.008746813687</v>
      </c>
      <c r="BC1055" s="160">
        <f>IF($AU$902&gt;0,IPMT('Assumptions (Solar)'!$V$10,Model!AE$1,'Assumptions (Solar)'!$V$13,'Assumptions (Solar)'!$V$8*Model!$AU$902*('Assumptions (Solar)'!$AS$20*'Assumptions (Solar)'!$AS$2+'Assumptions (Solar)'!$AS$21*'Assumptions (Solar)'!$AS$3)/10^9),0)</f>
        <v>-0.00605250193</v>
      </c>
      <c r="BD1055" s="160">
        <f>IF($AU$902&gt;0,IPMT('Assumptions (Solar)'!$V$10,Model!AF$1,'Assumptions (Solar)'!$V$13,'Assumptions (Solar)'!$V$8*Model!$AU$902*('Assumptions (Solar)'!$AS$20*'Assumptions (Solar)'!$AS$2+'Assumptions (Solar)'!$AS$21*'Assumptions (Solar)'!$AS$3)/10^9),0)</f>
        <v>-0.003142645233</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-0.01672562662</v>
      </c>
      <c r="AW1056" s="160">
        <f>IF($AV$902&gt;0,IPMT('Assumptions (Solar)'!$V$10,Model!X$1,'Assumptions (Solar)'!$V$13,'Assumptions (Solar)'!$V$8*Model!$AV$902*('Assumptions (Solar)'!$AT$20*'Assumptions (Solar)'!$AT$2+'Assumptions (Solar)'!$AT$21*'Assumptions (Solar)'!$AT$3)/10^9),0)</f>
        <v>-0.01557106517</v>
      </c>
      <c r="AX1056" s="160">
        <f>IF($AV$902&gt;0,IPMT('Assumptions (Solar)'!$V$10,Model!Y$1,'Assumptions (Solar)'!$V$13,'Assumptions (Solar)'!$V$8*Model!$AV$902*('Assumptions (Solar)'!$AT$20*'Assumptions (Solar)'!$AT$2+'Assumptions (Solar)'!$AT$21*'Assumptions (Solar)'!$AT$3)/10^9),0)</f>
        <v>-0.0143241388</v>
      </c>
      <c r="AY1056" s="160">
        <f>IF($AV$902&gt;0,IPMT('Assumptions (Solar)'!$V$10,Model!Z$1,'Assumptions (Solar)'!$V$13,'Assumptions (Solar)'!$V$8*Model!$AV$902*('Assumptions (Solar)'!$AT$20*'Assumptions (Solar)'!$AT$2+'Assumptions (Solar)'!$AT$21*'Assumptions (Solar)'!$AT$3)/10^9),0)</f>
        <v>-0.01297745832</v>
      </c>
      <c r="AZ1056" s="160">
        <f>IF($AV$902&gt;0,IPMT('Assumptions (Solar)'!$V$10,Model!AA$1,'Assumptions (Solar)'!$V$13,'Assumptions (Solar)'!$V$8*Model!$AV$902*('Assumptions (Solar)'!$AT$20*'Assumptions (Solar)'!$AT$2+'Assumptions (Solar)'!$AT$21*'Assumptions (Solar)'!$AT$3)/10^9),0)</f>
        <v>-0.0115230434</v>
      </c>
      <c r="BA1056" s="160">
        <f>IF($AV$902&gt;0,IPMT('Assumptions (Solar)'!$V$10,Model!AB$1,'Assumptions (Solar)'!$V$13,'Assumptions (Solar)'!$V$8*Model!$AV$902*('Assumptions (Solar)'!$AT$20*'Assumptions (Solar)'!$AT$2+'Assumptions (Solar)'!$AT$21*'Assumptions (Solar)'!$AT$3)/10^9),0)</f>
        <v>-0.009952275288</v>
      </c>
      <c r="BB1056" s="160">
        <f>IF($AV$902&gt;0,IPMT('Assumptions (Solar)'!$V$10,Model!AC$1,'Assumptions (Solar)'!$V$13,'Assumptions (Solar)'!$V$8*Model!$AV$902*('Assumptions (Solar)'!$AT$20*'Assumptions (Solar)'!$AT$2+'Assumptions (Solar)'!$AT$21*'Assumptions (Solar)'!$AT$3)/10^9),0)</f>
        <v>-0.008255845728</v>
      </c>
      <c r="BC1056" s="160">
        <f>IF($AV$902&gt;0,IPMT('Assumptions (Solar)'!$V$10,Model!AD$1,'Assumptions (Solar)'!$V$13,'Assumptions (Solar)'!$V$8*Model!$AV$902*('Assumptions (Solar)'!$AT$20*'Assumptions (Solar)'!$AT$2+'Assumptions (Solar)'!$AT$21*'Assumptions (Solar)'!$AT$3)/10^9),0)</f>
        <v>-0.006423701803</v>
      </c>
      <c r="BD1056" s="160">
        <f>IF($AV$902&gt;0,IPMT('Assumptions (Solar)'!$V$10,Model!AE$1,'Assumptions (Solar)'!$V$13,'Assumptions (Solar)'!$V$8*Model!$AV$902*('Assumptions (Solar)'!$AT$20*'Assumptions (Solar)'!$AT$2+'Assumptions (Solar)'!$AT$21*'Assumptions (Solar)'!$AT$3)/10^9),0)</f>
        <v>-0.004444986363</v>
      </c>
      <c r="BE1056" s="160">
        <f>IF($AV$902&gt;0,IPMT('Assumptions (Solar)'!$V$10,Model!AF$1,'Assumptions (Solar)'!$V$13,'Assumptions (Solar)'!$V$8*Model!$AV$902*('Assumptions (Solar)'!$AT$20*'Assumptions (Solar)'!$AT$2+'Assumptions (Solar)'!$AT$21*'Assumptions (Solar)'!$AT$3)/10^9),0)</f>
        <v>-0.002307973689</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-0.01688886158</v>
      </c>
      <c r="AX1057" s="160">
        <f>IF($AW$902&gt;0,IPMT('Assumptions (Solar)'!$V$10,Model!X$1,'Assumptions (Solar)'!$V$13,'Assumptions (Solar)'!$V$8*Model!$AW$902*('Assumptions (Solar)'!$AU$20*'Assumptions (Solar)'!$AU$2+'Assumptions (Solar)'!$AU$21*'Assumptions (Solar)'!$AU$3)/10^9),0)</f>
        <v>-0.0157230321</v>
      </c>
      <c r="AY1057" s="160">
        <f>IF($AW$902&gt;0,IPMT('Assumptions (Solar)'!$V$10,Model!Y$1,'Assumptions (Solar)'!$V$13,'Assumptions (Solar)'!$V$8*Model!$AW$902*('Assumptions (Solar)'!$AU$20*'Assumptions (Solar)'!$AU$2+'Assumptions (Solar)'!$AU$21*'Assumptions (Solar)'!$AU$3)/10^9),0)</f>
        <v>-0.01446393626</v>
      </c>
      <c r="AZ1057" s="160">
        <f>IF($AW$902&gt;0,IPMT('Assumptions (Solar)'!$V$10,Model!Z$1,'Assumptions (Solar)'!$V$13,'Assumptions (Solar)'!$V$8*Model!$AW$902*('Assumptions (Solar)'!$AU$20*'Assumptions (Solar)'!$AU$2+'Assumptions (Solar)'!$AU$21*'Assumptions (Solar)'!$AU$3)/10^9),0)</f>
        <v>-0.01310411276</v>
      </c>
      <c r="BA1057" s="160">
        <f>IF($AW$902&gt;0,IPMT('Assumptions (Solar)'!$V$10,Model!AA$1,'Assumptions (Solar)'!$V$13,'Assumptions (Solar)'!$V$8*Model!$AW$902*('Assumptions (Solar)'!$AU$20*'Assumptions (Solar)'!$AU$2+'Assumptions (Solar)'!$AU$21*'Assumptions (Solar)'!$AU$3)/10^9),0)</f>
        <v>-0.01163550337</v>
      </c>
      <c r="BB1057" s="160">
        <f>IF($AW$902&gt;0,IPMT('Assumptions (Solar)'!$V$10,Model!AB$1,'Assumptions (Solar)'!$V$13,'Assumptions (Solar)'!$V$8*Model!$AW$902*('Assumptions (Solar)'!$AU$20*'Assumptions (Solar)'!$AU$2+'Assumptions (Solar)'!$AU$21*'Assumptions (Solar)'!$AU$3)/10^9),0)</f>
        <v>-0.01004940524</v>
      </c>
      <c r="BC1057" s="160">
        <f>IF($AW$902&gt;0,IPMT('Assumptions (Solar)'!$V$10,Model!AC$1,'Assumptions (Solar)'!$V$13,'Assumptions (Solar)'!$V$8*Model!$AW$902*('Assumptions (Solar)'!$AU$20*'Assumptions (Solar)'!$AU$2+'Assumptions (Solar)'!$AU$21*'Assumptions (Solar)'!$AU$3)/10^9),0)</f>
        <v>-0.008336419248</v>
      </c>
      <c r="BD1057" s="160">
        <f>IF($AW$902&gt;0,IPMT('Assumptions (Solar)'!$V$10,Model!AD$1,'Assumptions (Solar)'!$V$13,'Assumptions (Solar)'!$V$8*Model!$AW$902*('Assumptions (Solar)'!$AU$20*'Assumptions (Solar)'!$AU$2+'Assumptions (Solar)'!$AU$21*'Assumptions (Solar)'!$AU$3)/10^9),0)</f>
        <v>-0.006486394383</v>
      </c>
      <c r="BE1057" s="160">
        <f>IF($AW$902&gt;0,IPMT('Assumptions (Solar)'!$V$10,Model!AE$1,'Assumptions (Solar)'!$V$13,'Assumptions (Solar)'!$V$8*Model!$AW$902*('Assumptions (Solar)'!$AU$20*'Assumptions (Solar)'!$AU$2+'Assumptions (Solar)'!$AU$21*'Assumptions (Solar)'!$AU$3)/10^9),0)</f>
        <v>-0.004488367527</v>
      </c>
      <c r="BF1057" s="160">
        <f>IF($AW$902&gt;0,IPMT('Assumptions (Solar)'!$V$10,Model!AF$1,'Assumptions (Solar)'!$V$13,'Assumptions (Solar)'!$V$8*Model!$AW$902*('Assumptions (Solar)'!$AU$20*'Assumptions (Solar)'!$AU$2+'Assumptions (Solar)'!$AU$21*'Assumptions (Solar)'!$AU$3)/10^9),0)</f>
        <v>-0.002330498524</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-0.03410419971</v>
      </c>
      <c r="AY1058" s="160">
        <f>IF($AX$902&gt;0,IPMT('Assumptions (Solar)'!$V$10,Model!X$1,'Assumptions (Solar)'!$V$13,'Assumptions (Solar)'!$V$8*Model!$AX$902*('Assumptions (Solar)'!$AV$20*'Assumptions (Solar)'!$AV$2+'Assumptions (Solar)'!$AV$21*'Assumptions (Solar)'!$AV$3)/10^9),0)</f>
        <v>-0.03175000424</v>
      </c>
      <c r="AZ1058" s="160">
        <f>IF($AX$902&gt;0,IPMT('Assumptions (Solar)'!$V$10,Model!Y$1,'Assumptions (Solar)'!$V$13,'Assumptions (Solar)'!$V$8*Model!$AX$902*('Assumptions (Solar)'!$AV$20*'Assumptions (Solar)'!$AV$2+'Assumptions (Solar)'!$AV$21*'Assumptions (Solar)'!$AV$3)/10^9),0)</f>
        <v>-0.02920747313</v>
      </c>
      <c r="BA1058" s="160">
        <f>IF($AX$902&gt;0,IPMT('Assumptions (Solar)'!$V$10,Model!Z$1,'Assumptions (Solar)'!$V$13,'Assumptions (Solar)'!$V$8*Model!$AX$902*('Assumptions (Solar)'!$AV$20*'Assumptions (Solar)'!$AV$2+'Assumptions (Solar)'!$AV$21*'Assumptions (Solar)'!$AV$3)/10^9),0)</f>
        <v>-0.02646153954</v>
      </c>
      <c r="BB1058" s="160">
        <f>IF($AX$902&gt;0,IPMT('Assumptions (Solar)'!$V$10,Model!AA$1,'Assumptions (Solar)'!$V$13,'Assumptions (Solar)'!$V$8*Model!$AX$902*('Assumptions (Solar)'!$AV$20*'Assumptions (Solar)'!$AV$2+'Assumptions (Solar)'!$AV$21*'Assumptions (Solar)'!$AV$3)/10^9),0)</f>
        <v>-0.02349593126</v>
      </c>
      <c r="BC1058" s="160">
        <f>IF($AX$902&gt;0,IPMT('Assumptions (Solar)'!$V$10,Model!AB$1,'Assumptions (Solar)'!$V$13,'Assumptions (Solar)'!$V$8*Model!$AX$902*('Assumptions (Solar)'!$AV$20*'Assumptions (Solar)'!$AV$2+'Assumptions (Solar)'!$AV$21*'Assumptions (Solar)'!$AV$3)/10^9),0)</f>
        <v>-0.02029307431</v>
      </c>
      <c r="BD1058" s="160">
        <f>IF($AX$902&gt;0,IPMT('Assumptions (Solar)'!$V$10,Model!AC$1,'Assumptions (Solar)'!$V$13,'Assumptions (Solar)'!$V$8*Model!$AX$902*('Assumptions (Solar)'!$AV$20*'Assumptions (Solar)'!$AV$2+'Assumptions (Solar)'!$AV$21*'Assumptions (Solar)'!$AV$3)/10^9),0)</f>
        <v>-0.01683398881</v>
      </c>
      <c r="BE1058" s="160">
        <f>IF($AX$902&gt;0,IPMT('Assumptions (Solar)'!$V$10,Model!AD$1,'Assumptions (Solar)'!$V$13,'Assumptions (Solar)'!$V$8*Model!$AX$902*('Assumptions (Solar)'!$AV$20*'Assumptions (Solar)'!$AV$2+'Assumptions (Solar)'!$AV$21*'Assumptions (Solar)'!$AV$3)/10^9),0)</f>
        <v>-0.01309817647</v>
      </c>
      <c r="BF1058" s="160">
        <f>IF($AX$902&gt;0,IPMT('Assumptions (Solar)'!$V$10,Model!AE$1,'Assumptions (Solar)'!$V$13,'Assumptions (Solar)'!$V$8*Model!$AX$902*('Assumptions (Solar)'!$AV$20*'Assumptions (Solar)'!$AV$2+'Assumptions (Solar)'!$AV$21*'Assumptions (Solar)'!$AV$3)/10^9),0)</f>
        <v>-0.009063499147</v>
      </c>
      <c r="BG1058" s="160">
        <f>IF($AX$902&gt;0,IPMT('Assumptions (Solar)'!$V$10,Model!AF$1,'Assumptions (Solar)'!$V$13,'Assumptions (Solar)'!$V$8*Model!$AX$902*('Assumptions (Solar)'!$AV$20*'Assumptions (Solar)'!$AV$2+'Assumptions (Solar)'!$AV$21*'Assumptions (Solar)'!$AV$3)/10^9),0)</f>
        <v>-0.004706047634</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-0.03438213336</v>
      </c>
      <c r="AZ1059" s="160">
        <f>IF($AY$902&gt;0,IPMT('Assumptions (Solar)'!$V$10,Model!X$1,'Assumptions (Solar)'!$V$13,'Assumptions (Solar)'!$V$8*Model!$AY$902*('Assumptions (Solar)'!$AW$20*'Assumptions (Solar)'!$AW$2+'Assumptions (Solar)'!$AW$21*'Assumptions (Solar)'!$AW$3)/10^9),0)</f>
        <v>-0.03200875227</v>
      </c>
      <c r="BA1059" s="160">
        <f>IF($AY$902&gt;0,IPMT('Assumptions (Solar)'!$V$10,Model!Y$1,'Assumptions (Solar)'!$V$13,'Assumptions (Solar)'!$V$8*Model!$AY$902*('Assumptions (Solar)'!$AW$20*'Assumptions (Solar)'!$AW$2+'Assumptions (Solar)'!$AW$21*'Assumptions (Solar)'!$AW$3)/10^9),0)</f>
        <v>-0.0294455007</v>
      </c>
      <c r="BB1059" s="160">
        <f>IF($AY$902&gt;0,IPMT('Assumptions (Solar)'!$V$10,Model!Z$1,'Assumptions (Solar)'!$V$13,'Assumptions (Solar)'!$V$8*Model!$AY$902*('Assumptions (Solar)'!$AW$20*'Assumptions (Solar)'!$AW$2+'Assumptions (Solar)'!$AW$21*'Assumptions (Solar)'!$AW$3)/10^9),0)</f>
        <v>-0.026677189</v>
      </c>
      <c r="BC1059" s="160">
        <f>IF($AY$902&gt;0,IPMT('Assumptions (Solar)'!$V$10,Model!AA$1,'Assumptions (Solar)'!$V$13,'Assumptions (Solar)'!$V$8*Model!$AY$902*('Assumptions (Solar)'!$AW$20*'Assumptions (Solar)'!$AW$2+'Assumptions (Solar)'!$AW$21*'Assumptions (Solar)'!$AW$3)/10^9),0)</f>
        <v>-0.02368741237</v>
      </c>
      <c r="BD1059" s="160">
        <f>IF($AY$902&gt;0,IPMT('Assumptions (Solar)'!$V$10,Model!AB$1,'Assumptions (Solar)'!$V$13,'Assumptions (Solar)'!$V$8*Model!$AY$902*('Assumptions (Solar)'!$AW$20*'Assumptions (Solar)'!$AW$2+'Assumptions (Solar)'!$AW$21*'Assumptions (Solar)'!$AW$3)/10^9),0)</f>
        <v>-0.0204584536</v>
      </c>
      <c r="BE1059" s="160">
        <f>IF($AY$902&gt;0,IPMT('Assumptions (Solar)'!$V$10,Model!AC$1,'Assumptions (Solar)'!$V$13,'Assumptions (Solar)'!$V$8*Model!$AY$902*('Assumptions (Solar)'!$AW$20*'Assumptions (Solar)'!$AW$2+'Assumptions (Solar)'!$AW$21*'Assumptions (Solar)'!$AW$3)/10^9),0)</f>
        <v>-0.01697117813</v>
      </c>
      <c r="BF1059" s="160">
        <f>IF($AY$902&gt;0,IPMT('Assumptions (Solar)'!$V$10,Model!AD$1,'Assumptions (Solar)'!$V$13,'Assumptions (Solar)'!$V$8*Model!$AY$902*('Assumptions (Solar)'!$AW$20*'Assumptions (Solar)'!$AW$2+'Assumptions (Solar)'!$AW$21*'Assumptions (Solar)'!$AW$3)/10^9),0)</f>
        <v>-0.01320492063</v>
      </c>
      <c r="BG1059" s="160">
        <f>IF($AY$902&gt;0,IPMT('Assumptions (Solar)'!$V$10,Model!AE$1,'Assumptions (Solar)'!$V$13,'Assumptions (Solar)'!$V$8*Model!$AY$902*('Assumptions (Solar)'!$AW$20*'Assumptions (Solar)'!$AW$2+'Assumptions (Solar)'!$AW$21*'Assumptions (Solar)'!$AW$3)/10^9),0)</f>
        <v>-0.009137362525</v>
      </c>
      <c r="BH1059" s="160">
        <f>IF($AY$902&gt;0,IPMT('Assumptions (Solar)'!$V$10,Model!AF$1,'Assumptions (Solar)'!$V$13,'Assumptions (Solar)'!$V$8*Model!$AY$902*('Assumptions (Solar)'!$AW$20*'Assumptions (Solar)'!$AW$2+'Assumptions (Solar)'!$AW$21*'Assumptions (Solar)'!$AW$3)/10^9),0)</f>
        <v>-0.004744399773</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-0.03470730162</v>
      </c>
      <c r="BA1060" s="160">
        <f>IF($AZ$902&gt;0,IPMT('Assumptions (Solar)'!$V$10,Model!X$1,'Assumptions (Solar)'!$V$13,'Assumptions (Solar)'!$V$8*Model!$AZ$902*('Assumptions (Solar)'!$AX$20*'Assumptions (Solar)'!$AX$2+'Assumptions (Solar)'!$AX$21*'Assumptions (Solar)'!$AX$3)/10^9),0)</f>
        <v>-0.03231147434</v>
      </c>
      <c r="BB1060" s="160">
        <f>IF($AZ$902&gt;0,IPMT('Assumptions (Solar)'!$V$10,Model!Y$1,'Assumptions (Solar)'!$V$13,'Assumptions (Solar)'!$V$8*Model!$AZ$902*('Assumptions (Solar)'!$AX$20*'Assumptions (Solar)'!$AX$2+'Assumptions (Solar)'!$AX$21*'Assumptions (Solar)'!$AX$3)/10^9),0)</f>
        <v>-0.02972398087</v>
      </c>
      <c r="BC1060" s="160">
        <f>IF($AZ$902&gt;0,IPMT('Assumptions (Solar)'!$V$10,Model!Z$1,'Assumptions (Solar)'!$V$13,'Assumptions (Solar)'!$V$8*Model!$AZ$902*('Assumptions (Solar)'!$AX$20*'Assumptions (Solar)'!$AX$2+'Assumptions (Solar)'!$AX$21*'Assumptions (Solar)'!$AX$3)/10^9),0)</f>
        <v>-0.02692948792</v>
      </c>
      <c r="BD1060" s="160">
        <f>IF($AZ$902&gt;0,IPMT('Assumptions (Solar)'!$V$10,Model!AA$1,'Assumptions (Solar)'!$V$13,'Assumptions (Solar)'!$V$8*Model!$AZ$902*('Assumptions (Solar)'!$AX$20*'Assumptions (Solar)'!$AX$2+'Assumptions (Solar)'!$AX$21*'Assumptions (Solar)'!$AX$3)/10^9),0)</f>
        <v>-0.02391143554</v>
      </c>
      <c r="BE1060" s="160">
        <f>IF($AZ$902&gt;0,IPMT('Assumptions (Solar)'!$V$10,Model!AB$1,'Assumptions (Solar)'!$V$13,'Assumptions (Solar)'!$V$8*Model!$AZ$902*('Assumptions (Solar)'!$AX$20*'Assumptions (Solar)'!$AX$2+'Assumptions (Solar)'!$AX$21*'Assumptions (Solar)'!$AX$3)/10^9),0)</f>
        <v>-0.02065193897</v>
      </c>
      <c r="BF1060" s="160">
        <f>IF($AZ$902&gt;0,IPMT('Assumptions (Solar)'!$V$10,Model!AC$1,'Assumptions (Solar)'!$V$13,'Assumptions (Solar)'!$V$8*Model!$AZ$902*('Assumptions (Solar)'!$AX$20*'Assumptions (Solar)'!$AX$2+'Assumptions (Solar)'!$AX$21*'Assumptions (Solar)'!$AX$3)/10^9),0)</f>
        <v>-0.01713168267</v>
      </c>
      <c r="BG1060" s="160">
        <f>IF($AZ$902&gt;0,IPMT('Assumptions (Solar)'!$V$10,Model!AD$1,'Assumptions (Solar)'!$V$13,'Assumptions (Solar)'!$V$8*Model!$AZ$902*('Assumptions (Solar)'!$AX$20*'Assumptions (Solar)'!$AX$2+'Assumptions (Solar)'!$AX$21*'Assumptions (Solar)'!$AX$3)/10^9),0)</f>
        <v>-0.01332980587</v>
      </c>
      <c r="BH1060" s="160">
        <f>IF($AZ$902&gt;0,IPMT('Assumptions (Solar)'!$V$10,Model!AE$1,'Assumptions (Solar)'!$V$13,'Assumptions (Solar)'!$V$8*Model!$AZ$902*('Assumptions (Solar)'!$AX$20*'Assumptions (Solar)'!$AX$2+'Assumptions (Solar)'!$AX$21*'Assumptions (Solar)'!$AX$3)/10^9),0)</f>
        <v>-0.009223778929</v>
      </c>
      <c r="BI1060" s="160">
        <f>IF($AZ$902&gt;0,IPMT('Assumptions (Solar)'!$V$10,Model!AF$1,'Assumptions (Solar)'!$V$13,'Assumptions (Solar)'!$V$8*Model!$AZ$902*('Assumptions (Solar)'!$AX$20*'Assumptions (Solar)'!$AX$2+'Assumptions (Solar)'!$AX$21*'Assumptions (Solar)'!$AX$3)/10^9),0)</f>
        <v>-0.004789269828</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-0.034981738</v>
      </c>
      <c r="BB1061" s="160">
        <f>IF($BA$902&gt;0,IPMT('Assumptions (Solar)'!$V$10,Model!X$1,'Assumptions (Solar)'!$V$13,'Assumptions (Solar)'!$V$8*Model!$BA$902*('Assumptions (Solar)'!$AY$20*'Assumptions (Solar)'!$AY$2+'Assumptions (Solar)'!$AY$21*'Assumptions (Solar)'!$AY$3)/10^9),0)</f>
        <v>-0.03256696651</v>
      </c>
      <c r="BC1061" s="160">
        <f>IF($BA$902&gt;0,IPMT('Assumptions (Solar)'!$V$10,Model!Y$1,'Assumptions (Solar)'!$V$13,'Assumptions (Solar)'!$V$8*Model!$BA$902*('Assumptions (Solar)'!$AY$20*'Assumptions (Solar)'!$AY$2+'Assumptions (Solar)'!$AY$21*'Assumptions (Solar)'!$AY$3)/10^9),0)</f>
        <v>-0.02995901331</v>
      </c>
      <c r="BD1061" s="160">
        <f>IF($BA$902&gt;0,IPMT('Assumptions (Solar)'!$V$10,Model!Z$1,'Assumptions (Solar)'!$V$13,'Assumptions (Solar)'!$V$8*Model!$BA$902*('Assumptions (Solar)'!$AY$20*'Assumptions (Solar)'!$AY$2+'Assumptions (Solar)'!$AY$21*'Assumptions (Solar)'!$AY$3)/10^9),0)</f>
        <v>-0.02714242384</v>
      </c>
      <c r="BE1061" s="160">
        <f>IF($BA$902&gt;0,IPMT('Assumptions (Solar)'!$V$10,Model!AA$1,'Assumptions (Solar)'!$V$13,'Assumptions (Solar)'!$V$8*Model!$BA$902*('Assumptions (Solar)'!$AY$20*'Assumptions (Solar)'!$AY$2+'Assumptions (Solar)'!$AY$21*'Assumptions (Solar)'!$AY$3)/10^9),0)</f>
        <v>-0.02410050722</v>
      </c>
      <c r="BF1061" s="160">
        <f>IF($BA$902&gt;0,IPMT('Assumptions (Solar)'!$V$10,Model!AB$1,'Assumptions (Solar)'!$V$13,'Assumptions (Solar)'!$V$8*Model!$BA$902*('Assumptions (Solar)'!$AY$20*'Assumptions (Solar)'!$AY$2+'Assumptions (Solar)'!$AY$21*'Assumptions (Solar)'!$AY$3)/10^9),0)</f>
        <v>-0.02081523727</v>
      </c>
      <c r="BG1061" s="160">
        <f>IF($BA$902&gt;0,IPMT('Assumptions (Solar)'!$V$10,Model!AC$1,'Assumptions (Solar)'!$V$13,'Assumptions (Solar)'!$V$8*Model!$BA$902*('Assumptions (Solar)'!$AY$20*'Assumptions (Solar)'!$AY$2+'Assumptions (Solar)'!$AY$21*'Assumptions (Solar)'!$AY$3)/10^9),0)</f>
        <v>-0.01726714573</v>
      </c>
      <c r="BH1061" s="160">
        <f>IF($BA$902&gt;0,IPMT('Assumptions (Solar)'!$V$10,Model!AD$1,'Assumptions (Solar)'!$V$13,'Assumptions (Solar)'!$V$8*Model!$BA$902*('Assumptions (Solar)'!$AY$20*'Assumptions (Solar)'!$AY$2+'Assumptions (Solar)'!$AY$21*'Assumptions (Solar)'!$AY$3)/10^9),0)</f>
        <v>-0.01343520686</v>
      </c>
      <c r="BI1061" s="160">
        <f>IF($BA$902&gt;0,IPMT('Assumptions (Solar)'!$V$10,Model!AE$1,'Assumptions (Solar)'!$V$13,'Assumptions (Solar)'!$V$8*Model!$BA$902*('Assumptions (Solar)'!$AY$20*'Assumptions (Solar)'!$AY$2+'Assumptions (Solar)'!$AY$21*'Assumptions (Solar)'!$AY$3)/10^9),0)</f>
        <v>-0.009296712876</v>
      </c>
      <c r="BJ1061" s="160">
        <f>IF($BA$902&gt;0,IPMT('Assumptions (Solar)'!$V$10,Model!AF$1,'Assumptions (Solar)'!$V$13,'Assumptions (Solar)'!$V$8*Model!$BA$902*('Assumptions (Solar)'!$AY$20*'Assumptions (Solar)'!$AY$2+'Assumptions (Solar)'!$AY$21*'Assumptions (Solar)'!$AY$3)/10^9),0)</f>
        <v>-0.004827139378</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0.0007138776167</v>
      </c>
      <c r="K1062" s="176">
        <f t="shared" si="43"/>
        <v>0.001142204187</v>
      </c>
      <c r="L1062" s="176">
        <f t="shared" si="43"/>
        <v>0.000685322512</v>
      </c>
      <c r="M1062" s="176">
        <f t="shared" si="43"/>
        <v>0.0004111935072</v>
      </c>
      <c r="N1062" s="176">
        <f t="shared" si="43"/>
        <v>0.003350648692</v>
      </c>
      <c r="O1062" s="176">
        <f t="shared" si="43"/>
        <v>0.01336136048</v>
      </c>
      <c r="P1062" s="176">
        <f t="shared" si="43"/>
        <v>0.01634609366</v>
      </c>
      <c r="Q1062" s="176">
        <f t="shared" si="43"/>
        <v>0.0125192986</v>
      </c>
      <c r="R1062" s="176">
        <f t="shared" si="43"/>
        <v>0.01491239922</v>
      </c>
      <c r="S1062" s="176">
        <f t="shared" si="43"/>
        <v>0.07318453655</v>
      </c>
      <c r="T1062" s="176">
        <f t="shared" si="43"/>
        <v>0.1794239971</v>
      </c>
      <c r="U1062" s="176">
        <f t="shared" si="43"/>
        <v>0.2484617545</v>
      </c>
      <c r="V1062" s="176">
        <f t="shared" si="43"/>
        <v>0.2134273298</v>
      </c>
      <c r="W1062" s="176">
        <f t="shared" si="43"/>
        <v>0.1408229268</v>
      </c>
      <c r="X1062" s="176">
        <f t="shared" si="43"/>
        <v>0.2121951746</v>
      </c>
      <c r="Y1062" s="176">
        <f t="shared" si="43"/>
        <v>0.32062989</v>
      </c>
      <c r="Z1062" s="176">
        <f t="shared" si="43"/>
        <v>0.332507849</v>
      </c>
      <c r="AA1062" s="176">
        <f t="shared" si="43"/>
        <v>0.342331406</v>
      </c>
      <c r="AB1062" s="176">
        <f t="shared" si="43"/>
        <v>0.3818285288</v>
      </c>
      <c r="AC1062" s="176">
        <f t="shared" si="43"/>
        <v>0.3872741504</v>
      </c>
      <c r="AD1062" s="176">
        <f t="shared" si="43"/>
        <v>0.3683983987</v>
      </c>
      <c r="AE1062" s="176">
        <f t="shared" si="43"/>
        <v>0.3584698165</v>
      </c>
      <c r="AF1062" s="176">
        <f t="shared" si="43"/>
        <v>0.3480526951</v>
      </c>
      <c r="AG1062" s="176">
        <f t="shared" si="43"/>
        <v>0.3370273154</v>
      </c>
      <c r="AH1062" s="176">
        <f t="shared" si="43"/>
        <v>0.3253926774</v>
      </c>
      <c r="AI1062" s="176">
        <f t="shared" si="43"/>
        <v>0.3165076806</v>
      </c>
      <c r="AJ1062" s="176">
        <f t="shared" si="43"/>
        <v>0.3125716145</v>
      </c>
      <c r="AK1062" s="176">
        <f t="shared" si="43"/>
        <v>0.3114164455</v>
      </c>
      <c r="AL1062" s="176">
        <f t="shared" si="43"/>
        <v>0.3118360888</v>
      </c>
      <c r="AM1062" s="176">
        <f t="shared" si="43"/>
        <v>0.3140751771</v>
      </c>
      <c r="AN1062" s="176">
        <f t="shared" si="43"/>
        <v>0.3178534582</v>
      </c>
      <c r="AO1062" s="176">
        <f t="shared" si="43"/>
        <v>0.3231774371</v>
      </c>
      <c r="AP1062" s="176">
        <f t="shared" si="43"/>
        <v>0.3270549706</v>
      </c>
      <c r="AQ1062" s="176">
        <f t="shared" si="43"/>
        <v>0.32966031</v>
      </c>
      <c r="AR1062" s="176">
        <f t="shared" si="43"/>
        <v>0.3338022742</v>
      </c>
      <c r="AS1062" s="176">
        <f t="shared" si="43"/>
        <v>0.356147021</v>
      </c>
      <c r="AT1062" s="176">
        <f t="shared" si="43"/>
        <v>0.3986673694</v>
      </c>
      <c r="AU1062" s="176">
        <f t="shared" si="43"/>
        <v>0.4322410982</v>
      </c>
      <c r="AV1062" s="176">
        <f t="shared" si="43"/>
        <v>0.4244083253</v>
      </c>
      <c r="AW1062" s="176">
        <f t="shared" si="43"/>
        <v>0.3991647345</v>
      </c>
      <c r="AX1062" s="176">
        <f t="shared" si="43"/>
        <v>0.457742823</v>
      </c>
      <c r="AY1062" s="176">
        <f t="shared" si="43"/>
        <v>0.5612054466</v>
      </c>
      <c r="AZ1062" s="176">
        <f t="shared" si="43"/>
        <v>0.6182488269</v>
      </c>
      <c r="BA1062" s="176">
        <f t="shared" si="43"/>
        <v>0.6571218849</v>
      </c>
      <c r="BB1062" s="176">
        <f t="shared" si="43"/>
        <v>0.5566746264</v>
      </c>
      <c r="BC1062" s="176">
        <f t="shared" si="43"/>
        <v>0.3466666356</v>
      </c>
      <c r="BD1062" s="176">
        <f t="shared" si="43"/>
        <v>0.2085122551</v>
      </c>
      <c r="BE1062" s="176">
        <f t="shared" si="43"/>
        <v>0.1256049332</v>
      </c>
      <c r="BF1062" s="176">
        <f t="shared" si="43"/>
        <v>0.0419780856</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0.0007138776167</v>
      </c>
      <c r="K1070" s="160">
        <f>IF($J$902&gt;0,'Assumptions (Solar)'!W$14*Model!$J$902*('Assumptions (Solar)'!$H$20*'Assumptions (Solar)'!$H$2+'Assumptions (Solar)'!$H$21*'Assumptions (Solar)'!$H$3)/10^9,0)</f>
        <v>0.001142204187</v>
      </c>
      <c r="L1070" s="160">
        <f>IF($J$902&gt;0,'Assumptions (Solar)'!X$14*Model!$J$902*('Assumptions (Solar)'!$H$20*'Assumptions (Solar)'!$H$2+'Assumptions (Solar)'!$H$21*'Assumptions (Solar)'!$H$3)/10^9,0)</f>
        <v>0.000685322512</v>
      </c>
      <c r="M1070" s="160">
        <f>IF($J$902&gt;0,'Assumptions (Solar)'!Y$14*Model!$J$902*('Assumptions (Solar)'!$H$20*'Assumptions (Solar)'!$H$2+'Assumptions (Solar)'!$H$21*'Assumptions (Solar)'!$H$3)/10^9,0)</f>
        <v>0.0004111935072</v>
      </c>
      <c r="N1070" s="160">
        <f>IF($J$902&gt;0,'Assumptions (Solar)'!Z$14*Model!$J$902*('Assumptions (Solar)'!$H$20*'Assumptions (Solar)'!$H$2+'Assumptions (Solar)'!$H$21*'Assumptions (Solar)'!$H$3)/10^9,0)</f>
        <v>0.0004111935072</v>
      </c>
      <c r="O1070" s="160">
        <f>IF($J$902&gt;0,'Assumptions (Solar)'!AA$14*Model!$J$902*('Assumptions (Solar)'!$H$20*'Assumptions (Solar)'!$H$2+'Assumptions (Solar)'!$H$21*'Assumptions (Solar)'!$H$3)/10^9,0)</f>
        <v>0.0002055967536</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v>
      </c>
      <c r="N1073" s="160">
        <f>IF($M$902&gt;0,'Assumptions (Solar)'!W$14*Model!$M$902*('Assumptions (Solar)'!$K$20*'Assumptions (Solar)'!$K$2+'Assumptions (Solar)'!$K$21*'Assumptions (Solar)'!$K$3)/10^9,0)</f>
        <v>0</v>
      </c>
      <c r="O1073" s="160">
        <f>IF($M$902&gt;0,'Assumptions (Solar)'!X$14*Model!$M$902*('Assumptions (Solar)'!$K$20*'Assumptions (Solar)'!$K$2+'Assumptions (Solar)'!$K$21*'Assumptions (Solar)'!$K$3)/10^9,0)</f>
        <v>0</v>
      </c>
      <c r="P1073" s="160">
        <f>IF($M$902&gt;0,'Assumptions (Solar)'!Y$14*Model!$M$902*('Assumptions (Solar)'!$K$20*'Assumptions (Solar)'!$K$2+'Assumptions (Solar)'!$K$21*'Assumptions (Solar)'!$K$3)/10^9,0)</f>
        <v>0</v>
      </c>
      <c r="Q1073" s="160">
        <f>IF($M$902&gt;0,'Assumptions (Solar)'!Z$14*Model!$M$902*('Assumptions (Solar)'!$K$20*'Assumptions (Solar)'!$K$2+'Assumptions (Solar)'!$K$21*'Assumptions (Solar)'!$K$3)/10^9,0)</f>
        <v>0</v>
      </c>
      <c r="R1073" s="160">
        <f>IF($M$902&gt;0,'Assumptions (Solar)'!AA$14*Model!$M$902*('Assumptions (Solar)'!$K$20*'Assumptions (Solar)'!$K$2+'Assumptions (Solar)'!$K$21*'Assumptions (Solar)'!$K$3)/10^9,0)</f>
        <v>0</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0.002939455185</v>
      </c>
      <c r="O1074" s="177">
        <f>IF($N$902&gt;0,'Assumptions (Solar)'!W$14*Model!$N$902*('Assumptions (Solar)'!$L$20*'Assumptions (Solar)'!$L$2+'Assumptions (Solar)'!$L$21*'Assumptions (Solar)'!$L$3)/10^9,0)</f>
        <v>0.004703128295</v>
      </c>
      <c r="P1074" s="177">
        <f>IF($N$902&gt;0,'Assumptions (Solar)'!X$14*Model!$N$902*('Assumptions (Solar)'!$L$20*'Assumptions (Solar)'!$L$2+'Assumptions (Solar)'!$L$21*'Assumptions (Solar)'!$L$3)/10^9,0)</f>
        <v>0.002821876977</v>
      </c>
      <c r="Q1074" s="177">
        <f>IF($N$902&gt;0,'Assumptions (Solar)'!Y$14*Model!$N$902*('Assumptions (Solar)'!$L$20*'Assumptions (Solar)'!$L$2+'Assumptions (Solar)'!$L$21*'Assumptions (Solar)'!$L$3)/10^9,0)</f>
        <v>0.001693126186</v>
      </c>
      <c r="R1074" s="177">
        <f>IF($N$902&gt;0,'Assumptions (Solar)'!Z$14*Model!$N$902*('Assumptions (Solar)'!$L$20*'Assumptions (Solar)'!$L$2+'Assumptions (Solar)'!$L$21*'Assumptions (Solar)'!$L$3)/10^9,0)</f>
        <v>0.001693126186</v>
      </c>
      <c r="S1074" s="177">
        <f>IF($N$902&gt;0,'Assumptions (Solar)'!AA$14*Model!$N$902*('Assumptions (Solar)'!$L$20*'Assumptions (Solar)'!$L$2+'Assumptions (Solar)'!$L$21*'Assumptions (Solar)'!$L$3)/10^9,0)</f>
        <v>0.0008465630931</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0.008452635429</v>
      </c>
      <c r="P1075" s="160">
        <f>IF($O$902&gt;0,'Assumptions (Solar)'!W$14*Model!$O$902*('Assumptions (Solar)'!$M$20*'Assumptions (Solar)'!$M$2+'Assumptions (Solar)'!$M$21*'Assumptions (Solar)'!$M$3)/10^9,0)</f>
        <v>0.01352421669</v>
      </c>
      <c r="Q1075" s="160">
        <f>IF($O$902&gt;0,'Assumptions (Solar)'!X$14*Model!$O$902*('Assumptions (Solar)'!$M$20*'Assumptions (Solar)'!$M$2+'Assumptions (Solar)'!$M$21*'Assumptions (Solar)'!$M$3)/10^9,0)</f>
        <v>0.008114530011</v>
      </c>
      <c r="R1075" s="160">
        <f>IF($O$902&gt;0,'Assumptions (Solar)'!Y$14*Model!$O$902*('Assumptions (Solar)'!$M$20*'Assumptions (Solar)'!$M$2+'Assumptions (Solar)'!$M$21*'Assumptions (Solar)'!$M$3)/10^9,0)</f>
        <v>0.004868718007</v>
      </c>
      <c r="S1075" s="160">
        <f>IF($O$902&gt;0,'Assumptions (Solar)'!Z$14*Model!$O$902*('Assumptions (Solar)'!$M$20*'Assumptions (Solar)'!$M$2+'Assumptions (Solar)'!$M$21*'Assumptions (Solar)'!$M$3)/10^9,0)</f>
        <v>0.004868718007</v>
      </c>
      <c r="T1075" s="160">
        <f>IF($O$902&gt;0,'Assumptions (Solar)'!AA$14*Model!$O$902*('Assumptions (Solar)'!$M$20*'Assumptions (Solar)'!$M$2+'Assumptions (Solar)'!$M$21*'Assumptions (Solar)'!$M$3)/10^9,0)</f>
        <v>0.002434359003</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v>
      </c>
      <c r="Q1076" s="177">
        <f>IF($P$902&gt;0,'Assumptions (Solar)'!W$14*Model!$P$902*('Assumptions (Solar)'!$N$20*'Assumptions (Solar)'!$N$2+'Assumptions (Solar)'!$N$21*'Assumptions (Solar)'!$N$3)/10^9,0)</f>
        <v>0</v>
      </c>
      <c r="R1076" s="177">
        <f>IF($P$902&gt;0,'Assumptions (Solar)'!X$14*Model!$P$902*('Assumptions (Solar)'!$N$20*'Assumptions (Solar)'!$N$2+'Assumptions (Solar)'!$N$21*'Assumptions (Solar)'!$N$3)/10^9,0)</f>
        <v>0</v>
      </c>
      <c r="S1076" s="177">
        <f>IF($P$902&gt;0,'Assumptions (Solar)'!Y$14*Model!$P$902*('Assumptions (Solar)'!$N$20*'Assumptions (Solar)'!$N$2+'Assumptions (Solar)'!$N$21*'Assumptions (Solar)'!$N$3)/10^9,0)</f>
        <v>0</v>
      </c>
      <c r="T1076" s="177">
        <f>IF($P$902&gt;0,'Assumptions (Solar)'!Z$14*Model!$P$902*('Assumptions (Solar)'!$N$20*'Assumptions (Solar)'!$N$2+'Assumptions (Solar)'!$N$21*'Assumptions (Solar)'!$N$3)/10^9,0)</f>
        <v>0</v>
      </c>
      <c r="U1076" s="177">
        <f>IF($P$902&gt;0,'Assumptions (Solar)'!AA$14*Model!$P$902*('Assumptions (Solar)'!$N$20*'Assumptions (Solar)'!$N$2+'Assumptions (Solar)'!$N$21*'Assumptions (Solar)'!$N$3)/10^9,0)</f>
        <v>0</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0.002711642405</v>
      </c>
      <c r="R1077" s="160">
        <f>IF($Q$902&gt;0,'Assumptions (Solar)'!W$14*Model!$Q$902*('Assumptions (Solar)'!$O$20*'Assumptions (Solar)'!$O$2+'Assumptions (Solar)'!$O$21*'Assumptions (Solar)'!$O$3)/10^9,0)</f>
        <v>0.004338627848</v>
      </c>
      <c r="S1077" s="160">
        <f>IF($Q$902&gt;0,'Assumptions (Solar)'!X$14*Model!$Q$902*('Assumptions (Solar)'!$O$20*'Assumptions (Solar)'!$O$2+'Assumptions (Solar)'!$O$21*'Assumptions (Solar)'!$O$3)/10^9,0)</f>
        <v>0.002603176709</v>
      </c>
      <c r="T1077" s="160">
        <f>IF($Q$902&gt;0,'Assumptions (Solar)'!Y$14*Model!$Q$902*('Assumptions (Solar)'!$O$20*'Assumptions (Solar)'!$O$2+'Assumptions (Solar)'!$O$21*'Assumptions (Solar)'!$O$3)/10^9,0)</f>
        <v>0.001561906025</v>
      </c>
      <c r="U1077" s="160">
        <f>IF($Q$902&gt;0,'Assumptions (Solar)'!Z$14*Model!$Q$902*('Assumptions (Solar)'!$O$20*'Assumptions (Solar)'!$O$2+'Assumptions (Solar)'!$O$21*'Assumptions (Solar)'!$O$3)/10^9,0)</f>
        <v>0.001561906025</v>
      </c>
      <c r="V1077" s="160">
        <f>IF($Q$902&gt;0,'Assumptions (Solar)'!AA$14*Model!$Q$902*('Assumptions (Solar)'!$O$20*'Assumptions (Solar)'!$O$2+'Assumptions (Solar)'!$O$21*'Assumptions (Solar)'!$O$3)/10^9,0)</f>
        <v>0.0007809530127</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0.00401192718</v>
      </c>
      <c r="S1078" s="177">
        <f>IF($R$902&gt;0,'Assumptions (Solar)'!W$14*Model!$R$902*('Assumptions (Solar)'!$P$20*'Assumptions (Solar)'!$P$2+'Assumptions (Solar)'!$P$21*'Assumptions (Solar)'!$P$3)/10^9,0)</f>
        <v>0.006419083488</v>
      </c>
      <c r="T1078" s="177">
        <f>IF($R$902&gt;0,'Assumptions (Solar)'!X$14*Model!$R$902*('Assumptions (Solar)'!$P$20*'Assumptions (Solar)'!$P$2+'Assumptions (Solar)'!$P$21*'Assumptions (Solar)'!$P$3)/10^9,0)</f>
        <v>0.003851450093</v>
      </c>
      <c r="U1078" s="177">
        <f>IF($R$902&gt;0,'Assumptions (Solar)'!Y$14*Model!$R$902*('Assumptions (Solar)'!$P$20*'Assumptions (Solar)'!$P$2+'Assumptions (Solar)'!$P$21*'Assumptions (Solar)'!$P$3)/10^9,0)</f>
        <v>0.002310870056</v>
      </c>
      <c r="V1078" s="177">
        <f>IF($R$902&gt;0,'Assumptions (Solar)'!Z$14*Model!$R$902*('Assumptions (Solar)'!$P$20*'Assumptions (Solar)'!$P$2+'Assumptions (Solar)'!$P$21*'Assumptions (Solar)'!$P$3)/10^9,0)</f>
        <v>0.002310870056</v>
      </c>
      <c r="W1078" s="177">
        <f>IF($R$902&gt;0,'Assumptions (Solar)'!AA$14*Model!$R$902*('Assumptions (Solar)'!$P$20*'Assumptions (Solar)'!$P$2+'Assumptions (Solar)'!$P$21*'Assumptions (Solar)'!$P$3)/10^9,0)</f>
        <v>0.001155435028</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0.05844699526</v>
      </c>
      <c r="T1079" s="160">
        <f>IF($S$902&gt;0,'Assumptions (Solar)'!W$14*Model!$S$902*('Assumptions (Solar)'!$Q$20*'Assumptions (Solar)'!$Q$2+'Assumptions (Solar)'!$Q$21*'Assumptions (Solar)'!$Q$3)/10^9,0)</f>
        <v>0.09351519241</v>
      </c>
      <c r="U1079" s="160">
        <f>IF($S$902&gt;0,'Assumptions (Solar)'!X$14*Model!$S$902*('Assumptions (Solar)'!$Q$20*'Assumptions (Solar)'!$Q$2+'Assumptions (Solar)'!$Q$21*'Assumptions (Solar)'!$Q$3)/10^9,0)</f>
        <v>0.05610911545</v>
      </c>
      <c r="V1079" s="160">
        <f>IF($S$902&gt;0,'Assumptions (Solar)'!Y$14*Model!$S$902*('Assumptions (Solar)'!$Q$20*'Assumptions (Solar)'!$Q$2+'Assumptions (Solar)'!$Q$21*'Assumptions (Solar)'!$Q$3)/10^9,0)</f>
        <v>0.03366546927</v>
      </c>
      <c r="W1079" s="160">
        <f>IF($S$902&gt;0,'Assumptions (Solar)'!Z$14*Model!$S$902*('Assumptions (Solar)'!$Q$20*'Assumptions (Solar)'!$Q$2+'Assumptions (Solar)'!$Q$21*'Assumptions (Solar)'!$Q$3)/10^9,0)</f>
        <v>0.03366546927</v>
      </c>
      <c r="X1079" s="160">
        <f>IF($S$902&gt;0,'Assumptions (Solar)'!AA$14*Model!$S$902*('Assumptions (Solar)'!$Q$20*'Assumptions (Solar)'!$Q$2+'Assumptions (Solar)'!$Q$21*'Assumptions (Solar)'!$Q$3)/10^9,0)</f>
        <v>0.01683273463</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0.07806108958</v>
      </c>
      <c r="U1080" s="160">
        <f>IF($T$902&gt;0,'Assumptions (Solar)'!W$14*Model!$T$902*('Assumptions (Solar)'!$R$20*'Assumptions (Solar)'!$R$2+'Assumptions (Solar)'!$R$21*'Assumptions (Solar)'!$R$3)/10^9,0)</f>
        <v>0.1248977433</v>
      </c>
      <c r="V1080" s="160">
        <f>IF($T$902&gt;0,'Assumptions (Solar)'!X$14*Model!$T$902*('Assumptions (Solar)'!$R$20*'Assumptions (Solar)'!$R$2+'Assumptions (Solar)'!$R$21*'Assumptions (Solar)'!$R$3)/10^9,0)</f>
        <v>0.07493864599</v>
      </c>
      <c r="W1080" s="160">
        <f>IF($T$902&gt;0,'Assumptions (Solar)'!Y$14*Model!$T$902*('Assumptions (Solar)'!$R$20*'Assumptions (Solar)'!$R$2+'Assumptions (Solar)'!$R$21*'Assumptions (Solar)'!$R$3)/10^9,0)</f>
        <v>0.0449631876</v>
      </c>
      <c r="X1080" s="160">
        <f>IF($T$902&gt;0,'Assumptions (Solar)'!Z$14*Model!$T$902*('Assumptions (Solar)'!$R$20*'Assumptions (Solar)'!$R$2+'Assumptions (Solar)'!$R$21*'Assumptions (Solar)'!$R$3)/10^9,0)</f>
        <v>0.0449631876</v>
      </c>
      <c r="Y1080" s="160">
        <f>IF($T$902&gt;0,'Assumptions (Solar)'!AA$14*Model!$T$902*('Assumptions (Solar)'!$R$20*'Assumptions (Solar)'!$R$2+'Assumptions (Solar)'!$R$21*'Assumptions (Solar)'!$R$3)/10^9,0)</f>
        <v>0.0224815938</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0.06358211966</v>
      </c>
      <c r="V1081" s="160">
        <f>IF($U$902&gt;0,'Assumptions (Solar)'!W$14*Model!$U$902*('Assumptions (Solar)'!$S$20*'Assumptions (Solar)'!$S$2+'Assumptions (Solar)'!$S$21*'Assumptions (Solar)'!$S$3)/10^9,0)</f>
        <v>0.1017313915</v>
      </c>
      <c r="W1081" s="160">
        <f>IF($U$902&gt;0,'Assumptions (Solar)'!X$14*Model!$U$902*('Assumptions (Solar)'!$S$20*'Assumptions (Solar)'!$S$2+'Assumptions (Solar)'!$S$21*'Assumptions (Solar)'!$S$3)/10^9,0)</f>
        <v>0.06103883488</v>
      </c>
      <c r="X1081" s="160">
        <f>IF($U$902&gt;0,'Assumptions (Solar)'!Y$14*Model!$U$902*('Assumptions (Solar)'!$S$20*'Assumptions (Solar)'!$S$2+'Assumptions (Solar)'!$S$21*'Assumptions (Solar)'!$S$3)/10^9,0)</f>
        <v>0.03662330093</v>
      </c>
      <c r="Y1081" s="160">
        <f>IF($U$902&gt;0,'Assumptions (Solar)'!Z$14*Model!$U$902*('Assumptions (Solar)'!$S$20*'Assumptions (Solar)'!$S$2+'Assumptions (Solar)'!$S$21*'Assumptions (Solar)'!$S$3)/10^9,0)</f>
        <v>0.03662330093</v>
      </c>
      <c r="Z1081" s="160">
        <f>IF($U$902&gt;0,'Assumptions (Solar)'!AA$14*Model!$U$902*('Assumptions (Solar)'!$S$20*'Assumptions (Solar)'!$S$2+'Assumptions (Solar)'!$S$21*'Assumptions (Solar)'!$S$3)/10^9,0)</f>
        <v>0.01831165046</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0.1137759514</v>
      </c>
      <c r="Y1084" s="160">
        <f>IF($X$902&gt;0,'Assumptions (Solar)'!W14*Model!$X$902*('Assumptions (Solar)'!$V$20*'Assumptions (Solar)'!$V$2+'Assumptions (Solar)'!$V$21*'Assumptions (Solar)'!$V$3)/10^9,0)</f>
        <v>0.1820415223</v>
      </c>
      <c r="Z1084" s="160">
        <f>IF($X$902&gt;0,'Assumptions (Solar)'!X14*Model!$X$902*('Assumptions (Solar)'!$V$20*'Assumptions (Solar)'!$V$2+'Assumptions (Solar)'!$V$21*'Assumptions (Solar)'!$V$3)/10^9,0)</f>
        <v>0.1092249134</v>
      </c>
      <c r="AA1084" s="160">
        <f>IF($X$902&gt;0,'Assumptions (Solar)'!Y14*Model!$X$902*('Assumptions (Solar)'!$V$20*'Assumptions (Solar)'!$V$2+'Assumptions (Solar)'!$V$21*'Assumptions (Solar)'!$V$3)/10^9,0)</f>
        <v>0.06553494802</v>
      </c>
      <c r="AB1084" s="160">
        <f>IF($X$902&gt;0,'Assumptions (Solar)'!Z14*Model!$X$902*('Assumptions (Solar)'!$V$20*'Assumptions (Solar)'!$V$2+'Assumptions (Solar)'!$V$21*'Assumptions (Solar)'!$V$3)/10^9,0)</f>
        <v>0.06553494802</v>
      </c>
      <c r="AC1084" s="160">
        <f>IF($X$902&gt;0,'Assumptions (Solar)'!AA14*Model!$X$902*('Assumptions (Solar)'!$V$20*'Assumptions (Solar)'!$V$2+'Assumptions (Solar)'!$V$21*'Assumptions (Solar)'!$V$3)/10^9,0)</f>
        <v>0.03276747401</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0.07948347294</v>
      </c>
      <c r="Z1085" s="160">
        <f>IF($Y$902&gt;0,'Assumptions (Solar)'!W14*Model!$Y$902*('Assumptions (Solar)'!$W$20*'Assumptions (Solar)'!$W$2+'Assumptions (Solar)'!$W$21*'Assumptions (Solar)'!$W$3)/10^9,0)</f>
        <v>0.1271735567</v>
      </c>
      <c r="AA1085" s="160">
        <f>IF($Y$902&gt;0,'Assumptions (Solar)'!X14*Model!$Y$902*('Assumptions (Solar)'!$W$20*'Assumptions (Solar)'!$W$2+'Assumptions (Solar)'!$W$21*'Assumptions (Solar)'!$W$3)/10^9,0)</f>
        <v>0.07630413403</v>
      </c>
      <c r="AB1085" s="160">
        <f>IF($Y$902&gt;0,'Assumptions (Solar)'!Y14*Model!$Y$902*('Assumptions (Solar)'!$W$20*'Assumptions (Solar)'!$W$2+'Assumptions (Solar)'!$W$21*'Assumptions (Solar)'!$W$3)/10^9,0)</f>
        <v>0.04578248042</v>
      </c>
      <c r="AC1085" s="160">
        <f>IF($Y$902&gt;0,'Assumptions (Solar)'!Z14*Model!$Y$902*('Assumptions (Solar)'!$W$20*'Assumptions (Solar)'!$W$2+'Assumptions (Solar)'!$W$21*'Assumptions (Solar)'!$W$3)/10^9,0)</f>
        <v>0.04578248042</v>
      </c>
      <c r="AD1085" s="160">
        <f>IF($Y$902&gt;0,'Assumptions (Solar)'!AA14*Model!$Y$902*('Assumptions (Solar)'!$W$20*'Assumptions (Solar)'!$W$2+'Assumptions (Solar)'!$W$21*'Assumptions (Solar)'!$W$3)/10^9,0)</f>
        <v>0.02289124021</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0.0777977285</v>
      </c>
      <c r="AA1086" s="160">
        <f>IF($Z$902&gt;0,'Assumptions (Solar)'!W14*Model!$Z$902*('Assumptions (Solar)'!$X$20*'Assumptions (Solar)'!$X$2+'Assumptions (Solar)'!$X$21*'Assumptions (Solar)'!$X$3)/10^9,0)</f>
        <v>0.1244763656</v>
      </c>
      <c r="AB1086" s="160">
        <f>IF($Z$902&gt;0,'Assumptions (Solar)'!X14*Model!$Z$902*('Assumptions (Solar)'!$X$20*'Assumptions (Solar)'!$X$2+'Assumptions (Solar)'!$X$21*'Assumptions (Solar)'!$X$3)/10^9,0)</f>
        <v>0.07468581936</v>
      </c>
      <c r="AC1086" s="160">
        <f>IF($Z$902&gt;0,'Assumptions (Solar)'!Y14*Model!$Z$902*('Assumptions (Solar)'!$X$20*'Assumptions (Solar)'!$X$2+'Assumptions (Solar)'!$X$21*'Assumptions (Solar)'!$X$3)/10^9,0)</f>
        <v>0.04481149162</v>
      </c>
      <c r="AD1086" s="160">
        <f>IF($Z$902&gt;0,'Assumptions (Solar)'!Z14*Model!$Z$902*('Assumptions (Solar)'!$X$20*'Assumptions (Solar)'!$X$2+'Assumptions (Solar)'!$X$21*'Assumptions (Solar)'!$X$3)/10^9,0)</f>
        <v>0.04481149162</v>
      </c>
      <c r="AE1086" s="160">
        <f>IF($Z$902&gt;0,'Assumptions (Solar)'!AA14*Model!$Z$902*('Assumptions (Solar)'!$X$20*'Assumptions (Solar)'!$X$2+'Assumptions (Solar)'!$X$21*'Assumptions (Solar)'!$X$3)/10^9,0)</f>
        <v>0.02240574581</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0.07601595835</v>
      </c>
      <c r="AB1087" s="160">
        <f>IF($AA$902&gt;0,'Assumptions (Solar)'!W14*Model!$AA$902*('Assumptions (Solar)'!$Y$20*'Assumptions (Solar)'!$Y$2+'Assumptions (Solar)'!$Y$21*'Assumptions (Solar)'!$Y$3)/10^9,0)</f>
        <v>0.1216255334</v>
      </c>
      <c r="AC1087" s="160">
        <f>IF($AA$902&gt;0,'Assumptions (Solar)'!X14*Model!$AA$902*('Assumptions (Solar)'!$Y$20*'Assumptions (Solar)'!$Y$2+'Assumptions (Solar)'!$Y$21*'Assumptions (Solar)'!$Y$3)/10^9,0)</f>
        <v>0.07297532002</v>
      </c>
      <c r="AD1087" s="160">
        <f>IF($AA$902&gt;0,'Assumptions (Solar)'!Y14*Model!$AA$902*('Assumptions (Solar)'!$Y$20*'Assumptions (Solar)'!$Y$2+'Assumptions (Solar)'!$Y$21*'Assumptions (Solar)'!$Y$3)/10^9,0)</f>
        <v>0.04378519201</v>
      </c>
      <c r="AE1087" s="160">
        <f>IF($AA$902&gt;0,'Assumptions (Solar)'!Z14*Model!$AA$902*('Assumptions (Solar)'!$Y$20*'Assumptions (Solar)'!$Y$2+'Assumptions (Solar)'!$Y$21*'Assumptions (Solar)'!$Y$3)/10^9,0)</f>
        <v>0.04378519201</v>
      </c>
      <c r="AF1087" s="160">
        <f>IF($AA$902&gt;0,'Assumptions (Solar)'!AA14*Model!$AA$902*('Assumptions (Solar)'!$Y$20*'Assumptions (Solar)'!$Y$2+'Assumptions (Solar)'!$Y$21*'Assumptions (Solar)'!$Y$3)/10^9,0)</f>
        <v>0.02189259601</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0.07419974764</v>
      </c>
      <c r="AC1088" s="160">
        <f>IF($AB$902&gt;0,'Assumptions (Solar)'!W14*Model!$AB$902*('Assumptions (Solar)'!$Z$20*'Assumptions (Solar)'!$Z$2+'Assumptions (Solar)'!$Z$21*'Assumptions (Solar)'!$Z$3)/10^9,0)</f>
        <v>0.1187195962</v>
      </c>
      <c r="AD1088" s="160">
        <f>IF($AB$902&gt;0,'Assumptions (Solar)'!X14*Model!$AB$902*('Assumptions (Solar)'!$Z$20*'Assumptions (Solar)'!$Z$2+'Assumptions (Solar)'!$Z$21*'Assumptions (Solar)'!$Z$3)/10^9,0)</f>
        <v>0.07123175773</v>
      </c>
      <c r="AE1088" s="160">
        <f>IF($AB$902&gt;0,'Assumptions (Solar)'!Y14*Model!$AB$902*('Assumptions (Solar)'!$Z$20*'Assumptions (Solar)'!$Z$2+'Assumptions (Solar)'!$Z$21*'Assumptions (Solar)'!$Z$3)/10^9,0)</f>
        <v>0.04273905464</v>
      </c>
      <c r="AF1088" s="160">
        <f>IF($AB$902&gt;0,'Assumptions (Solar)'!Z14*Model!$AB$902*('Assumptions (Solar)'!$Z$20*'Assumptions (Solar)'!$Z$2+'Assumptions (Solar)'!$Z$21*'Assumptions (Solar)'!$Z$3)/10^9,0)</f>
        <v>0.04273905464</v>
      </c>
      <c r="AG1088" s="160">
        <f>IF($AB$902&gt;0,'Assumptions (Solar)'!AA14*Model!$AB$902*('Assumptions (Solar)'!$Z$20*'Assumptions (Solar)'!$Z$2+'Assumptions (Solar)'!$Z$21*'Assumptions (Solar)'!$Z$3)/10^9,0)</f>
        <v>0.02136952732</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0.07221778811</v>
      </c>
      <c r="AD1089" s="160">
        <f>IF($AC$902&gt;0,'Assumptions (Solar)'!W14*Model!$AC$902*('Assumptions (Solar)'!$AA$20*'Assumptions (Solar)'!$AA$2+'Assumptions (Solar)'!$AA$21*'Assumptions (Solar)'!$AA$3)/10^9,0)</f>
        <v>0.115548461</v>
      </c>
      <c r="AE1089" s="160">
        <f>IF($AC$902&gt;0,'Assumptions (Solar)'!X14*Model!$AC$902*('Assumptions (Solar)'!$AA$20*'Assumptions (Solar)'!$AA$2+'Assumptions (Solar)'!$AA$21*'Assumptions (Solar)'!$AA$3)/10^9,0)</f>
        <v>0.06932907659</v>
      </c>
      <c r="AF1089" s="160">
        <f>IF($AC$902&gt;0,'Assumptions (Solar)'!Y14*Model!$AC$902*('Assumptions (Solar)'!$AA$20*'Assumptions (Solar)'!$AA$2+'Assumptions (Solar)'!$AA$21*'Assumptions (Solar)'!$AA$3)/10^9,0)</f>
        <v>0.04159744595</v>
      </c>
      <c r="AG1089" s="160">
        <f>IF($AC$902&gt;0,'Assumptions (Solar)'!Z14*Model!$AC$902*('Assumptions (Solar)'!$AA$20*'Assumptions (Solar)'!$AA$2+'Assumptions (Solar)'!$AA$21*'Assumptions (Solar)'!$AA$3)/10^9,0)</f>
        <v>0.04159744595</v>
      </c>
      <c r="AH1089" s="160">
        <f>IF($AC$902&gt;0,'Assumptions (Solar)'!AA14*Model!$AC$902*('Assumptions (Solar)'!$AA$20*'Assumptions (Solar)'!$AA$2+'Assumptions (Solar)'!$AA$21*'Assumptions (Solar)'!$AA$3)/10^9,0)</f>
        <v>0.02079872298</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0.07013025615</v>
      </c>
      <c r="AE1090" s="160">
        <f>IF($AD$902&gt;0,'Assumptions (Solar)'!W14*Model!$AD$902*('Assumptions (Solar)'!$AB$20*'Assumptions (Solar)'!$AB$2+'Assumptions (Solar)'!$AB$21*'Assumptions (Solar)'!$AB$3)/10^9,0)</f>
        <v>0.1122084098</v>
      </c>
      <c r="AF1090" s="160">
        <f>IF($AD$902&gt;0,'Assumptions (Solar)'!X14*Model!$AD$902*('Assumptions (Solar)'!$AB$20*'Assumptions (Solar)'!$AB$2+'Assumptions (Solar)'!$AB$21*'Assumptions (Solar)'!$AB$3)/10^9,0)</f>
        <v>0.06732504591</v>
      </c>
      <c r="AG1090" s="160">
        <f>IF($AD$902&gt;0,'Assumptions (Solar)'!Y14*Model!$AD$902*('Assumptions (Solar)'!$AB$20*'Assumptions (Solar)'!$AB$2+'Assumptions (Solar)'!$AB$21*'Assumptions (Solar)'!$AB$3)/10^9,0)</f>
        <v>0.04039502754</v>
      </c>
      <c r="AH1090" s="160">
        <f>IF($AD$902&gt;0,'Assumptions (Solar)'!Z14*Model!$AD$902*('Assumptions (Solar)'!$AB$20*'Assumptions (Solar)'!$AB$2+'Assumptions (Solar)'!$AB$21*'Assumptions (Solar)'!$AB$3)/10^9,0)</f>
        <v>0.04039502754</v>
      </c>
      <c r="AI1090" s="160">
        <f>IF($AD$902&gt;0,'Assumptions (Solar)'!AA14*Model!$AD$902*('Assumptions (Solar)'!$AB$20*'Assumptions (Solar)'!$AB$2+'Assumptions (Solar)'!$AB$21*'Assumptions (Solar)'!$AB$3)/10^9,0)</f>
        <v>0.02019751377</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0.06800233763</v>
      </c>
      <c r="AF1091" s="160">
        <f>IF($AE$902&gt;0,'Assumptions (Solar)'!W14*Model!$AE$902*('Assumptions (Solar)'!$AC$20*'Assumptions (Solar)'!$AC$2+'Assumptions (Solar)'!$AC$21*'Assumptions (Solar)'!$AC$3)/10^9,0)</f>
        <v>0.1088037402</v>
      </c>
      <c r="AG1091" s="160">
        <f>IF($AE$902&gt;0,'Assumptions (Solar)'!X14*Model!$AE$902*('Assumptions (Solar)'!$AC$20*'Assumptions (Solar)'!$AC$2+'Assumptions (Solar)'!$AC$21*'Assumptions (Solar)'!$AC$3)/10^9,0)</f>
        <v>0.06528224412</v>
      </c>
      <c r="AH1091" s="160">
        <f>IF($AE$902&gt;0,'Assumptions (Solar)'!Y14*Model!$AE$902*('Assumptions (Solar)'!$AC$20*'Assumptions (Solar)'!$AC$2+'Assumptions (Solar)'!$AC$21*'Assumptions (Solar)'!$AC$3)/10^9,0)</f>
        <v>0.03916934647</v>
      </c>
      <c r="AI1091" s="160">
        <f>IF($AE$902&gt;0,'Assumptions (Solar)'!Z14*Model!$AE$902*('Assumptions (Solar)'!$AC$20*'Assumptions (Solar)'!$AC$2+'Assumptions (Solar)'!$AC$21*'Assumptions (Solar)'!$AC$3)/10^9,0)</f>
        <v>0.03916934647</v>
      </c>
      <c r="AJ1091" s="160">
        <f>IF($AE$902&gt;0,'Assumptions (Solar)'!AA14*Model!$AE$902*('Assumptions (Solar)'!$AC$20*'Assumptions (Solar)'!$AC$2+'Assumptions (Solar)'!$AC$21*'Assumptions (Solar)'!$AC$3)/10^9,0)</f>
        <v>0.01958467324</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0.0656948124</v>
      </c>
      <c r="AG1092" s="160">
        <f>IF($AF$902&gt;0,'Assumptions (Solar)'!W14*Model!$AF$902*('Assumptions (Solar)'!$AD$20*'Assumptions (Solar)'!$AD$2+'Assumptions (Solar)'!$AD$21*'Assumptions (Solar)'!$AD$3)/10^9,0)</f>
        <v>0.1051116998</v>
      </c>
      <c r="AH1092" s="160">
        <f>IF($AF$902&gt;0,'Assumptions (Solar)'!X14*Model!$AF$902*('Assumptions (Solar)'!$AD$20*'Assumptions (Solar)'!$AD$2+'Assumptions (Solar)'!$AD$21*'Assumptions (Solar)'!$AD$3)/10^9,0)</f>
        <v>0.0630670199</v>
      </c>
      <c r="AI1092" s="160">
        <f>IF($AF$902&gt;0,'Assumptions (Solar)'!Y14*Model!$AF$902*('Assumptions (Solar)'!$AD$20*'Assumptions (Solar)'!$AD$2+'Assumptions (Solar)'!$AD$21*'Assumptions (Solar)'!$AD$3)/10^9,0)</f>
        <v>0.03784021194</v>
      </c>
      <c r="AJ1092" s="160">
        <f>IF($AF$902&gt;0,'Assumptions (Solar)'!Z14*Model!$AF$902*('Assumptions (Solar)'!$AD$20*'Assumptions (Solar)'!$AD$2+'Assumptions (Solar)'!$AD$21*'Assumptions (Solar)'!$AD$3)/10^9,0)</f>
        <v>0.03784021194</v>
      </c>
      <c r="AK1092" s="160">
        <f>IF($AF$902&gt;0,'Assumptions (Solar)'!AA14*Model!$AF$902*('Assumptions (Solar)'!$AD$20*'Assumptions (Solar)'!$AD$2+'Assumptions (Solar)'!$AD$21*'Assumptions (Solar)'!$AD$3)/10^9,0)</f>
        <v>0.01892010597</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0.06327137058</v>
      </c>
      <c r="AH1093" s="160">
        <f>IF($AG$902&gt;0,'Assumptions (Solar)'!W14*Model!$AG$902*('Assumptions (Solar)'!$AE$20*'Assumptions (Solar)'!$AE$2+'Assumptions (Solar)'!$AE$21*'Assumptions (Solar)'!$AE$3)/10^9,0)</f>
        <v>0.1012341929</v>
      </c>
      <c r="AI1093" s="160">
        <f>IF($AG$902&gt;0,'Assumptions (Solar)'!X14*Model!$AG$902*('Assumptions (Solar)'!$AE$20*'Assumptions (Solar)'!$AE$2+'Assumptions (Solar)'!$AE$21*'Assumptions (Solar)'!$AE$3)/10^9,0)</f>
        <v>0.06074051575</v>
      </c>
      <c r="AJ1093" s="160">
        <f>IF($AG$902&gt;0,'Assumptions (Solar)'!Y14*Model!$AG$902*('Assumptions (Solar)'!$AE$20*'Assumptions (Solar)'!$AE$2+'Assumptions (Solar)'!$AE$21*'Assumptions (Solar)'!$AE$3)/10^9,0)</f>
        <v>0.03644430945</v>
      </c>
      <c r="AK1093" s="160">
        <f>IF($AG$902&gt;0,'Assumptions (Solar)'!Z14*Model!$AG$902*('Assumptions (Solar)'!$AE$20*'Assumptions (Solar)'!$AE$2+'Assumptions (Solar)'!$AE$21*'Assumptions (Solar)'!$AE$3)/10^9,0)</f>
        <v>0.03644430945</v>
      </c>
      <c r="AL1093" s="160">
        <f>IF($AG$902&gt;0,'Assumptions (Solar)'!AA14*Model!$AG$902*('Assumptions (Solar)'!$AE$20*'Assumptions (Solar)'!$AE$2+'Assumptions (Solar)'!$AE$21*'Assumptions (Solar)'!$AE$3)/10^9,0)</f>
        <v>0.01822215473</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0.06072836757</v>
      </c>
      <c r="AI1094" s="160">
        <f>IF($AH$902&gt;0,'Assumptions (Solar)'!W14*Model!$AH$902*('Assumptions (Solar)'!$AF$20*'Assumptions (Solar)'!$AF$2+'Assumptions (Solar)'!$AF$21*'Assumptions (Solar)'!$AF$3)/10^9,0)</f>
        <v>0.09716538811</v>
      </c>
      <c r="AJ1094" s="160">
        <f>IF($AH$902&gt;0,'Assumptions (Solar)'!X14*Model!$AH$902*('Assumptions (Solar)'!$AF$20*'Assumptions (Solar)'!$AF$2+'Assumptions (Solar)'!$AF$21*'Assumptions (Solar)'!$AF$3)/10^9,0)</f>
        <v>0.05829923287</v>
      </c>
      <c r="AK1094" s="160">
        <f>IF($AH$902&gt;0,'Assumptions (Solar)'!Y14*Model!$AH$902*('Assumptions (Solar)'!$AF$20*'Assumptions (Solar)'!$AF$2+'Assumptions (Solar)'!$AF$21*'Assumptions (Solar)'!$AF$3)/10^9,0)</f>
        <v>0.03497953972</v>
      </c>
      <c r="AL1094" s="160">
        <f>IF($AH$902&gt;0,'Assumptions (Solar)'!Z14*Model!$AH$902*('Assumptions (Solar)'!$AF$20*'Assumptions (Solar)'!$AF$2+'Assumptions (Solar)'!$AF$21*'Assumptions (Solar)'!$AF$3)/10^9,0)</f>
        <v>0.03497953972</v>
      </c>
      <c r="AM1094" s="160">
        <f>IF($AH$902&gt;0,'Assumptions (Solar)'!AA14*Model!$AH$902*('Assumptions (Solar)'!$AF$20*'Assumptions (Solar)'!$AF$2+'Assumptions (Solar)'!$AF$21*'Assumptions (Solar)'!$AF$3)/10^9,0)</f>
        <v>0.01748976986</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0.0613947045</v>
      </c>
      <c r="AJ1095" s="177">
        <f>IF($AI$902&gt;0,'Assumptions (Solar)'!W14*Model!$AI$902*('Assumptions (Solar)'!$AG$20*'Assumptions (Solar)'!$AG$2+'Assumptions (Solar)'!$AG$21*'Assumptions (Solar)'!$AG$3)/10^9,0)</f>
        <v>0.0982315272</v>
      </c>
      <c r="AK1095" s="177">
        <f>IF($AI$902&gt;0,'Assumptions (Solar)'!X14*Model!$AI$902*('Assumptions (Solar)'!$AG$20*'Assumptions (Solar)'!$AG$2+'Assumptions (Solar)'!$AG$21*'Assumptions (Solar)'!$AG$3)/10^9,0)</f>
        <v>0.05893891632</v>
      </c>
      <c r="AL1095" s="177">
        <f>IF($AI$902&gt;0,'Assumptions (Solar)'!Y14*Model!$AI$902*('Assumptions (Solar)'!$AG$20*'Assumptions (Solar)'!$AG$2+'Assumptions (Solar)'!$AG$21*'Assumptions (Solar)'!$AG$3)/10^9,0)</f>
        <v>0.03536334979</v>
      </c>
      <c r="AM1095" s="177">
        <f>IF($AI$902&gt;0,'Assumptions (Solar)'!Z14*Model!$AI$902*('Assumptions (Solar)'!$AG$20*'Assumptions (Solar)'!$AG$2+'Assumptions (Solar)'!$AG$21*'Assumptions (Solar)'!$AG$3)/10^9,0)</f>
        <v>0.03536334979</v>
      </c>
      <c r="AN1095" s="177">
        <f>IF($AI$902&gt;0,'Assumptions (Solar)'!AA14*Model!$AI$902*('Assumptions (Solar)'!$AG$20*'Assumptions (Solar)'!$AG$2+'Assumptions (Solar)'!$AG$21*'Assumptions (Solar)'!$AG$3)/10^9,0)</f>
        <v>0.0176816749</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0.06217165977</v>
      </c>
      <c r="AK1096" s="177">
        <f>IF($AJ$902&gt;0,'Assumptions (Solar)'!W14*Model!$AJ$902*('Assumptions (Solar)'!$AH$20*'Assumptions (Solar)'!$AH$2+'Assumptions (Solar)'!$AH$21*'Assumptions (Solar)'!$AH$3)/10^9,0)</f>
        <v>0.09947465563</v>
      </c>
      <c r="AL1096" s="177">
        <f>IF($AJ$902&gt;0,'Assumptions (Solar)'!X14*Model!$AJ$902*('Assumptions (Solar)'!$AH$20*'Assumptions (Solar)'!$AH$2+'Assumptions (Solar)'!$AH$21*'Assumptions (Solar)'!$AH$3)/10^9,0)</f>
        <v>0.05968479338</v>
      </c>
      <c r="AM1096" s="177">
        <f>IF($AJ$902&gt;0,'Assumptions (Solar)'!Y14*Model!$AJ$902*('Assumptions (Solar)'!$AH$20*'Assumptions (Solar)'!$AH$2+'Assumptions (Solar)'!$AH$21*'Assumptions (Solar)'!$AH$3)/10^9,0)</f>
        <v>0.03581087603</v>
      </c>
      <c r="AN1096" s="177">
        <f>IF($AJ$902&gt;0,'Assumptions (Solar)'!Z14*Model!$AJ$902*('Assumptions (Solar)'!$AH$20*'Assumptions (Solar)'!$AH$2+'Assumptions (Solar)'!$AH$21*'Assumptions (Solar)'!$AH$3)/10^9,0)</f>
        <v>0.03581087603</v>
      </c>
      <c r="AO1096" s="177">
        <f>IF($AJ$902&gt;0,'Assumptions (Solar)'!AA14*Model!$AJ$902*('Assumptions (Solar)'!$AH$20*'Assumptions (Solar)'!$AH$2+'Assumptions (Solar)'!$AH$21*'Assumptions (Solar)'!$AH$3)/10^9,0)</f>
        <v>0.01790543801</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0.06265891843</v>
      </c>
      <c r="AL1097" s="160">
        <f>IF($AK$902&gt;0,'Assumptions (Solar)'!W14*Model!$AK$902*('Assumptions (Solar)'!$AI$20*'Assumptions (Solar)'!$AI$2+'Assumptions (Solar)'!$AI$21*'Assumptions (Solar)'!$AI$3)/10^9,0)</f>
        <v>0.1002542695</v>
      </c>
      <c r="AM1097" s="160">
        <f>IF($AK$902&gt;0,'Assumptions (Solar)'!X14*Model!$AK$902*('Assumptions (Solar)'!$AI$20*'Assumptions (Solar)'!$AI$2+'Assumptions (Solar)'!$AI$21*'Assumptions (Solar)'!$AI$3)/10^9,0)</f>
        <v>0.0601525617</v>
      </c>
      <c r="AN1097" s="160">
        <f>IF($AK$902&gt;0,'Assumptions (Solar)'!Y14*Model!$AK$902*('Assumptions (Solar)'!$AI$20*'Assumptions (Solar)'!$AI$2+'Assumptions (Solar)'!$AI$21*'Assumptions (Solar)'!$AI$3)/10^9,0)</f>
        <v>0.03609153702</v>
      </c>
      <c r="AO1097" s="160">
        <f>IF($AK$902&gt;0,'Assumptions (Solar)'!Z14*Model!$AK$902*('Assumptions (Solar)'!$AI$20*'Assumptions (Solar)'!$AI$2+'Assumptions (Solar)'!$AI$21*'Assumptions (Solar)'!$AI$3)/10^9,0)</f>
        <v>0.03609153702</v>
      </c>
      <c r="AP1097" s="160">
        <f>IF($AK$902&gt;0,'Assumptions (Solar)'!AA14*Model!$AK$902*('Assumptions (Solar)'!$AI$20*'Assumptions (Solar)'!$AI$2+'Assumptions (Solar)'!$AI$21*'Assumptions (Solar)'!$AI$3)/10^9,0)</f>
        <v>0.01804576851</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0.06333198165</v>
      </c>
      <c r="AM1098" s="177">
        <f>IF($AL$902&gt;0,'Assumptions (Solar)'!W14*Model!$AL$902*('Assumptions (Solar)'!$AJ$20*'Assumptions (Solar)'!$AJ$2+'Assumptions (Solar)'!$AJ$21*'Assumptions (Solar)'!$AJ$3)/10^9,0)</f>
        <v>0.1013311706</v>
      </c>
      <c r="AN1098" s="177">
        <f>IF($AL$902&gt;0,'Assumptions (Solar)'!X14*Model!$AL$902*('Assumptions (Solar)'!$AJ$20*'Assumptions (Solar)'!$AJ$2+'Assumptions (Solar)'!$AJ$21*'Assumptions (Solar)'!$AJ$3)/10^9,0)</f>
        <v>0.06079870238</v>
      </c>
      <c r="AO1098" s="177">
        <f>IF($AL$902&gt;0,'Assumptions (Solar)'!Y14*Model!$AL$902*('Assumptions (Solar)'!$AJ$20*'Assumptions (Solar)'!$AJ$2+'Assumptions (Solar)'!$AJ$21*'Assumptions (Solar)'!$AJ$3)/10^9,0)</f>
        <v>0.03647922143</v>
      </c>
      <c r="AP1098" s="177">
        <f>IF($AL$902&gt;0,'Assumptions (Solar)'!Z14*Model!$AL$902*('Assumptions (Solar)'!$AJ$20*'Assumptions (Solar)'!$AJ$2+'Assumptions (Solar)'!$AJ$21*'Assumptions (Solar)'!$AJ$3)/10^9,0)</f>
        <v>0.03647922143</v>
      </c>
      <c r="AQ1098" s="177">
        <f>IF($AL$902&gt;0,'Assumptions (Solar)'!AA14*Model!$AL$902*('Assumptions (Solar)'!$AJ$20*'Assumptions (Solar)'!$AJ$2+'Assumptions (Solar)'!$AJ$21*'Assumptions (Solar)'!$AJ$3)/10^9,0)</f>
        <v>0.01823961071</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0.06392744909</v>
      </c>
      <c r="AN1099" s="160">
        <f>IF($AM$902&gt;0,'Assumptions (Solar)'!W14*Model!$AM$902*('Assumptions (Solar)'!$AK$20*'Assumptions (Solar)'!$AK$2+'Assumptions (Solar)'!$AK$21*'Assumptions (Solar)'!$AK$3)/10^9,0)</f>
        <v>0.1022839185</v>
      </c>
      <c r="AO1099" s="160">
        <f>IF($AM$902&gt;0,'Assumptions (Solar)'!X14*Model!$AM$902*('Assumptions (Solar)'!$AK$20*'Assumptions (Solar)'!$AK$2+'Assumptions (Solar)'!$AK$21*'Assumptions (Solar)'!$AK$3)/10^9,0)</f>
        <v>0.06137035113</v>
      </c>
      <c r="AP1099" s="160">
        <f>IF($AM$902&gt;0,'Assumptions (Solar)'!Y14*Model!$AM$902*('Assumptions (Solar)'!$AK$20*'Assumptions (Solar)'!$AK$2+'Assumptions (Solar)'!$AK$21*'Assumptions (Solar)'!$AK$3)/10^9,0)</f>
        <v>0.03682221068</v>
      </c>
      <c r="AQ1099" s="160">
        <f>IF($AM$902&gt;0,'Assumptions (Solar)'!Z14*Model!$AM$902*('Assumptions (Solar)'!$AK$20*'Assumptions (Solar)'!$AK$2+'Assumptions (Solar)'!$AK$21*'Assumptions (Solar)'!$AK$3)/10^9,0)</f>
        <v>0.03682221068</v>
      </c>
      <c r="AR1099" s="160">
        <f>IF($AM$902&gt;0,'Assumptions (Solar)'!AA14*Model!$AM$902*('Assumptions (Solar)'!$AK$20*'Assumptions (Solar)'!$AK$2+'Assumptions (Solar)'!$AK$21*'Assumptions (Solar)'!$AK$3)/10^9,0)</f>
        <v>0.01841110534</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0.06518674934</v>
      </c>
      <c r="AO1100" s="160">
        <f>IF($AN$902&gt;0,'Assumptions (Solar)'!W14*Model!$AN$902*('Assumptions (Solar)'!$AL$20*'Assumptions (Solar)'!$AL$2+'Assumptions (Solar)'!$AL$21*'Assumptions (Solar)'!$AL$3)/10^9,0)</f>
        <v>0.1042987989</v>
      </c>
      <c r="AP1100" s="160">
        <f>IF($AN$902&gt;0,'Assumptions (Solar)'!X14*Model!$AN$902*('Assumptions (Solar)'!$AL$20*'Assumptions (Solar)'!$AL$2+'Assumptions (Solar)'!$AL$21*'Assumptions (Solar)'!$AL$3)/10^9,0)</f>
        <v>0.06257927936</v>
      </c>
      <c r="AQ1100" s="160">
        <f>IF($AN$902&gt;0,'Assumptions (Solar)'!Y14*Model!$AN$902*('Assumptions (Solar)'!$AL$20*'Assumptions (Solar)'!$AL$2+'Assumptions (Solar)'!$AL$21*'Assumptions (Solar)'!$AL$3)/10^9,0)</f>
        <v>0.03754756762</v>
      </c>
      <c r="AR1100" s="160">
        <f>IF($AN$902&gt;0,'Assumptions (Solar)'!Z14*Model!$AN$902*('Assumptions (Solar)'!$AL$20*'Assumptions (Solar)'!$AL$2+'Assumptions (Solar)'!$AL$21*'Assumptions (Solar)'!$AL$3)/10^9,0)</f>
        <v>0.03754756762</v>
      </c>
      <c r="AS1100" s="160">
        <f>IF($AN$902&gt;0,'Assumptions (Solar)'!AA14*Model!$AN$902*('Assumptions (Solar)'!$AL$20*'Assumptions (Solar)'!$AL$2+'Assumptions (Solar)'!$AL$21*'Assumptions (Solar)'!$AL$3)/10^9,0)</f>
        <v>0.01877378381</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0.06703209055</v>
      </c>
      <c r="AP1101" s="160">
        <f>IF($AO$902&gt;0,'Assumptions (Solar)'!W14*Model!$AO$902*('Assumptions (Solar)'!$AM$20*'Assumptions (Solar)'!$AM$2+'Assumptions (Solar)'!$AM$21*'Assumptions (Solar)'!$AM$3)/10^9,0)</f>
        <v>0.1072513449</v>
      </c>
      <c r="AQ1101" s="160">
        <f>IF($AO$902&gt;0,'Assumptions (Solar)'!X14*Model!$AO$902*('Assumptions (Solar)'!$AM$20*'Assumptions (Solar)'!$AM$2+'Assumptions (Solar)'!$AM$21*'Assumptions (Solar)'!$AM$3)/10^9,0)</f>
        <v>0.06435080693</v>
      </c>
      <c r="AR1101" s="160">
        <f>IF($AO$902&gt;0,'Assumptions (Solar)'!Y14*Model!$AO$902*('Assumptions (Solar)'!$AM$20*'Assumptions (Solar)'!$AM$2+'Assumptions (Solar)'!$AM$21*'Assumptions (Solar)'!$AM$3)/10^9,0)</f>
        <v>0.03861048416</v>
      </c>
      <c r="AS1101" s="160">
        <f>IF($AO$902&gt;0,'Assumptions (Solar)'!Z14*Model!$AO$902*('Assumptions (Solar)'!$AM$20*'Assumptions (Solar)'!$AM$2+'Assumptions (Solar)'!$AM$21*'Assumptions (Solar)'!$AM$3)/10^9,0)</f>
        <v>0.03861048416</v>
      </c>
      <c r="AT1101" s="160">
        <f>IF($AO$902&gt;0,'Assumptions (Solar)'!AA14*Model!$AO$902*('Assumptions (Solar)'!$AM$20*'Assumptions (Solar)'!$AM$2+'Assumptions (Solar)'!$AM$21*'Assumptions (Solar)'!$AM$3)/10^9,0)</f>
        <v>0.01930524208</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0.06587714574</v>
      </c>
      <c r="AQ1102" s="160">
        <f>IF($AP$902&gt;0,'Assumptions (Solar)'!W14*Model!$AP$902*('Assumptions (Solar)'!$AN$20*'Assumptions (Solar)'!$AN$2+'Assumptions (Solar)'!$AN$21*'Assumptions (Solar)'!$AN$3)/10^9,0)</f>
        <v>0.1054034332</v>
      </c>
      <c r="AR1102" s="160">
        <f>IF($AP$902&gt;0,'Assumptions (Solar)'!X14*Model!$AP$902*('Assumptions (Solar)'!$AN$20*'Assumptions (Solar)'!$AN$2+'Assumptions (Solar)'!$AN$21*'Assumptions (Solar)'!$AN$3)/10^9,0)</f>
        <v>0.06324205991</v>
      </c>
      <c r="AS1102" s="160">
        <f>IF($AP$902&gt;0,'Assumptions (Solar)'!Y14*Model!$AP$902*('Assumptions (Solar)'!$AN$20*'Assumptions (Solar)'!$AN$2+'Assumptions (Solar)'!$AN$21*'Assumptions (Solar)'!$AN$3)/10^9,0)</f>
        <v>0.03794523594</v>
      </c>
      <c r="AT1102" s="160">
        <f>IF($AP$902&gt;0,'Assumptions (Solar)'!Z14*Model!$AP$902*('Assumptions (Solar)'!$AN$20*'Assumptions (Solar)'!$AN$2+'Assumptions (Solar)'!$AN$21*'Assumptions (Solar)'!$AN$3)/10^9,0)</f>
        <v>0.03794523594</v>
      </c>
      <c r="AU1102" s="160">
        <f>IF($AP$902&gt;0,'Assumptions (Solar)'!AA14*Model!$AP$902*('Assumptions (Solar)'!$AN$20*'Assumptions (Solar)'!$AN$2+'Assumptions (Solar)'!$AN$21*'Assumptions (Solar)'!$AN$3)/10^9,0)</f>
        <v>0.01897261797</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0.06729668091</v>
      </c>
      <c r="AR1103" s="160">
        <f>IF($AQ$902&gt;0,'Assumptions (Solar)'!W14*Model!$AQ$902*('Assumptions (Solar)'!$AO$20*'Assumptions (Solar)'!$AO$2+'Assumptions (Solar)'!$AO$21*'Assumptions (Solar)'!$AO$3)/10^9,0)</f>
        <v>0.1076746895</v>
      </c>
      <c r="AS1103" s="160">
        <f>IF($AQ$902&gt;0,'Assumptions (Solar)'!X14*Model!$AQ$902*('Assumptions (Solar)'!$AO$20*'Assumptions (Solar)'!$AO$2+'Assumptions (Solar)'!$AO$21*'Assumptions (Solar)'!$AO$3)/10^9,0)</f>
        <v>0.06460481367</v>
      </c>
      <c r="AT1103" s="160">
        <f>IF($AQ$902&gt;0,'Assumptions (Solar)'!Y14*Model!$AQ$902*('Assumptions (Solar)'!$AO$20*'Assumptions (Solar)'!$AO$2+'Assumptions (Solar)'!$AO$21*'Assumptions (Solar)'!$AO$3)/10^9,0)</f>
        <v>0.0387628882</v>
      </c>
      <c r="AU1103" s="160">
        <f>IF($AQ$902&gt;0,'Assumptions (Solar)'!Z14*Model!$AQ$902*('Assumptions (Solar)'!$AO$20*'Assumptions (Solar)'!$AO$2+'Assumptions (Solar)'!$AO$21*'Assumptions (Solar)'!$AO$3)/10^9,0)</f>
        <v>0.0387628882</v>
      </c>
      <c r="AV1103" s="160">
        <f>IF($AQ$902&gt;0,'Assumptions (Solar)'!AA14*Model!$AQ$902*('Assumptions (Solar)'!$AO$20*'Assumptions (Solar)'!$AO$2+'Assumptions (Solar)'!$AO$21*'Assumptions (Solar)'!$AO$3)/10^9,0)</f>
        <v>0.0193814441</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0.06831636777</v>
      </c>
      <c r="AS1104" s="160">
        <f>IF($AR$902&gt;0,'Assumptions (Solar)'!W14*Model!$AR$902*('Assumptions (Solar)'!$AP$20*'Assumptions (Solar)'!$AP$2+'Assumptions (Solar)'!$AP$21*'Assumptions (Solar)'!$AP$3)/10^9,0)</f>
        <v>0.1093061884</v>
      </c>
      <c r="AT1104" s="160">
        <f>IF($AR$902&gt;0,'Assumptions (Solar)'!X14*Model!$AR$902*('Assumptions (Solar)'!$AP$20*'Assumptions (Solar)'!$AP$2+'Assumptions (Solar)'!$AP$21*'Assumptions (Solar)'!$AP$3)/10^9,0)</f>
        <v>0.06558371305</v>
      </c>
      <c r="AU1104" s="160">
        <f>IF($AR$902&gt;0,'Assumptions (Solar)'!Y14*Model!$AR$902*('Assumptions (Solar)'!$AP$20*'Assumptions (Solar)'!$AP$2+'Assumptions (Solar)'!$AP$21*'Assumptions (Solar)'!$AP$3)/10^9,0)</f>
        <v>0.03935022783</v>
      </c>
      <c r="AV1104" s="160">
        <f>IF($AR$902&gt;0,'Assumptions (Solar)'!Z14*Model!$AR$902*('Assumptions (Solar)'!$AP$20*'Assumptions (Solar)'!$AP$2+'Assumptions (Solar)'!$AP$21*'Assumptions (Solar)'!$AP$3)/10^9,0)</f>
        <v>0.03935022783</v>
      </c>
      <c r="AW1104" s="160">
        <f>IF($AR$902&gt;0,'Assumptions (Solar)'!AA14*Model!$AR$902*('Assumptions (Solar)'!$AP$20*'Assumptions (Solar)'!$AP$2+'Assumptions (Solar)'!$AP$21*'Assumptions (Solar)'!$AP$3)/10^9,0)</f>
        <v>0.01967511392</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0.08690651497</v>
      </c>
      <c r="AT1105" s="160">
        <f>IF($AS$902&gt;0,'Assumptions (Solar)'!W14*Model!$AS$902*('Assumptions (Solar)'!$AQ$20*'Assumptions (Solar)'!$AQ$2+'Assumptions (Solar)'!$AQ$21*'Assumptions (Solar)'!$AQ$3)/10^9,0)</f>
        <v>0.1390504239</v>
      </c>
      <c r="AU1105" s="160">
        <f>IF($AS$902&gt;0,'Assumptions (Solar)'!X14*Model!$AS$902*('Assumptions (Solar)'!$AQ$20*'Assumptions (Solar)'!$AQ$2+'Assumptions (Solar)'!$AQ$21*'Assumptions (Solar)'!$AQ$3)/10^9,0)</f>
        <v>0.08343025437</v>
      </c>
      <c r="AV1105" s="160">
        <f>IF($AS$902&gt;0,'Assumptions (Solar)'!Y14*Model!$AS$902*('Assumptions (Solar)'!$AQ$20*'Assumptions (Solar)'!$AQ$2+'Assumptions (Solar)'!$AQ$21*'Assumptions (Solar)'!$AQ$3)/10^9,0)</f>
        <v>0.05005815262</v>
      </c>
      <c r="AW1105" s="160">
        <f>IF($AS$902&gt;0,'Assumptions (Solar)'!Z14*Model!$AS$902*('Assumptions (Solar)'!$AQ$20*'Assumptions (Solar)'!$AQ$2+'Assumptions (Solar)'!$AQ$21*'Assumptions (Solar)'!$AQ$3)/10^9,0)</f>
        <v>0.05005815262</v>
      </c>
      <c r="AX1105" s="160">
        <f>IF($AS$902&gt;0,'Assumptions (Solar)'!AA14*Model!$AS$902*('Assumptions (Solar)'!$AQ$20*'Assumptions (Solar)'!$AQ$2+'Assumptions (Solar)'!$AQ$21*'Assumptions (Solar)'!$AQ$3)/10^9,0)</f>
        <v>0.02502907631</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0.0980198662</v>
      </c>
      <c r="AU1106" s="160">
        <f>IF($AT$902&gt;0,'Assumptions (Solar)'!W14*Model!$AT$902*('Assumptions (Solar)'!$AR$20*'Assumptions (Solar)'!$AR$2+'Assumptions (Solar)'!$AR$21*'Assumptions (Solar)'!$AR$3)/10^9,0)</f>
        <v>0.1568317859</v>
      </c>
      <c r="AV1106" s="160">
        <f>IF($AT$902&gt;0,'Assumptions (Solar)'!X14*Model!$AT$902*('Assumptions (Solar)'!$AR$20*'Assumptions (Solar)'!$AR$2+'Assumptions (Solar)'!$AR$21*'Assumptions (Solar)'!$AR$3)/10^9,0)</f>
        <v>0.09409907156</v>
      </c>
      <c r="AW1106" s="160">
        <f>IF($AT$902&gt;0,'Assumptions (Solar)'!Y14*Model!$AT$902*('Assumptions (Solar)'!$AR$20*'Assumptions (Solar)'!$AR$2+'Assumptions (Solar)'!$AR$21*'Assumptions (Solar)'!$AR$3)/10^9,0)</f>
        <v>0.05645944293</v>
      </c>
      <c r="AX1106" s="160">
        <f>IF($AT$902&gt;0,'Assumptions (Solar)'!Z14*Model!$AT$902*('Assumptions (Solar)'!$AR$20*'Assumptions (Solar)'!$AR$2+'Assumptions (Solar)'!$AR$21*'Assumptions (Solar)'!$AR$3)/10^9,0)</f>
        <v>0.05645944293</v>
      </c>
      <c r="AY1106" s="160">
        <f>IF($AT$902&gt;0,'Assumptions (Solar)'!AA14*Model!$AT$902*('Assumptions (Solar)'!$AR$20*'Assumptions (Solar)'!$AR$2+'Assumptions (Solar)'!$AR$21*'Assumptions (Solar)'!$AR$3)/10^9,0)</f>
        <v>0.02822972147</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0.09489332394</v>
      </c>
      <c r="AV1107" s="160">
        <f>IF($AU$902&gt;0,'Assumptions (Solar)'!W14*Model!$AU$902*('Assumptions (Solar)'!$AS$20*'Assumptions (Solar)'!$AS$2+'Assumptions (Solar)'!$AS$21*'Assumptions (Solar)'!$AS$3)/10^9,0)</f>
        <v>0.1518293183</v>
      </c>
      <c r="AW1107" s="160">
        <f>IF($AU$902&gt;0,'Assumptions (Solar)'!X14*Model!$AU$902*('Assumptions (Solar)'!$AS$20*'Assumptions (Solar)'!$AS$2+'Assumptions (Solar)'!$AS$21*'Assumptions (Solar)'!$AS$3)/10^9,0)</f>
        <v>0.09109759099</v>
      </c>
      <c r="AX1107" s="160">
        <f>IF($AU$902&gt;0,'Assumptions (Solar)'!Y14*Model!$AU$902*('Assumptions (Solar)'!$AS$20*'Assumptions (Solar)'!$AS$2+'Assumptions (Solar)'!$AS$21*'Assumptions (Solar)'!$AS$3)/10^9,0)</f>
        <v>0.05465855459</v>
      </c>
      <c r="AY1107" s="160">
        <f>IF($AU$902&gt;0,'Assumptions (Solar)'!Z14*Model!$AU$902*('Assumptions (Solar)'!$AS$20*'Assumptions (Solar)'!$AS$2+'Assumptions (Solar)'!$AS$21*'Assumptions (Solar)'!$AS$3)/10^9,0)</f>
        <v>0.05465855459</v>
      </c>
      <c r="AZ1107" s="160">
        <f>IF($AU$902&gt;0,'Assumptions (Solar)'!AA14*Model!$AU$902*('Assumptions (Solar)'!$AS$20*'Assumptions (Solar)'!$AS$2+'Assumptions (Solar)'!$AS$21*'Assumptions (Solar)'!$AS$3)/10^9,0)</f>
        <v>0.0273292773</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0.06969011092</v>
      </c>
      <c r="AW1108" s="160">
        <f>IF($AV$902&gt;0,'Assumptions (Solar)'!W14*Model!$AV$902*('Assumptions (Solar)'!$AT$20*'Assumptions (Solar)'!$AT$2+'Assumptions (Solar)'!$AT$21*'Assumptions (Solar)'!$AT$3)/10^9,0)</f>
        <v>0.1115041775</v>
      </c>
      <c r="AX1108" s="160">
        <f>IF($AV$902&gt;0,'Assumptions (Solar)'!X14*Model!$AV$902*('Assumptions (Solar)'!$AT$20*'Assumptions (Solar)'!$AT$2+'Assumptions (Solar)'!$AT$21*'Assumptions (Solar)'!$AT$3)/10^9,0)</f>
        <v>0.06690250649</v>
      </c>
      <c r="AY1108" s="160">
        <f>IF($AV$902&gt;0,'Assumptions (Solar)'!Y14*Model!$AV$902*('Assumptions (Solar)'!$AT$20*'Assumptions (Solar)'!$AT$2+'Assumptions (Solar)'!$AT$21*'Assumptions (Solar)'!$AT$3)/10^9,0)</f>
        <v>0.04014150389</v>
      </c>
      <c r="AZ1108" s="160">
        <f>IF($AV$902&gt;0,'Assumptions (Solar)'!Z14*Model!$AV$902*('Assumptions (Solar)'!$AT$20*'Assumptions (Solar)'!$AT$2+'Assumptions (Solar)'!$AT$21*'Assumptions (Solar)'!$AT$3)/10^9,0)</f>
        <v>0.04014150389</v>
      </c>
      <c r="BA1108" s="160">
        <f>IF($AV$902&gt;0,'Assumptions (Solar)'!AA14*Model!$AV$902*('Assumptions (Solar)'!$AT$20*'Assumptions (Solar)'!$AT$2+'Assumptions (Solar)'!$AT$21*'Assumptions (Solar)'!$AT$3)/10^9,0)</f>
        <v>0.02007075195</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0.07037025658</v>
      </c>
      <c r="AX1109" s="160">
        <f>IF($AW$902&gt;0,'Assumptions (Solar)'!W14*Model!$AW$902*('Assumptions (Solar)'!$AU$20*'Assumptions (Solar)'!$AU$2+'Assumptions (Solar)'!$AU$21*'Assumptions (Solar)'!$AU$3)/10^9,0)</f>
        <v>0.1125924105</v>
      </c>
      <c r="AY1109" s="160">
        <f>IF($AW$902&gt;0,'Assumptions (Solar)'!X14*Model!$AW$902*('Assumptions (Solar)'!$AU$20*'Assumptions (Solar)'!$AU$2+'Assumptions (Solar)'!$AU$21*'Assumptions (Solar)'!$AU$3)/10^9,0)</f>
        <v>0.06755544631</v>
      </c>
      <c r="AZ1109" s="160">
        <f>IF($AW$902&gt;0,'Assumptions (Solar)'!Y14*Model!$AW$902*('Assumptions (Solar)'!$AU$20*'Assumptions (Solar)'!$AU$2+'Assumptions (Solar)'!$AU$21*'Assumptions (Solar)'!$AU$3)/10^9,0)</f>
        <v>0.04053326779</v>
      </c>
      <c r="BA1109" s="160">
        <f>IF($AW$902&gt;0,'Assumptions (Solar)'!Z14*Model!$AW$902*('Assumptions (Solar)'!$AU$20*'Assumptions (Solar)'!$AU$2+'Assumptions (Solar)'!$AU$21*'Assumptions (Solar)'!$AU$3)/10^9,0)</f>
        <v>0.04053326779</v>
      </c>
      <c r="BB1109" s="160">
        <f>IF($AW$902&gt;0,'Assumptions (Solar)'!AA14*Model!$AW$902*('Assumptions (Solar)'!$AU$20*'Assumptions (Solar)'!$AU$2+'Assumptions (Solar)'!$AU$21*'Assumptions (Solar)'!$AU$3)/10^9,0)</f>
        <v>0.02026663389</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0.1421008321</v>
      </c>
      <c r="AY1110" s="160">
        <f>IF($AX$902&gt;0,'Assumptions (Solar)'!W14*Model!$AX$902*('Assumptions (Solar)'!$AV$20*'Assumptions (Solar)'!$AV$2+'Assumptions (Solar)'!$AV$21*'Assumptions (Solar)'!$AV$3)/10^9,0)</f>
        <v>0.2273613314</v>
      </c>
      <c r="AZ1110" s="160">
        <f>IF($AX$902&gt;0,'Assumptions (Solar)'!X14*Model!$AX$902*('Assumptions (Solar)'!$AV$20*'Assumptions (Solar)'!$AV$2+'Assumptions (Solar)'!$AV$21*'Assumptions (Solar)'!$AV$3)/10^9,0)</f>
        <v>0.1364167988</v>
      </c>
      <c r="BA1110" s="160">
        <f>IF($AX$902&gt;0,'Assumptions (Solar)'!Y14*Model!$AX$902*('Assumptions (Solar)'!$AV$20*'Assumptions (Solar)'!$AV$2+'Assumptions (Solar)'!$AV$21*'Assumptions (Solar)'!$AV$3)/10^9,0)</f>
        <v>0.0818500793</v>
      </c>
      <c r="BB1110" s="160">
        <f>IF($AX$902&gt;0,'Assumptions (Solar)'!Z14*Model!$AX$902*('Assumptions (Solar)'!$AV$20*'Assumptions (Solar)'!$AV$2+'Assumptions (Solar)'!$AV$21*'Assumptions (Solar)'!$AV$3)/10^9,0)</f>
        <v>0.0818500793</v>
      </c>
      <c r="BC1110" s="160">
        <f>IF($AX$902&gt;0,'Assumptions (Solar)'!AA14*Model!$AX$902*('Assumptions (Solar)'!$AV$20*'Assumptions (Solar)'!$AV$2+'Assumptions (Solar)'!$AV$21*'Assumptions (Solar)'!$AV$3)/10^9,0)</f>
        <v>0.04092503965</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0.143258889</v>
      </c>
      <c r="AZ1111" s="160">
        <f>IF($AY$902&gt;0,'Assumptions (Solar)'!W14*Model!$AY$902*('Assumptions (Solar)'!$AW$20*'Assumptions (Solar)'!$AW$2+'Assumptions (Solar)'!$AW$21*'Assumptions (Solar)'!$AW$3)/10^9,0)</f>
        <v>0.2292142224</v>
      </c>
      <c r="BA1111" s="160">
        <f>IF($AY$902&gt;0,'Assumptions (Solar)'!X14*Model!$AY$902*('Assumptions (Solar)'!$AW$20*'Assumptions (Solar)'!$AW$2+'Assumptions (Solar)'!$AW$21*'Assumptions (Solar)'!$AW$3)/10^9,0)</f>
        <v>0.1375285334</v>
      </c>
      <c r="BB1111" s="160">
        <f>IF($AY$902&gt;0,'Assumptions (Solar)'!Y14*Model!$AY$902*('Assumptions (Solar)'!$AW$20*'Assumptions (Solar)'!$AW$2+'Assumptions (Solar)'!$AW$21*'Assumptions (Solar)'!$AW$3)/10^9,0)</f>
        <v>0.08251712006</v>
      </c>
      <c r="BC1111" s="160">
        <f>IF($AY$902&gt;0,'Assumptions (Solar)'!Z14*Model!$AY$902*('Assumptions (Solar)'!$AW$20*'Assumptions (Solar)'!$AW$2+'Assumptions (Solar)'!$AW$21*'Assumptions (Solar)'!$AW$3)/10^9,0)</f>
        <v>0.08251712006</v>
      </c>
      <c r="BD1111" s="160">
        <f>IF($AY$902&gt;0,'Assumptions (Solar)'!AA14*Model!$AY$902*('Assumptions (Solar)'!$AW$20*'Assumptions (Solar)'!$AW$2+'Assumptions (Solar)'!$AW$21*'Assumptions (Solar)'!$AW$3)/10^9,0)</f>
        <v>0.04125856003</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0.1446137568</v>
      </c>
      <c r="BA1112" s="160">
        <f>IF($AZ$902&gt;0,'Assumptions (Solar)'!W14*Model!$AZ$902*('Assumptions (Solar)'!$AX$20*'Assumptions (Solar)'!$AX$2+'Assumptions (Solar)'!$AX$21*'Assumptions (Solar)'!$AX$3)/10^9,0)</f>
        <v>0.2313820108</v>
      </c>
      <c r="BB1112" s="160">
        <f>IF($AZ$902&gt;0,'Assumptions (Solar)'!X14*Model!$AZ$902*('Assumptions (Solar)'!$AX$20*'Assumptions (Solar)'!$AX$2+'Assumptions (Solar)'!$AX$21*'Assumptions (Solar)'!$AX$3)/10^9,0)</f>
        <v>0.1388292065</v>
      </c>
      <c r="BC1112" s="160">
        <f>IF($AZ$902&gt;0,'Assumptions (Solar)'!Y14*Model!$AZ$902*('Assumptions (Solar)'!$AX$20*'Assumptions (Solar)'!$AX$2+'Assumptions (Solar)'!$AX$21*'Assumptions (Solar)'!$AX$3)/10^9,0)</f>
        <v>0.08329752389</v>
      </c>
      <c r="BD1112" s="160">
        <f>IF($AZ$902&gt;0,'Assumptions (Solar)'!Z14*Model!$AZ$902*('Assumptions (Solar)'!$AX$20*'Assumptions (Solar)'!$AX$2+'Assumptions (Solar)'!$AX$21*'Assumptions (Solar)'!$AX$3)/10^9,0)</f>
        <v>0.08329752389</v>
      </c>
      <c r="BE1112" s="160">
        <f>IF($AZ$902&gt;0,'Assumptions (Solar)'!AA14*Model!$AZ$902*('Assumptions (Solar)'!$AX$20*'Assumptions (Solar)'!$AX$2+'Assumptions (Solar)'!$AX$21*'Assumptions (Solar)'!$AX$3)/10^9,0)</f>
        <v>0.04164876194</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0.1457572417</v>
      </c>
      <c r="BB1113" s="160">
        <f>IF($BA$902&gt;0,'Assumptions (Solar)'!W14*Model!$BA$902*('Assumptions (Solar)'!$AY$20*'Assumptions (Solar)'!$AY$2+'Assumptions (Solar)'!$AY$21*'Assumptions (Solar)'!$AY$3)/10^9,0)</f>
        <v>0.2332115867</v>
      </c>
      <c r="BC1113" s="160">
        <f>IF($BA$902&gt;0,'Assumptions (Solar)'!X14*Model!$BA$902*('Assumptions (Solar)'!$AY$20*'Assumptions (Solar)'!$AY$2+'Assumptions (Solar)'!$AY$21*'Assumptions (Solar)'!$AY$3)/10^9,0)</f>
        <v>0.139926952</v>
      </c>
      <c r="BD1113" s="160">
        <f>IF($BA$902&gt;0,'Assumptions (Solar)'!Y14*Model!$BA$902*('Assumptions (Solar)'!$AY$20*'Assumptions (Solar)'!$AY$2+'Assumptions (Solar)'!$AY$21*'Assumptions (Solar)'!$AY$3)/10^9,0)</f>
        <v>0.08395617121</v>
      </c>
      <c r="BE1113" s="160">
        <f>IF($BA$902&gt;0,'Assumptions (Solar)'!Z14*Model!$BA$902*('Assumptions (Solar)'!$AY$20*'Assumptions (Solar)'!$AY$2+'Assumptions (Solar)'!$AY$21*'Assumptions (Solar)'!$AY$3)/10^9,0)</f>
        <v>0.08395617121</v>
      </c>
      <c r="BF1113" s="160">
        <f>IF($BA$902&gt;0,'Assumptions (Solar)'!AA14*Model!$BA$902*('Assumptions (Solar)'!$AY$20*'Assumptions (Solar)'!$AY$2+'Assumptions (Solar)'!$AY$21*'Assumptions (Solar)'!$AY$3)/10^9,0)</f>
        <v>0.0419780856</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-0.001427755233</v>
      </c>
      <c r="J1114" s="160">
        <f>IF(Model!J900+Model!J901-Model!J899-J1062+J1010&gt;0,(1-'Assumptions (Solar)'!I33)*(Model!J900+Model!J901-Model!J899-J1062+J1010)+J1062-J957+J958,Model!J900+Model!J901-Model!J899+J1010-J957+J958)</f>
        <v>-0.0003099782666</v>
      </c>
      <c r="K1114" s="160">
        <f>IF(Model!K900+Model!K901-Model!K899-K1062+K1010&gt;0,(1-'Assumptions (Solar)'!J33)*(Model!K900+Model!K901-Model!K899-K1062+K1010)+K1062-K957+K958,Model!K900+Model!K901-Model!K899+K1010-K957+K958)</f>
        <v>-0.0003094665412</v>
      </c>
      <c r="L1114" s="160">
        <f>IF(Model!L900+Model!L901-Model!L899-L1062+L1010&gt;0,(1-'Assumptions (Solar)'!K33)*(Model!L900+Model!L901-Model!L899-L1062+L1010)+L1062-L957+L958,Model!L900+Model!L901-Model!L899+L1010-L957+L958)</f>
        <v>-0.0003057677624</v>
      </c>
      <c r="M1114" s="160">
        <f>IF(Model!M900+Model!M901-Model!M899-M1062+M1010&gt;0,(1-'Assumptions (Solar)'!L33)*(Model!M900+Model!M901-Model!M899-M1062+M1010)+M1062-M957+M958,Model!M900+Model!M901-Model!M899+M1010-M957+M958)</f>
        <v>-0.00619198705</v>
      </c>
      <c r="N1114" s="160">
        <f>IF(Model!N900+Model!N901-Model!N899-N1062+N1010&gt;0,(1-'Assumptions (Solar)'!M33)*(Model!N900+Model!N901-Model!N899-N1062+N1010)+N1062-N957+N958,Model!N900+Model!N901-Model!N899+N1010-N957+N958)</f>
        <v>-0.01843074311</v>
      </c>
      <c r="O1114" s="160">
        <f>IF(Model!O900+Model!O901-Model!O899-O1062+O1010&gt;0,(1-'Assumptions (Solar)'!N33)*(Model!O900+Model!O901-Model!O899-O1062+O1010)+O1062-O957+O958,Model!O900+Model!O901-Model!O899+O1010-O957+O958)</f>
        <v>-0.004831500388</v>
      </c>
      <c r="P1114" s="160">
        <f>IF(Model!P900+Model!P901-Model!P899-P1062+P1010&gt;0,(1-'Assumptions (Solar)'!O33)*(Model!P900+Model!P901-Model!P899-P1062+P1010)+P1062-P957+P958,Model!P900+Model!P901-Model!P899+P1010-P957+P958)</f>
        <v>-0.009304014726</v>
      </c>
      <c r="Q1114" s="160">
        <f>IF(Model!Q900+Model!Q901-Model!Q899-Q1062+Q1010&gt;0,(1-'Assumptions (Solar)'!P33)*(Model!Q900+Model!Q901-Model!Q899-Q1062+Q1010)+Q1062-Q957+Q958,Model!Q900+Model!Q901-Model!Q899+Q1010-Q957+Q958)</f>
        <v>-0.01267758811</v>
      </c>
      <c r="R1114" s="160">
        <f>IF(Model!R900+Model!R901-Model!R899-R1062+R1010&gt;0,(1-'Assumptions (Solar)'!Q33)*(Model!R900+Model!R901-Model!R899-R1062+R1010)+R1062-R957+R958,Model!R900+Model!R901-Model!R899+R1010-R957+R958)</f>
        <v>-0.1235287375</v>
      </c>
      <c r="S1114" s="160">
        <f>IF(Model!S900+Model!S901-Model!S899-S1062+S1010&gt;0,(1-'Assumptions (Solar)'!R33)*(Model!S900+Model!S901-Model!S899-S1062+S1010)+S1062-S957+S958,Model!S900+Model!S901-Model!S899+S1010-S957+S958)</f>
        <v>-0.1871029838</v>
      </c>
      <c r="T1114" s="160">
        <f>IF(Model!T900+Model!T901-Model!T899-T1062+T1010&gt;0,(1-'Assumptions (Solar)'!S33)*(Model!T900+Model!T901-Model!T899-T1062+T1010)+T1062-T957+T958,Model!T900+Model!T901-Model!T899+T1010-T957+T958)</f>
        <v>-0.1815883056</v>
      </c>
      <c r="U1114" s="160">
        <f>IF(Model!U900+Model!U901-Model!U899-U1062+U1010&gt;0,(1-'Assumptions (Solar)'!T33)*(Model!U900+Model!U901-Model!U899-U1062+U1010)+U1062-U957+U958,Model!U900+Model!U901-Model!U899+U1010-U957+U958)</f>
        <v>-0.05720501166</v>
      </c>
      <c r="V1114" s="160">
        <f>IF(Model!V900+Model!V901-Model!V899-V1062+V1010&gt;0,(1-'Assumptions (Solar)'!U33)*(Model!V900+Model!V901-Model!V899-V1062+V1010)+V1062-V957+V958,Model!V900+Model!V901-Model!V899+V1010-V957+V958)</f>
        <v>-0.04235687086</v>
      </c>
      <c r="W1114" s="160">
        <f>IF(Model!W900+Model!W901-Model!W899-W1062+W1010&gt;0,(1-'Assumptions (Solar)'!V33)*(Model!W900+Model!W901-Model!W899-W1062+W1010)+W1062-W957+W958,Model!W900+Model!W901-Model!W899+W1010-W957+W958)</f>
        <v>-0.2674810613</v>
      </c>
      <c r="X1114" s="160">
        <f>IF(Model!X900+Model!X901-Model!X899-X1062+X1010&gt;0,(1-'Assumptions (Solar)'!W33)*(Model!X900+Model!X901-Model!X899-X1062+X1010)+X1062-X957+X958,Model!X900+Model!X901-Model!X899+X1010-X957+X958)</f>
        <v>-0.2110862216</v>
      </c>
      <c r="Y1114" s="160">
        <f>IF(Model!Y900+Model!Y901-Model!Y899-Y1062+Y1010&gt;0,(1-'Assumptions (Solar)'!X33)*(Model!Y900+Model!Y901-Model!Y899-Y1062+Y1010)+Y1062-Y957+Y958,Model!Y900+Model!Y901-Model!Y899+Y1010-Y957+Y958)</f>
        <v>-0.2018133278</v>
      </c>
      <c r="Z1114" s="160">
        <f>IF(Model!Z900+Model!Z901-Model!Z899-Z1062+Z1010&gt;0,(1-'Assumptions (Solar)'!Y33)*(Model!Z900+Model!Z901-Model!Z899-Z1062+Z1010)+Z1062-Z957+Z958,Model!Z900+Model!Z901-Model!Z899+Z1010-Z957+Z958)</f>
        <v>-0.1930435709</v>
      </c>
      <c r="AA1114" s="160">
        <f>IF(Model!AA900+Model!AA901-Model!AA899-AA1062+AA1010&gt;0,(1-'Assumptions (Solar)'!Z33)*(Model!AA900+Model!AA901-Model!AA899-AA1062+AA1010)+AA1062-AA957+AA958,Model!AA900+Model!AA901-Model!AA899+AA1010-AA957+AA958)</f>
        <v>-0.1799270384</v>
      </c>
      <c r="AB1114" s="160">
        <f>IF(Model!AB900+Model!AB901-Model!AB899-AB1062+AB1010&gt;0,(1-'Assumptions (Solar)'!AA33)*(Model!AB900+Model!AB901-Model!AB899-AB1062+AB1010)+AB1062-AB957+AB958,Model!AB900+Model!AB901-Model!AB899+AB1010-AB957+AB958)</f>
        <v>-0.1605580664</v>
      </c>
      <c r="AC1114" s="160">
        <f>IF(Model!AC900+Model!AC901-Model!AC899-AC1062+AC1010&gt;0,(1-'Assumptions (Solar)'!AB33)*(Model!AC900+Model!AC901-Model!AC899-AC1062+AC1010)+AC1062-AC957+AC958,Model!AC900+Model!AC901-Model!AC899+AC1010-AC957+AC958)</f>
        <v>-0.1168404725</v>
      </c>
      <c r="AD1114" s="160">
        <f>IF(Model!AD900+Model!AD901-Model!AD899-AD1062+AD1010&gt;0,(1-'Assumptions (Solar)'!AC33)*(Model!AD900+Model!AD901-Model!AD899-AD1062+AD1010)+AD1062-AD957+AD958,Model!AD900+Model!AD901-Model!AD899+AD1010-AD957+AD958)</f>
        <v>-0.06019463912</v>
      </c>
      <c r="AE1114" s="160">
        <f>IF(Model!AE900+Model!AE901-Model!AE899-AE1062+AE1010&gt;0,(1-'Assumptions (Solar)'!AD33)*(Model!AE900+Model!AE901-Model!AE899-AE1062+AE1010)+AE1062-AE957+AE958,Model!AE900+Model!AE901-Model!AE899+AE1010-AE957+AE958)</f>
        <v>-0.007398387741</v>
      </c>
      <c r="AF1114" s="160">
        <f>IF(Model!AF900+Model!AF901-Model!AF899-AF1062+AF1010&gt;0,(1-'Assumptions (Solar)'!AE33)*(Model!AF900+Model!AF901-Model!AF899-AF1062+AF1010)+AF1062-AF957+AF958,Model!AF900+Model!AF901-Model!AF899+AF1010-AF957+AF958)</f>
        <v>0.01963123864</v>
      </c>
      <c r="AG1114" s="160">
        <f>IF(Model!AG900+Model!AG901-Model!AG899-AG1062+AG1010&gt;0,(1-'Assumptions (Solar)'!AF33)*(Model!AG900+Model!AG901-Model!AG899-AG1062+AG1010)+AG1062-AG957+AG958,Model!AG900+Model!AG901-Model!AG899+AG1010-AG957+AG958)</f>
        <v>0.03722772405</v>
      </c>
      <c r="AH1114" s="160">
        <f>IF(Model!AH900+Model!AH901-Model!AH899-AH1062+AH1010&gt;0,(1-'Assumptions (Solar)'!AG33)*(Model!AH900+Model!AH901-Model!AH899-AH1062+AH1010)+AH1062-AH957+AH958,Model!AH900+Model!AH901-Model!AH899+AH1010-AH957+AH958)</f>
        <v>0.1002960596</v>
      </c>
      <c r="AI1114" s="160">
        <f>IF(Model!AI900+Model!AI901-Model!AI899-AI1062+AI1010&gt;0,(1-'Assumptions (Solar)'!AH33)*(Model!AI900+Model!AI901-Model!AI899-AI1062+AI1010)+AI1062-AI957+AI958,Model!AI900+Model!AI901-Model!AI899+AI1010-AI957+AI958)</f>
        <v>0.1478795251</v>
      </c>
      <c r="AJ1114" s="160">
        <f>IF(Model!AJ900+Model!AJ901-Model!AJ899-AJ1062+AJ1010&gt;0,(1-'Assumptions (Solar)'!AI33)*(Model!AJ900+Model!AJ901-Model!AJ899-AJ1062+AJ1010)+AJ1062-AJ957+AJ958,Model!AJ900+Model!AJ901-Model!AJ899+AJ1010-AJ957+AJ958)</f>
        <v>0.1970908292</v>
      </c>
      <c r="AK1114" s="160">
        <f>IF(Model!AK900+Model!AK901-Model!AK899-AK1062+AK1010&gt;0,(1-'Assumptions (Solar)'!AJ33)*(Model!AK900+Model!AK901-Model!AK899-AK1062+AK1010)+AK1062-AK957+AK958,Model!AK900+Model!AK901-Model!AK899+AK1010-AK957+AK958)</f>
        <v>0.2469282537</v>
      </c>
      <c r="AL1114" s="160">
        <f>IF(Model!AL900+Model!AL901-Model!AL899-AL1062+AL1010&gt;0,(1-'Assumptions (Solar)'!AK33)*(Model!AL900+Model!AL901-Model!AL899-AL1062+AL1010)+AL1062-AL957+AL958,Model!AL900+Model!AL901-Model!AL899+AL1010-AL957+AL958)</f>
        <v>0.298565781</v>
      </c>
      <c r="AM1114" s="160">
        <f>IF(Model!AM900+Model!AM901-Model!AM899-AM1062+AM1010&gt;0,(1-'Assumptions (Solar)'!AL33)*(Model!AM900+Model!AM901-Model!AM899-AM1062+AM1010)+AM1062-AM957+AM958,Model!AM900+Model!AM901-Model!AM899+AM1010-AM957+AM958)</f>
        <v>0.3525442927</v>
      </c>
      <c r="AN1114" s="160">
        <f>IF(Model!AN900+Model!AN901-Model!AN899-AN1062+AN1010&gt;0,(1-'Assumptions (Solar)'!AM33)*(Model!AN900+Model!AN901-Model!AN899-AN1062+AN1010)+AN1062-AN957+AN958,Model!AN900+Model!AN901-Model!AN899+AN1010-AN957+AN958)</f>
        <v>0.4054481428</v>
      </c>
      <c r="AO1114" s="160">
        <f>IF(Model!AO900+Model!AO901-Model!AO899-AO1062+AO1010&gt;0,(1-'Assumptions (Solar)'!AN33)*(Model!AO900+Model!AO901-Model!AO899-AO1062+AO1010)+AO1062-AO957+AO958,Model!AO900+Model!AO901-Model!AO899+AO1010-AO957+AO958)</f>
        <v>0.4672527071</v>
      </c>
      <c r="AP1114" s="160">
        <f>IF(Model!AP900+Model!AP901-Model!AP899-AP1062+AP1010&gt;0,(1-'Assumptions (Solar)'!AO33)*(Model!AP900+Model!AP901-Model!AP899-AP1062+AP1010)+AP1062-AP957+AP958,Model!AP900+Model!AP901-Model!AP899+AP1010-AP957+AP958)</f>
        <v>0.5252506159</v>
      </c>
      <c r="AQ1114" s="160">
        <f>IF(Model!AQ900+Model!AQ901-Model!AQ899-AQ1062+AQ1010&gt;0,(1-'Assumptions (Solar)'!AP33)*(Model!AQ900+Model!AQ901-Model!AQ899-AQ1062+AQ1010)+AQ1062-AQ957+AQ958,Model!AQ900+Model!AQ901-Model!AQ899+AQ1010-AQ957+AQ958)</f>
        <v>0.5826321323</v>
      </c>
      <c r="AR1114" s="160">
        <f>IF(Model!AR900+Model!AR901-Model!AR899-AR1062+AR1010&gt;0,(1-'Assumptions (Solar)'!AQ33)*(Model!AR900+Model!AR901-Model!AR899-AR1062+AR1010)+AR1062-AR957+AR958,Model!AR900+Model!AR901-Model!AR899+AR1010-AR957+AR958)</f>
        <v>0.6049440826</v>
      </c>
      <c r="AS1114" s="160">
        <f>IF(Model!AS900+Model!AS901-Model!AS899-AS1062+AS1010&gt;0,(1-'Assumptions (Solar)'!AR33)*(Model!AS900+Model!AS901-Model!AS899-AS1062+AS1010)+AS1062-AS957+AS958,Model!AS900+Model!AS901-Model!AS899+AS1010-AS957+AS958)</f>
        <v>0.640493723</v>
      </c>
      <c r="AT1114" s="160">
        <f>IF(Model!AT900+Model!AT901-Model!AT899-AT1062+AT1010&gt;0,(1-'Assumptions (Solar)'!AS33)*(Model!AT900+Model!AT901-Model!AT899-AT1062+AT1010)+AT1062-AT957+AT958,Model!AT900+Model!AT901-Model!AT899+AT1010-AT957+AT958)</f>
        <v>0.7076090333</v>
      </c>
      <c r="AU1114" s="160">
        <f>IF(Model!AU900+Model!AU901-Model!AU899-AU1062+AU1010&gt;0,(1-'Assumptions (Solar)'!AT33)*(Model!AU900+Model!AU901-Model!AU899-AU1062+AU1010)+AU1062-AU957+AU958,Model!AU900+Model!AU901-Model!AU899+AU1010-AU957+AU958)</f>
        <v>0.8217325664</v>
      </c>
      <c r="AV1114" s="160">
        <f>IF(Model!AV900+Model!AV901-Model!AV899-AV1062+AV1010&gt;0,(1-'Assumptions (Solar)'!AU33)*(Model!AV900+Model!AV901-Model!AV899-AV1062+AV1010)+AV1062-AV957+AV958,Model!AV900+Model!AV901-Model!AV899+AV1010-AV957+AV958)</f>
        <v>0.8881760161</v>
      </c>
      <c r="AW1114" s="160">
        <f>IF(Model!AW900+Model!AW901-Model!AW899-AW1062+AW1010&gt;0,(1-'Assumptions (Solar)'!AV33)*(Model!AW900+Model!AW901-Model!AW899-AW1062+AW1010)+AW1062-AW957+AW958,Model!AW900+Model!AW901-Model!AW899+AW1010-AW957+AW958)</f>
        <v>0.8083993754</v>
      </c>
      <c r="AX1114" s="160">
        <f>IF(Model!AX900+Model!AX901-Model!AX899-AX1062+AX1010&gt;0,(1-'Assumptions (Solar)'!AW33)*(Model!AX900+Model!AX901-Model!AX899-AX1062+AX1010)+AX1062-AX957+AX958,Model!AX900+Model!AX901-Model!AX899+AX1010-AX957+AX958)</f>
        <v>0.866567646</v>
      </c>
      <c r="AY1114" s="160">
        <f>IF(Model!AY900+Model!AY901-Model!AY899-AY1062+AY1010&gt;0,(1-'Assumptions (Solar)'!AX33)*(Model!AY900+Model!AY901-Model!AY899-AY1062+AY1010)+AY1062-AY957+AY958,Model!AY900+Model!AY901-Model!AY899+AY1010-AY957+AY958)</f>
        <v>0.9585225551</v>
      </c>
      <c r="AZ1114" s="160">
        <f>IF(Model!AZ900+Model!AZ901-Model!AZ899-AZ1062+AZ1010&gt;0,(1-'Assumptions (Solar)'!AY33)*(Model!AZ900+Model!AZ901-Model!AZ899-AZ1062+AZ1010)+AZ1062-AZ957+AZ958,Model!AZ900+Model!AZ901-Model!AZ899+AZ1010-AZ957+AZ958)</f>
        <v>1.029975055</v>
      </c>
      <c r="BA1114" s="160">
        <f>IF(Model!BA900+Model!BA901-Model!BA899-BA1062+BA1010&gt;0,(1-'Assumptions (Solar)'!AZ33)*(Model!BA900+Model!BA901-Model!BA899-BA1062+BA1010)+BA1062-BA957+BA958,Model!BA900+Model!BA901-Model!BA899+BA1010-BA957+BA958)</f>
        <v>1.384317424</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-0.0292810521</v>
      </c>
      <c r="X1115" s="160">
        <f>IF(Model!X900+Model!X901-Model!X899-X1062+X1010&gt;0,'Assumptions (Solar)'!W33*(Model!X900+Model!X901-Model!X899-X1062+X1010)-'Assumptions (Solar)'!W34*Model!X898/10^3,-'Assumptions (Solar)'!W34*Model!X898/10^3)</f>
        <v>-0.04786320277</v>
      </c>
      <c r="Y1115" s="160">
        <f>IF(Model!Y900+Model!Y901-Model!Y899-Y1062+Y1010&gt;0,'Assumptions (Solar)'!X33*(Model!Y900+Model!Y901-Model!Y899-Y1062+Y1010)-'Assumptions (Solar)'!X34*Model!Y898/10^3,-'Assumptions (Solar)'!X34*Model!Y898/10^3)</f>
        <v>-0.06717311999</v>
      </c>
      <c r="Z1115" s="160">
        <f>IF(Model!Z900+Model!Z901-Model!Z899-Z1062+Z1010&gt;0,'Assumptions (Solar)'!Y33*(Model!Z900+Model!Z901-Model!Z899-Z1062+Z1010)-'Assumptions (Solar)'!Y34*Model!Z898/10^3,-'Assumptions (Solar)'!Y34*Model!Z898/10^3)</f>
        <v>-0.08723240603</v>
      </c>
      <c r="AA1115" s="160">
        <f>IF(Model!AA900+Model!AA901-Model!AA899-AA1062+AA1010&gt;0,'Assumptions (Solar)'!Z33*(Model!AA900+Model!AA901-Model!AA899-AA1062+AA1010)-'Assumptions (Solar)'!Z34*Model!AA898/10^3,-'Assumptions (Solar)'!Z34*Model!AA898/10^3)</f>
        <v>-0.1080632347</v>
      </c>
      <c r="AB1115" s="160">
        <f>IF(Model!AB900+Model!AB901-Model!AB899-AB1062+AB1010&gt;0,'Assumptions (Solar)'!AA33*(Model!AB900+Model!AB901-Model!AB899-AB1062+AB1010)-'Assumptions (Solar)'!AA34*Model!AB898/10^3,-'Assumptions (Solar)'!AA34*Model!AB898/10^3)</f>
        <v>-0.1296883653</v>
      </c>
      <c r="AC1115" s="160">
        <f>IF(Model!AC900+Model!AC901-Model!AC899-AC1062+AC1010&gt;0,'Assumptions (Solar)'!AB33*(Model!AC900+Model!AC901-Model!AC899-AC1062+AC1010)-'Assumptions (Solar)'!AB34*Model!AC898/10^3,-'Assumptions (Solar)'!AB34*Model!AC898/10^3)</f>
        <v>-0.1521311575</v>
      </c>
      <c r="AD1115" s="160">
        <f>IF(Model!AD900+Model!AD901-Model!AD899-AD1062+AD1010&gt;0,'Assumptions (Solar)'!AC33*(Model!AD900+Model!AD901-Model!AD899-AD1062+AD1010)-'Assumptions (Solar)'!AC34*Model!AD898/10^3,-'Assumptions (Solar)'!AC34*Model!AD898/10^3)</f>
        <v>-0.1754155861</v>
      </c>
      <c r="AE1115" s="160">
        <f>IF(Model!AE900+Model!AE901-Model!AE899-AE1062+AE1010&gt;0,'Assumptions (Solar)'!AD33*(Model!AE900+Model!AE901-Model!AE899-AE1062+AE1010)-'Assumptions (Solar)'!AD34*Model!AE898/10^3,-'Assumptions (Solar)'!AD34*Model!AE898/10^3)</f>
        <v>-0.199566256</v>
      </c>
      <c r="AF1115" s="160">
        <f>IF(Model!AF900+Model!AF901-Model!AF899-AF1062+AF1010&gt;0,'Assumptions (Solar)'!AE33*(Model!AF900+Model!AF901-Model!AF899-AF1062+AF1010)-'Assumptions (Solar)'!AE34*Model!AF898/10^3,-'Assumptions (Solar)'!AE34*Model!AF898/10^3)</f>
        <v>-0.2235087848</v>
      </c>
      <c r="AG1115" s="160">
        <f>IF(Model!AG900+Model!AG901-Model!AG899-AG1062+AG1010&gt;0,'Assumptions (Solar)'!AF33*(Model!AG900+Model!AG901-Model!AG899-AG1062+AG1010)-'Assumptions (Solar)'!AF34*Model!AG898/10^3,-'Assumptions (Solar)'!AF34*Model!AG898/10^3)</f>
        <v>-0.2353478815</v>
      </c>
      <c r="AH1115" s="160">
        <f>IF(Model!AH900+Model!AH901-Model!AH899-AH1062+AH1010&gt;0,'Assumptions (Solar)'!AG33*(Model!AH900+Model!AH901-Model!AH899-AH1062+AH1010)-'Assumptions (Solar)'!AG34*Model!AH898/10^3,-'Assumptions (Solar)'!AG34*Model!AH898/10^3)</f>
        <v>-0.2472080463</v>
      </c>
      <c r="AI1115" s="160">
        <f>IF(Model!AI900+Model!AI901-Model!AI899-AI1062+AI1010&gt;0,'Assumptions (Solar)'!AH33*(Model!AI900+Model!AI901-Model!AI899-AI1062+AI1010)-'Assumptions (Solar)'!AH34*Model!AI898/10^3,-'Assumptions (Solar)'!AH34*Model!AI898/10^3)</f>
        <v>-0.2611291052</v>
      </c>
      <c r="AJ1115" s="160">
        <f>IF(Model!AJ900+Model!AJ901-Model!AJ899-AJ1062+AJ1010&gt;0,'Assumptions (Solar)'!AI33*(Model!AJ900+Model!AJ901-Model!AJ899-AJ1062+AJ1010)-'Assumptions (Solar)'!AI34*Model!AJ898/10^3,-'Assumptions (Solar)'!AI34*Model!AJ898/10^3)</f>
        <v>-0.2769607572</v>
      </c>
      <c r="AK1115" s="160">
        <f>IF(Model!AK900+Model!AK901-Model!AK899-AK1062+AK1010&gt;0,'Assumptions (Solar)'!AJ33*(Model!AK900+Model!AK901-Model!AK899-AK1062+AK1010)-'Assumptions (Solar)'!AJ34*Model!AK898/10^3,-'Assumptions (Solar)'!AJ34*Model!AK898/10^3)</f>
        <v>-0.2941633919</v>
      </c>
      <c r="AL1115" s="160">
        <f>IF(Model!AL900+Model!AL901-Model!AL899-AL1062+AL1010&gt;0,'Assumptions (Solar)'!AK33*(Model!AL900+Model!AL901-Model!AL899-AL1062+AL1010)-'Assumptions (Solar)'!AK34*Model!AL898/10^3,-'Assumptions (Solar)'!AK34*Model!AL898/10^3)</f>
        <v>-0.3122490397</v>
      </c>
      <c r="AM1115" s="160">
        <f>IF(Model!AM900+Model!AM901-Model!AM899-AM1062+AM1010&gt;0,'Assumptions (Solar)'!AL33*(Model!AM900+Model!AM901-Model!AM899-AM1062+AM1010)-'Assumptions (Solar)'!AL34*Model!AM898/10^3,-'Assumptions (Solar)'!AL34*Model!AM898/10^3)</f>
        <v>-0.3307471209</v>
      </c>
      <c r="AN1115" s="160">
        <f>IF(Model!AN900+Model!AN901-Model!AN899-AN1062+AN1010&gt;0,'Assumptions (Solar)'!AM33*(Model!AN900+Model!AN901-Model!AN899-AN1062+AN1010)-'Assumptions (Solar)'!AM34*Model!AN898/10^3,-'Assumptions (Solar)'!AM34*Model!AN898/10^3)</f>
        <v>-0.3504996893</v>
      </c>
      <c r="AO1115" s="160">
        <f>IF(Model!AO900+Model!AO901-Model!AO899-AO1062+AO1010&gt;0,'Assumptions (Solar)'!AN33*(Model!AO900+Model!AO901-Model!AO899-AO1062+AO1010)-'Assumptions (Solar)'!AN34*Model!AO898/10^3,-'Assumptions (Solar)'!AN34*Model!AO898/10^3)</f>
        <v>-0.3707384145</v>
      </c>
      <c r="AP1115" s="160">
        <f>IF(Model!AP900+Model!AP901-Model!AP899-AP1062+AP1010&gt;0,'Assumptions (Solar)'!AO33*(Model!AP900+Model!AP901-Model!AP899-AP1062+AP1010)-'Assumptions (Solar)'!AO34*Model!AP898/10^3,-'Assumptions (Solar)'!AO34*Model!AP898/10^3)</f>
        <v>-0.3912341448</v>
      </c>
      <c r="AQ1115" s="160">
        <f>IF(Model!AQ900+Model!AQ901-Model!AQ899-AQ1062+AQ1010&gt;0,'Assumptions (Solar)'!AP33*(Model!AQ900+Model!AQ901-Model!AQ899-AQ1062+AQ1010)-'Assumptions (Solar)'!AP34*Model!AQ898/10^3,-'Assumptions (Solar)'!AP34*Model!AQ898/10^3)</f>
        <v>-0.4126296498</v>
      </c>
      <c r="AR1115" s="160">
        <f>IF(Model!AR900+Model!AR901-Model!AR899-AR1062+AR1010&gt;0,'Assumptions (Solar)'!AQ33*(Model!AR900+Model!AR901-Model!AR899-AR1062+AR1010)-'Assumptions (Solar)'!AQ34*Model!AR898/10^3,-'Assumptions (Solar)'!AQ34*Model!AR898/10^3)</f>
        <v>-0.4352899281</v>
      </c>
      <c r="AS1115" s="160">
        <f>IF(Model!AS900+Model!AS901-Model!AS899-AS1062+AS1010&gt;0,'Assumptions (Solar)'!AR33*(Model!AS900+Model!AS901-Model!AS899-AS1062+AS1010)-'Assumptions (Solar)'!AR34*Model!AS898/10^3,-'Assumptions (Solar)'!AR34*Model!AS898/10^3)</f>
        <v>-0.4635396842</v>
      </c>
      <c r="AT1115" s="160">
        <f>IF(Model!AT900+Model!AT901-Model!AT899-AT1062+AT1010&gt;0,'Assumptions (Solar)'!AS33*(Model!AT900+Model!AT901-Model!AT899-AT1062+AT1010)-'Assumptions (Solar)'!AS34*Model!AT898/10^3,-'Assumptions (Solar)'!AS34*Model!AT898/10^3)</f>
        <v>-0.4970084686</v>
      </c>
      <c r="AU1115" s="160">
        <f>IF(Model!AU900+Model!AU901-Model!AU899-AU1062+AU1010&gt;0,'Assumptions (Solar)'!AT33*(Model!AU900+Model!AU901-Model!AU899-AU1062+AU1010)-'Assumptions (Solar)'!AT34*Model!AU898/10^3,-'Assumptions (Solar)'!AT34*Model!AU898/10^3)</f>
        <v>-0.528751177</v>
      </c>
      <c r="AV1115" s="160">
        <f>IF(Model!AV900+Model!AV901-Model!AV899-AV1062+AV1010&gt;0,'Assumptions (Solar)'!AU33*(Model!AV900+Model!AV901-Model!AV899-AV1062+AV1010)-'Assumptions (Solar)'!AU34*Model!AV898/10^3,-'Assumptions (Solar)'!AU34*Model!AV898/10^3)</f>
        <v>-0.5510913347</v>
      </c>
      <c r="AW1115" s="160">
        <f>IF(Model!AW900+Model!AW901-Model!AW899-AW1062+AW1010&gt;0,'Assumptions (Solar)'!AV33*(Model!AW900+Model!AW901-Model!AW899-AW1062+AW1010)-'Assumptions (Solar)'!AV34*Model!AW898/10^3,-'Assumptions (Solar)'!AV34*Model!AW898/10^3)</f>
        <v>-0.5712972236</v>
      </c>
      <c r="AX1115" s="160">
        <f>IF(Model!AX900+Model!AX901-Model!AX899-AX1062+AX1010&gt;0,'Assumptions (Solar)'!AW33*(Model!AX900+Model!AX901-Model!AX899-AX1062+AX1010)-'Assumptions (Solar)'!AW34*Model!AX898/10^3,-'Assumptions (Solar)'!AW34*Model!AX898/10^3)</f>
        <v>-0.6122390756</v>
      </c>
      <c r="AY1115" s="160">
        <f>IF(Model!AY900+Model!AY901-Model!AY899-AY1062+AY1010&gt;0,'Assumptions (Solar)'!AX33*(Model!AY900+Model!AY901-Model!AY899-AY1062+AY1010)-'Assumptions (Solar)'!AX34*Model!AY898/10^3,-'Assumptions (Solar)'!AX34*Model!AY898/10^3)</f>
        <v>-0.6573157256</v>
      </c>
      <c r="AZ1115" s="160">
        <f>IF(Model!AZ900+Model!AZ901-Model!AZ899-AZ1062+AZ1010&gt;0,'Assumptions (Solar)'!AY33*(Model!AZ900+Model!AZ901-Model!AZ899-AZ1062+AZ1010)-'Assumptions (Solar)'!AY34*Model!AZ898/10^3,-'Assumptions (Solar)'!AY34*Model!AZ898/10^3)</f>
        <v>-0.6965612392</v>
      </c>
      <c r="BA1115" s="160">
        <f>IF(Model!BA900+Model!BA901-Model!BA899-BA1062+BA1010&gt;0,'Assumptions (Solar)'!AZ33*(Model!BA900+Model!BA901-Model!BA899-BA1062+BA1010)-'Assumptions (Solar)'!AZ34*Model!BA898/10^3,-'Assumptions (Solar)'!AZ34*Model!BA898/10^3)</f>
        <v>-0.7351346238</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0.000815</v>
      </c>
      <c r="K1116" s="256">
        <f>K902*'Assumptions (Solar)'!$V$32/1000000000</f>
        <v>0</v>
      </c>
      <c r="L1116" s="256">
        <f>L902*'Assumptions (Solar)'!$V$32/1000000000</f>
        <v>0</v>
      </c>
      <c r="M1116" s="256">
        <f>M902*'Assumptions (Solar)'!$V$32/1000000000</f>
        <v>0</v>
      </c>
      <c r="N1116" s="256">
        <f>N902*'Assumptions (Solar)'!$V$32/1000000000</f>
        <v>0.004238</v>
      </c>
      <c r="O1116" s="256">
        <f>O902*'Assumptions (Solar)'!$V$32/1000000000</f>
        <v>0.013203</v>
      </c>
      <c r="P1116" s="256">
        <f>P902*'Assumptions (Solar)'!$V$32/1000000000</f>
        <v>0</v>
      </c>
      <c r="Q1116" s="256">
        <f>Q902*'Assumptions (Solar)'!$V$32/1000000000</f>
        <v>0.005216</v>
      </c>
      <c r="R1116" s="256">
        <f>R902*'Assumptions (Solar)'!$V$32/1000000000</f>
        <v>0.00815</v>
      </c>
      <c r="S1116" s="256">
        <f>S902*'Assumptions (Solar)'!$V$32/1000000000</f>
        <v>0.13203</v>
      </c>
      <c r="T1116" s="256">
        <f>T902*'Assumptions (Solar)'!$V$32/1000000000</f>
        <v>0.203098</v>
      </c>
      <c r="U1116" s="256">
        <f>U902*'Assumptions (Solar)'!$V$32/1000000000</f>
        <v>0.175225</v>
      </c>
      <c r="V1116" s="256">
        <f>V902*'Assumptions (Solar)'!$V$32/1000000000</f>
        <v>0</v>
      </c>
      <c r="W1116" s="256">
        <f>W902*'Assumptions (Solar)'!$V$32/1000000000</f>
        <v>0</v>
      </c>
      <c r="X1116" s="256">
        <f>X902*'Assumptions (Solar)'!$V$32/1000000000</f>
        <v>0.4695158953</v>
      </c>
      <c r="Y1116" s="256">
        <f>Y902*'Assumptions (Solar)'!$V$32/1000000000</f>
        <v>0.4695158953</v>
      </c>
      <c r="Z1116" s="256">
        <f>Z902*'Assumptions (Solar)'!$V$32/1000000000</f>
        <v>0.4695158953</v>
      </c>
      <c r="AA1116" s="256">
        <f>AA902*'Assumptions (Solar)'!$V$32/1000000000</f>
        <v>0.4695158953</v>
      </c>
      <c r="AB1116" s="256">
        <f>AB902*'Assumptions (Solar)'!$V$32/1000000000</f>
        <v>0.4695158953</v>
      </c>
      <c r="AC1116" s="256">
        <f>AC902*'Assumptions (Solar)'!$V$32/1000000000</f>
        <v>0.4695158953</v>
      </c>
      <c r="AD1116" s="256">
        <f>AD902*'Assumptions (Solar)'!$V$32/1000000000</f>
        <v>0.4695158953</v>
      </c>
      <c r="AE1116" s="256">
        <f>AE902*'Assumptions (Solar)'!$V$32/1000000000</f>
        <v>0.4695158953</v>
      </c>
      <c r="AF1116" s="256">
        <f>AF902*'Assumptions (Solar)'!$V$32/1000000000</f>
        <v>0.4695158953</v>
      </c>
      <c r="AG1116" s="256">
        <f>AG902*'Assumptions (Solar)'!$V$32/1000000000</f>
        <v>0.4695158953</v>
      </c>
      <c r="AH1116" s="256">
        <f>AH902*'Assumptions (Solar)'!$V$32/1000000000</f>
        <v>0.4695158953</v>
      </c>
      <c r="AI1116" s="256">
        <f>AI902*'Assumptions (Solar)'!$V$32/1000000000</f>
        <v>0.4695158953</v>
      </c>
      <c r="AJ1116" s="256">
        <f>AJ902*'Assumptions (Solar)'!$V$32/1000000000</f>
        <v>0.4703308953</v>
      </c>
      <c r="AK1116" s="256">
        <f>AK902*'Assumptions (Solar)'!$V$32/1000000000</f>
        <v>0.4695158953</v>
      </c>
      <c r="AL1116" s="256">
        <f>AL902*'Assumptions (Solar)'!$V$32/1000000000</f>
        <v>0.4695158953</v>
      </c>
      <c r="AM1116" s="256">
        <f>AM902*'Assumptions (Solar)'!$V$32/1000000000</f>
        <v>0.4695158953</v>
      </c>
      <c r="AN1116" s="256">
        <f>AN902*'Assumptions (Solar)'!$V$32/1000000000</f>
        <v>0.4737538953</v>
      </c>
      <c r="AO1116" s="256">
        <f>AO902*'Assumptions (Solar)'!$V$32/1000000000</f>
        <v>0.4827188953</v>
      </c>
      <c r="AP1116" s="256">
        <f>AP902*'Assumptions (Solar)'!$V$32/1000000000</f>
        <v>0.4695158953</v>
      </c>
      <c r="AQ1116" s="256">
        <f>AQ902*'Assumptions (Solar)'!$V$32/1000000000</f>
        <v>0.4747318953</v>
      </c>
      <c r="AR1116" s="256">
        <f>AR902*'Assumptions (Solar)'!$V$32/1000000000</f>
        <v>0.4776658953</v>
      </c>
      <c r="AS1116" s="256">
        <f>AS902*'Assumptions (Solar)'!$V$32/1000000000</f>
        <v>0.6015458953</v>
      </c>
      <c r="AT1116" s="256">
        <f>AT902*'Assumptions (Solar)'!$V$32/1000000000</f>
        <v>0.6726138953</v>
      </c>
      <c r="AU1116" s="256">
        <f>AU902*'Assumptions (Solar)'!$V$32/1000000000</f>
        <v>0.6447408953</v>
      </c>
      <c r="AV1116" s="256">
        <f>AV902*'Assumptions (Solar)'!$V$32/1000000000</f>
        <v>0.4695158953</v>
      </c>
      <c r="AW1116" s="256">
        <f>AW902*'Assumptions (Solar)'!$V$32/1000000000</f>
        <v>0.4695158953</v>
      </c>
      <c r="AX1116" s="256">
        <f>AX902*'Assumptions (Solar)'!$V$32/1000000000</f>
        <v>0.9390317906</v>
      </c>
      <c r="AY1116" s="256">
        <f>AY902*'Assumptions (Solar)'!$V$32/1000000000</f>
        <v>0.9390317906</v>
      </c>
      <c r="AZ1116" s="256">
        <f>AZ902*'Assumptions (Solar)'!$V$32/1000000000</f>
        <v>0.9390317906</v>
      </c>
      <c r="BA1116" s="256">
        <f>BA902*'Assumptions (Solar)'!$V$32/1000000000</f>
        <v>0.9390317906</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0</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1200</v>
      </c>
      <c r="AX1120" s="252">
        <f>'Assumptions (Nuclear)'!AW46</f>
        <v>0</v>
      </c>
      <c r="AY1120" s="252">
        <f>'Assumptions (Nuclear)'!AX46</f>
        <v>0</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1200</v>
      </c>
      <c r="Y1121" s="167">
        <f>X1121-'Assumptions (Nuclear)'!X46+X1129</f>
        <v>1200</v>
      </c>
      <c r="Z1121" s="167">
        <f>Y1121-'Assumptions (Nuclear)'!Y46+Y1129</f>
        <v>1200</v>
      </c>
      <c r="AA1121" s="167">
        <f>Z1121-'Assumptions (Nuclear)'!Z46+Z1129</f>
        <v>1200</v>
      </c>
      <c r="AB1121" s="167">
        <f>AA1121-'Assumptions (Nuclear)'!AA46+AA1129</f>
        <v>1200</v>
      </c>
      <c r="AC1121" s="167">
        <f>AB1121-'Assumptions (Nuclear)'!AB46+AB1129</f>
        <v>1200</v>
      </c>
      <c r="AD1121" s="167">
        <f>AC1121-'Assumptions (Nuclear)'!AC46+AC1129</f>
        <v>1200</v>
      </c>
      <c r="AE1121" s="167">
        <f>AD1121-'Assumptions (Nuclear)'!AD46+AD1129</f>
        <v>1200</v>
      </c>
      <c r="AF1121" s="167">
        <f>AE1121-'Assumptions (Nuclear)'!AE46+AE1129</f>
        <v>1200</v>
      </c>
      <c r="AG1121" s="167">
        <f>AF1121-'Assumptions (Nuclear)'!AF46+AF1129</f>
        <v>1200</v>
      </c>
      <c r="AH1121" s="167">
        <f>AG1121-'Assumptions (Nuclear)'!AG46+AG1129</f>
        <v>1200</v>
      </c>
      <c r="AI1121" s="167">
        <f>AH1121-'Assumptions (Nuclear)'!AH46+AH1129</f>
        <v>1200</v>
      </c>
      <c r="AJ1121" s="167">
        <f>AI1121-'Assumptions (Nuclear)'!AI46+AI1129</f>
        <v>1200</v>
      </c>
      <c r="AK1121" s="167">
        <f>AJ1121-'Assumptions (Nuclear)'!AJ46+AJ1129</f>
        <v>1200</v>
      </c>
      <c r="AL1121" s="167">
        <f>AK1121-'Assumptions (Nuclear)'!AK46+AK1129</f>
        <v>1200</v>
      </c>
      <c r="AM1121" s="167">
        <f>AL1121-'Assumptions (Nuclear)'!AL46+AL1129</f>
        <v>1200</v>
      </c>
      <c r="AN1121" s="167">
        <f>AM1121-'Assumptions (Nuclear)'!AM46+AM1129</f>
        <v>1200</v>
      </c>
      <c r="AO1121" s="167">
        <f>AN1121-'Assumptions (Nuclear)'!AN46+AN1129</f>
        <v>1200</v>
      </c>
      <c r="AP1121" s="167">
        <f>AO1121-'Assumptions (Nuclear)'!AO46+AO1129</f>
        <v>1200</v>
      </c>
      <c r="AQ1121" s="167">
        <f>AP1121-'Assumptions (Nuclear)'!AP46+AP1129</f>
        <v>1200</v>
      </c>
      <c r="AR1121" s="167">
        <f>AQ1121-'Assumptions (Nuclear)'!AQ46+AQ1129</f>
        <v>1200</v>
      </c>
      <c r="AS1121" s="167">
        <f>AR1121-'Assumptions (Nuclear)'!AR46+AR1129</f>
        <v>1200</v>
      </c>
      <c r="AT1121" s="167">
        <f>AS1121-'Assumptions (Nuclear)'!AS46+AS1129</f>
        <v>1200</v>
      </c>
      <c r="AU1121" s="167">
        <f>AT1121-'Assumptions (Nuclear)'!AT46+AT1129</f>
        <v>1200</v>
      </c>
      <c r="AV1121" s="167">
        <f>AU1121-'Assumptions (Nuclear)'!AU46+AU1129</f>
        <v>1200</v>
      </c>
      <c r="AW1121" s="167">
        <f>AV1121-'Assumptions (Nuclear)'!AV46+AV1129</f>
        <v>0</v>
      </c>
      <c r="AX1121" s="167">
        <f>AW1121-'Assumptions (Nuclear)'!AW46+AW1129</f>
        <v>160</v>
      </c>
      <c r="AY1121" s="167">
        <f>AX1121-'Assumptions (Nuclear)'!AX46+AX1129</f>
        <v>160</v>
      </c>
      <c r="AZ1121" s="167">
        <f>AY1121-'Assumptions (Nuclear)'!AY46+AY1129</f>
        <v>160</v>
      </c>
      <c r="BA1121" s="167">
        <f>AZ1121-'Assumptions (Nuclear)'!AZ46+AZ1129</f>
        <v>160</v>
      </c>
    </row>
    <row r="1122" ht="15.75" customHeight="1">
      <c r="A1122" s="261" t="s">
        <v>350</v>
      </c>
      <c r="B1122" s="150" t="s">
        <v>149</v>
      </c>
      <c r="C1122" s="151">
        <v>1200.0</v>
      </c>
      <c r="D1122" s="151">
        <v>1200.0</v>
      </c>
      <c r="E1122" s="151">
        <v>1200.0</v>
      </c>
      <c r="F1122" s="151">
        <v>1200.0</v>
      </c>
      <c r="G1122" s="151">
        <v>1200.0</v>
      </c>
      <c r="H1122" s="151">
        <v>1200.0</v>
      </c>
      <c r="I1122" s="151">
        <v>1200.0</v>
      </c>
      <c r="J1122" s="151">
        <v>1200.0</v>
      </c>
      <c r="K1122" s="151">
        <v>1200.0</v>
      </c>
      <c r="L1122" s="151">
        <v>1200.0</v>
      </c>
      <c r="M1122" s="151">
        <v>1200.0</v>
      </c>
      <c r="N1122" s="151">
        <v>1200.0</v>
      </c>
      <c r="O1122" s="151">
        <v>1200.0</v>
      </c>
      <c r="P1122" s="151">
        <v>1200.0</v>
      </c>
      <c r="Q1122" s="151">
        <v>1200.0</v>
      </c>
      <c r="R1122" s="151">
        <v>1200.0</v>
      </c>
      <c r="S1122" s="151">
        <v>1200.0</v>
      </c>
      <c r="T1122" s="151">
        <v>1200.0</v>
      </c>
      <c r="U1122" s="151">
        <v>1200.0</v>
      </c>
      <c r="V1122" s="172">
        <f t="shared" ref="V1122:W1122" si="44">U1122+V1129</f>
        <v>1200</v>
      </c>
      <c r="W1122" s="153">
        <f t="shared" si="44"/>
        <v>1200</v>
      </c>
      <c r="X1122" s="154">
        <f t="shared" ref="X1122:AZ1122" si="45">W1122+($BA$1122-$W$1122)/($BA$2-$W$2)</f>
        <v>1160</v>
      </c>
      <c r="Y1122" s="154">
        <f t="shared" si="45"/>
        <v>1120</v>
      </c>
      <c r="Z1122" s="154">
        <f t="shared" si="45"/>
        <v>1080</v>
      </c>
      <c r="AA1122" s="154">
        <f t="shared" si="45"/>
        <v>1040</v>
      </c>
      <c r="AB1122" s="154">
        <f t="shared" si="45"/>
        <v>1000</v>
      </c>
      <c r="AC1122" s="154">
        <f t="shared" si="45"/>
        <v>960</v>
      </c>
      <c r="AD1122" s="154">
        <f t="shared" si="45"/>
        <v>920</v>
      </c>
      <c r="AE1122" s="154">
        <f t="shared" si="45"/>
        <v>880</v>
      </c>
      <c r="AF1122" s="154">
        <f t="shared" si="45"/>
        <v>840</v>
      </c>
      <c r="AG1122" s="154">
        <f t="shared" si="45"/>
        <v>800</v>
      </c>
      <c r="AH1122" s="154">
        <f t="shared" si="45"/>
        <v>760</v>
      </c>
      <c r="AI1122" s="154">
        <f t="shared" si="45"/>
        <v>720</v>
      </c>
      <c r="AJ1122" s="154">
        <f t="shared" si="45"/>
        <v>680</v>
      </c>
      <c r="AK1122" s="154">
        <f t="shared" si="45"/>
        <v>640</v>
      </c>
      <c r="AL1122" s="154">
        <f t="shared" si="45"/>
        <v>600</v>
      </c>
      <c r="AM1122" s="154">
        <f t="shared" si="45"/>
        <v>560</v>
      </c>
      <c r="AN1122" s="154">
        <f t="shared" si="45"/>
        <v>520</v>
      </c>
      <c r="AO1122" s="154">
        <f t="shared" si="45"/>
        <v>480</v>
      </c>
      <c r="AP1122" s="154">
        <f t="shared" si="45"/>
        <v>440</v>
      </c>
      <c r="AQ1122" s="154">
        <f t="shared" si="45"/>
        <v>400</v>
      </c>
      <c r="AR1122" s="154">
        <f t="shared" si="45"/>
        <v>360</v>
      </c>
      <c r="AS1122" s="154">
        <f t="shared" si="45"/>
        <v>320</v>
      </c>
      <c r="AT1122" s="154">
        <f t="shared" si="45"/>
        <v>280</v>
      </c>
      <c r="AU1122" s="154">
        <f t="shared" si="45"/>
        <v>240</v>
      </c>
      <c r="AV1122" s="154">
        <f t="shared" si="45"/>
        <v>200</v>
      </c>
      <c r="AW1122" s="154">
        <f t="shared" si="45"/>
        <v>160</v>
      </c>
      <c r="AX1122" s="154">
        <f t="shared" si="45"/>
        <v>120</v>
      </c>
      <c r="AY1122" s="154">
        <f t="shared" si="45"/>
        <v>80</v>
      </c>
      <c r="AZ1122" s="154">
        <f t="shared" si="45"/>
        <v>40</v>
      </c>
      <c r="BA1122" s="155">
        <f>Inputs!$H$4</f>
        <v>0</v>
      </c>
    </row>
    <row r="1123" ht="15.75" customHeight="1">
      <c r="A1123" s="262" t="s">
        <v>28</v>
      </c>
      <c r="B1123" s="159" t="s">
        <v>150</v>
      </c>
      <c r="C1123" s="156">
        <v>8.605232</v>
      </c>
      <c r="D1123" s="156">
        <v>8.250429</v>
      </c>
      <c r="E1123" s="156">
        <v>9.048475</v>
      </c>
      <c r="F1123" s="156">
        <v>7.614708</v>
      </c>
      <c r="G1123" s="156">
        <v>8.981583</v>
      </c>
      <c r="H1123" s="156">
        <v>8.242273</v>
      </c>
      <c r="I1123" s="156">
        <v>9.328277</v>
      </c>
      <c r="J1123" s="156">
        <v>8.10856</v>
      </c>
      <c r="K1123" s="156">
        <v>9.269639</v>
      </c>
      <c r="L1123" s="156">
        <v>6.634014</v>
      </c>
      <c r="M1123" s="156">
        <v>9.241133</v>
      </c>
      <c r="N1123" s="156">
        <v>4.806278</v>
      </c>
      <c r="O1123" s="156">
        <v>9.333709</v>
      </c>
      <c r="P1123" s="156">
        <v>8.46089</v>
      </c>
      <c r="Q1123" s="156">
        <v>9.497321</v>
      </c>
      <c r="R1123" s="156">
        <v>8.160912</v>
      </c>
      <c r="S1123" s="156">
        <v>9.625622</v>
      </c>
      <c r="T1123" s="156">
        <v>8.128259</v>
      </c>
      <c r="U1123" s="156">
        <v>9.708441</v>
      </c>
      <c r="V1123" s="157">
        <f t="shared" ref="V1123:W1123" si="46">U1123</f>
        <v>9.708441</v>
      </c>
      <c r="W1123" s="157">
        <f t="shared" si="46"/>
        <v>9.708441</v>
      </c>
      <c r="X1123" s="154">
        <f t="shared" ref="X1123:AZ1123" si="47">W1123+($BA$1123-$W$1123)/($BA$2-$W$2)</f>
        <v>9.3848263</v>
      </c>
      <c r="Y1123" s="154">
        <f t="shared" si="47"/>
        <v>9.0612116</v>
      </c>
      <c r="Z1123" s="154">
        <f t="shared" si="47"/>
        <v>8.7375969</v>
      </c>
      <c r="AA1123" s="154">
        <f t="shared" si="47"/>
        <v>8.4139822</v>
      </c>
      <c r="AB1123" s="154">
        <f t="shared" si="47"/>
        <v>8.0903675</v>
      </c>
      <c r="AC1123" s="154">
        <f t="shared" si="47"/>
        <v>7.7667528</v>
      </c>
      <c r="AD1123" s="154">
        <f t="shared" si="47"/>
        <v>7.4431381</v>
      </c>
      <c r="AE1123" s="154">
        <f t="shared" si="47"/>
        <v>7.1195234</v>
      </c>
      <c r="AF1123" s="154">
        <f t="shared" si="47"/>
        <v>6.7959087</v>
      </c>
      <c r="AG1123" s="154">
        <f t="shared" si="47"/>
        <v>6.472294</v>
      </c>
      <c r="AH1123" s="154">
        <f t="shared" si="47"/>
        <v>6.1486793</v>
      </c>
      <c r="AI1123" s="154">
        <f t="shared" si="47"/>
        <v>5.8250646</v>
      </c>
      <c r="AJ1123" s="154">
        <f t="shared" si="47"/>
        <v>5.5014499</v>
      </c>
      <c r="AK1123" s="154">
        <f t="shared" si="47"/>
        <v>5.1778352</v>
      </c>
      <c r="AL1123" s="154">
        <f t="shared" si="47"/>
        <v>4.8542205</v>
      </c>
      <c r="AM1123" s="154">
        <f t="shared" si="47"/>
        <v>4.5306058</v>
      </c>
      <c r="AN1123" s="154">
        <f t="shared" si="47"/>
        <v>4.2069911</v>
      </c>
      <c r="AO1123" s="154">
        <f t="shared" si="47"/>
        <v>3.8833764</v>
      </c>
      <c r="AP1123" s="154">
        <f t="shared" si="47"/>
        <v>3.5597617</v>
      </c>
      <c r="AQ1123" s="154">
        <f t="shared" si="47"/>
        <v>3.236147</v>
      </c>
      <c r="AR1123" s="154">
        <f t="shared" si="47"/>
        <v>2.9125323</v>
      </c>
      <c r="AS1123" s="154">
        <f t="shared" si="47"/>
        <v>2.5889176</v>
      </c>
      <c r="AT1123" s="154">
        <f t="shared" si="47"/>
        <v>2.2653029</v>
      </c>
      <c r="AU1123" s="154">
        <f t="shared" si="47"/>
        <v>1.9416882</v>
      </c>
      <c r="AV1123" s="154">
        <f t="shared" si="47"/>
        <v>1.6180735</v>
      </c>
      <c r="AW1123" s="154">
        <f t="shared" si="47"/>
        <v>1.2944588</v>
      </c>
      <c r="AX1123" s="154">
        <f t="shared" si="47"/>
        <v>0.9708441</v>
      </c>
      <c r="AY1123" s="154">
        <f t="shared" si="47"/>
        <v>0.6472294</v>
      </c>
      <c r="AZ1123" s="154">
        <f t="shared" si="47"/>
        <v>0.3236147</v>
      </c>
      <c r="BA1123" s="243">
        <f>Inputs!$I$4</f>
        <v>0</v>
      </c>
    </row>
    <row r="1124" ht="15.75" customHeight="1">
      <c r="A1124" s="262" t="s">
        <v>421</v>
      </c>
      <c r="B1124" s="159" t="s">
        <v>351</v>
      </c>
      <c r="C1124" s="95">
        <f>C1123*'Assumptions (Nuclear)'!B20/10^3</f>
        <v>0.1468722981</v>
      </c>
      <c r="D1124" s="95">
        <f>D1123*'Assumptions (Nuclear)'!C20/10^3</f>
        <v>0.1399294502</v>
      </c>
      <c r="E1124" s="95">
        <f>E1123*'Assumptions (Nuclear)'!D20/10^3</f>
        <v>0.1524976942</v>
      </c>
      <c r="F1124" s="95">
        <f>F1123*'Assumptions (Nuclear)'!E20/10^3</f>
        <v>0.1275253225</v>
      </c>
      <c r="G1124" s="95">
        <f>G1123*'Assumptions (Nuclear)'!F20/10^3</f>
        <v>0.1494690773</v>
      </c>
      <c r="H1124" s="95">
        <f>H1123*'Assumptions (Nuclear)'!G20/10^3</f>
        <v>0.1386320956</v>
      </c>
      <c r="I1124" s="95">
        <f>I1123*'Assumptions (Nuclear)'!H20/10^3</f>
        <v>0.1607153513</v>
      </c>
      <c r="J1124" s="95">
        <f>J1123*'Assumptions (Nuclear)'!I20/10^3</f>
        <v>0.1463244357</v>
      </c>
      <c r="K1124" s="95">
        <f>K1123*'Assumptions (Nuclear)'!J20/10^3</f>
        <v>0.1704395596</v>
      </c>
      <c r="L1124" s="95">
        <f>L1123*'Assumptions (Nuclear)'!K20/10^3</f>
        <v>0.1260847363</v>
      </c>
      <c r="M1124" s="95">
        <f>M1123*'Assumptions (Nuclear)'!L20/10^3</f>
        <v>0.1779349071</v>
      </c>
      <c r="N1124" s="95">
        <f>N1123*'Assumptions (Nuclear)'!M20/10^3</f>
        <v>0.09374469605</v>
      </c>
      <c r="O1124" s="95">
        <f>O1123*'Assumptions (Nuclear)'!N20/10^3</f>
        <v>0.184983828</v>
      </c>
      <c r="P1124" s="95">
        <f>P1123*'Assumptions (Nuclear)'!O20/10^3</f>
        <v>0.1682129824</v>
      </c>
      <c r="Q1124" s="95">
        <f>Q1123*'Assumptions (Nuclear)'!P20/10^3</f>
        <v>0.1900139905</v>
      </c>
      <c r="R1124" s="95">
        <f>R1123*'Assumptions (Nuclear)'!Q20/10^3</f>
        <v>0.1679329476</v>
      </c>
      <c r="S1124" s="95">
        <f>S1123*'Assumptions (Nuclear)'!R20/10^3</f>
        <v>0.2000359194</v>
      </c>
      <c r="T1124" s="95">
        <f>T1123*'Assumptions (Nuclear)'!S20/10^3</f>
        <v>0.1660603314</v>
      </c>
      <c r="U1124" s="95">
        <f>U1123*'Assumptions (Nuclear)'!T20/10^3</f>
        <v>0.204875973</v>
      </c>
      <c r="V1124" s="95">
        <f>V1123*'Assumptions (Nuclear)'!U20/10^3</f>
        <v>0.2061731131</v>
      </c>
      <c r="W1124" s="95">
        <f>W1123*'Assumptions (Nuclear)'!V20/10^3</f>
        <v>0.2089758794</v>
      </c>
      <c r="X1124" s="95">
        <f>X1123*'Assumptions (Nuclear)'!W20/10^3</f>
        <v>0.2047561889</v>
      </c>
      <c r="Y1124" s="95">
        <f>Y1123*'Assumptions (Nuclear)'!X20/10^3</f>
        <v>0.200383152</v>
      </c>
      <c r="Z1124" s="95">
        <f>Z1123*'Assumptions (Nuclear)'!Y20/10^3</f>
        <v>0.1958533792</v>
      </c>
      <c r="AA1124" s="95">
        <f>AA1123*'Assumptions (Nuclear)'!Z20/10^3</f>
        <v>0.1911634174</v>
      </c>
      <c r="AB1124" s="95">
        <f>AB1123*'Assumptions (Nuclear)'!AA20/10^3</f>
        <v>0.1863097484</v>
      </c>
      <c r="AC1124" s="95">
        <f>AC1123*'Assumptions (Nuclear)'!AB20/10^3</f>
        <v>0.1812887878</v>
      </c>
      <c r="AD1124" s="95">
        <f>AD1123*'Assumptions (Nuclear)'!AC20/10^3</f>
        <v>0.1760968844</v>
      </c>
      <c r="AE1124" s="95">
        <f>AE1123*'Assumptions (Nuclear)'!AD20/10^3</f>
        <v>0.1707303182</v>
      </c>
      <c r="AF1124" s="95">
        <f>AF1123*'Assumptions (Nuclear)'!AE20/10^3</f>
        <v>0.1651853</v>
      </c>
      <c r="AG1124" s="95">
        <f>AG1123*'Assumptions (Nuclear)'!AF20/10^3</f>
        <v>0.1594579697</v>
      </c>
      <c r="AH1124" s="95">
        <f>AH1123*'Assumptions (Nuclear)'!AG20/10^3</f>
        <v>0.1535443952</v>
      </c>
      <c r="AI1124" s="95">
        <f>AI1123*'Assumptions (Nuclear)'!AH20/10^3</f>
        <v>0.1474405713</v>
      </c>
      <c r="AJ1124" s="95">
        <f>AJ1123*'Assumptions (Nuclear)'!AI20/10^3</f>
        <v>0.1411424183</v>
      </c>
      <c r="AK1124" s="95">
        <f>AK1123*'Assumptions (Nuclear)'!AJ20/10^3</f>
        <v>0.1346457805</v>
      </c>
      <c r="AL1124" s="95">
        <f>AL1123*'Assumptions (Nuclear)'!AK20/10^3</f>
        <v>0.1279464255</v>
      </c>
      <c r="AM1124" s="95">
        <f>AM1123*'Assumptions (Nuclear)'!AL20/10^3</f>
        <v>0.1210400423</v>
      </c>
      <c r="AN1124" s="95">
        <f>AN1123*'Assumptions (Nuclear)'!AM20/10^3</f>
        <v>0.1139222401</v>
      </c>
      <c r="AO1124" s="95">
        <f>AO1123*'Assumptions (Nuclear)'!AN20/10^3</f>
        <v>0.1065885472</v>
      </c>
      <c r="AP1124" s="95">
        <f>AP1123*'Assumptions (Nuclear)'!AO20/10^3</f>
        <v>0.09903440909</v>
      </c>
      <c r="AQ1124" s="95">
        <f>AQ1123*'Assumptions (Nuclear)'!AP20/10^3</f>
        <v>0.09125518759</v>
      </c>
      <c r="AR1124" s="95">
        <f>AR1123*'Assumptions (Nuclear)'!AQ20/10^3</f>
        <v>0.08324615905</v>
      </c>
      <c r="AS1124" s="95">
        <f>AS1123*'Assumptions (Nuclear)'!AR20/10^3</f>
        <v>0.07500251297</v>
      </c>
      <c r="AT1124" s="95">
        <f>AT1123*'Assumptions (Nuclear)'!AS20/10^3</f>
        <v>0.06651935057</v>
      </c>
      <c r="AU1124" s="95">
        <f>AU1123*'Assumptions (Nuclear)'!AT20/10^3</f>
        <v>0.05779168321</v>
      </c>
      <c r="AV1124" s="95">
        <f>AV1123*'Assumptions (Nuclear)'!AU20/10^3</f>
        <v>0.04881443089</v>
      </c>
      <c r="AW1124" s="95">
        <f>AW1123*'Assumptions (Nuclear)'!AV20/10^3</f>
        <v>0.03958242068</v>
      </c>
      <c r="AX1124" s="95">
        <f>AX1123*'Assumptions (Nuclear)'!AW20/10^3</f>
        <v>0.03009038513</v>
      </c>
      <c r="AY1124" s="95">
        <f>AY1123*'Assumptions (Nuclear)'!AX20/10^3</f>
        <v>0.02033296065</v>
      </c>
      <c r="AZ1124" s="95">
        <f>AZ1123*'Assumptions (Nuclear)'!AY20/10^3</f>
        <v>0.01030468587</v>
      </c>
      <c r="BA1124" s="95">
        <f>BA1123*'Assumptions (Nuclear)'!AZ20/10^3</f>
        <v>0</v>
      </c>
    </row>
    <row r="1125" ht="15.75" customHeight="1">
      <c r="A1125" s="261" t="s">
        <v>422</v>
      </c>
      <c r="B1125" s="150" t="s">
        <v>351</v>
      </c>
      <c r="C1125" s="95">
        <f>C1123*'Assumptions (Nuclear)'!B22/10^3</f>
        <v>0.04294900237</v>
      </c>
      <c r="D1125" s="95">
        <f>D1123*'Assumptions (Nuclear)'!C22/10^3</f>
        <v>0.04117816866</v>
      </c>
      <c r="E1125" s="95">
        <f>E1123*'Assumptions (Nuclear)'!D22/10^3</f>
        <v>0.04516124309</v>
      </c>
      <c r="F1125" s="95">
        <f>F1123*'Assumptions (Nuclear)'!E22/10^3</f>
        <v>0.03800526376</v>
      </c>
      <c r="G1125" s="95">
        <f>G1123*'Assumptions (Nuclear)'!F22/10^3</f>
        <v>0.04482738287</v>
      </c>
      <c r="H1125" s="95">
        <f>H1123*'Assumptions (Nuclear)'!G22/10^3</f>
        <v>0.04183642157</v>
      </c>
      <c r="I1125" s="95">
        <f>I1123*'Assumptions (Nuclear)'!H22/10^3</f>
        <v>0.04879900832</v>
      </c>
      <c r="J1125" s="95">
        <f>J1123*'Assumptions (Nuclear)'!I22/10^3</f>
        <v>0.04469663984</v>
      </c>
      <c r="K1125" s="95">
        <f>K1123*'Assumptions (Nuclear)'!J22/10^3</f>
        <v>0.05238481788</v>
      </c>
      <c r="L1125" s="95">
        <f>L1123*'Assumptions (Nuclear)'!K22/10^3</f>
        <v>0.0389884948</v>
      </c>
      <c r="M1125" s="95">
        <f>M1123*'Assumptions (Nuclear)'!L22/10^3</f>
        <v>0.05536399745</v>
      </c>
      <c r="N1125" s="95">
        <f>N1123*'Assumptions (Nuclear)'!M22/10^3</f>
        <v>0.02934983169</v>
      </c>
      <c r="O1125" s="95">
        <f>O1123*'Assumptions (Nuclear)'!N22/10^3</f>
        <v>0.05827429516</v>
      </c>
      <c r="P1125" s="95">
        <f>P1123*'Assumptions (Nuclear)'!O22/10^3</f>
        <v>0.05332387782</v>
      </c>
      <c r="Q1125" s="95">
        <f>Q1123*'Assumptions (Nuclear)'!P22/10^3</f>
        <v>0.06061193637</v>
      </c>
      <c r="R1125" s="95">
        <f>R1123*'Assumptions (Nuclear)'!Q22/10^3</f>
        <v>0.0538965</v>
      </c>
      <c r="S1125" s="95">
        <f>S1123*'Assumptions (Nuclear)'!R22/10^3</f>
        <v>0.06460013645</v>
      </c>
      <c r="T1125" s="95">
        <f>T1123*'Assumptions (Nuclear)'!S22/10^3</f>
        <v>0.05397163976</v>
      </c>
      <c r="U1125" s="95">
        <f>U1123*'Assumptions (Nuclear)'!T22/10^3</f>
        <v>0.06699332176</v>
      </c>
      <c r="V1125" s="95">
        <f>V1123*'Assumptions (Nuclear)'!U22/10^3</f>
        <v>0.06497222326</v>
      </c>
      <c r="W1125" s="95">
        <f>W1123*'Assumptions (Nuclear)'!V22/10^3</f>
        <v>0.06348398494</v>
      </c>
      <c r="X1125" s="95">
        <f>X1123*'Assumptions (Nuclear)'!W22/10^3</f>
        <v>0.05996217465</v>
      </c>
      <c r="Y1125" s="95">
        <f>Y1123*'Assumptions (Nuclear)'!X22/10^3</f>
        <v>0.05656839547</v>
      </c>
      <c r="Z1125" s="95">
        <f>Z1123*'Assumptions (Nuclear)'!Y22/10^3</f>
        <v>0.05329862991</v>
      </c>
      <c r="AA1125" s="95">
        <f>AA1123*'Assumptions (Nuclear)'!Z22/10^3</f>
        <v>0.05014897732</v>
      </c>
      <c r="AB1125" s="95">
        <f>AB1123*'Assumptions (Nuclear)'!AA22/10^3</f>
        <v>0.04711565072</v>
      </c>
      <c r="AC1125" s="95">
        <f>AC1123*'Assumptions (Nuclear)'!AB22/10^3</f>
        <v>0.04419497358</v>
      </c>
      <c r="AD1125" s="95">
        <f>AD1123*'Assumptions (Nuclear)'!AC22/10^3</f>
        <v>0.0422643299</v>
      </c>
      <c r="AE1125" s="95">
        <f>AE1123*'Assumptions (Nuclear)'!AD22/10^3</f>
        <v>0.04034162119</v>
      </c>
      <c r="AF1125" s="95">
        <f>AF1123*'Assumptions (Nuclear)'!AE22/10^3</f>
        <v>0.03842682262</v>
      </c>
      <c r="AG1125" s="95">
        <f>AG1123*'Assumptions (Nuclear)'!AF22/10^3</f>
        <v>0.03651990938</v>
      </c>
      <c r="AH1125" s="95">
        <f>AH1123*'Assumptions (Nuclear)'!AG22/10^3</f>
        <v>0.03462085677</v>
      </c>
      <c r="AI1125" s="95">
        <f>AI1123*'Assumptions (Nuclear)'!AH22/10^3</f>
        <v>0.03272964012</v>
      </c>
      <c r="AJ1125" s="95">
        <f>AJ1123*'Assumptions (Nuclear)'!AI22/10^3</f>
        <v>0.03084623487</v>
      </c>
      <c r="AK1125" s="95">
        <f>AK1123*'Assumptions (Nuclear)'!AJ22/10^3</f>
        <v>0.02897061649</v>
      </c>
      <c r="AL1125" s="95">
        <f>AL1123*'Assumptions (Nuclear)'!AK22/10^3</f>
        <v>0.02710276054</v>
      </c>
      <c r="AM1125" s="95">
        <f>AM1123*'Assumptions (Nuclear)'!AL22/10^3</f>
        <v>0.02524264266</v>
      </c>
      <c r="AN1125" s="95">
        <f>AN1123*'Assumptions (Nuclear)'!AM22/10^3</f>
        <v>0.02339023853</v>
      </c>
      <c r="AO1125" s="95">
        <f>AO1123*'Assumptions (Nuclear)'!AN22/10^3</f>
        <v>0.02154552391</v>
      </c>
      <c r="AP1125" s="95">
        <f>AP1123*'Assumptions (Nuclear)'!AO22/10^3</f>
        <v>0.01970847464</v>
      </c>
      <c r="AQ1125" s="95">
        <f>AQ1123*'Assumptions (Nuclear)'!AP22/10^3</f>
        <v>0.01787906661</v>
      </c>
      <c r="AR1125" s="95">
        <f>AR1123*'Assumptions (Nuclear)'!AQ22/10^3</f>
        <v>0.01605727579</v>
      </c>
      <c r="AS1125" s="95">
        <f>AS1123*'Assumptions (Nuclear)'!AR22/10^3</f>
        <v>0.0142430782</v>
      </c>
      <c r="AT1125" s="95">
        <f>AT1123*'Assumptions (Nuclear)'!AS22/10^3</f>
        <v>0.01243644995</v>
      </c>
      <c r="AU1125" s="95">
        <f>AU1123*'Assumptions (Nuclear)'!AT22/10^3</f>
        <v>0.01063736721</v>
      </c>
      <c r="AV1125" s="95">
        <f>AV1123*'Assumptions (Nuclear)'!AU22/10^3</f>
        <v>0.008845806196</v>
      </c>
      <c r="AW1125" s="95">
        <f>AW1123*'Assumptions (Nuclear)'!AV22/10^3</f>
        <v>0.007061743222</v>
      </c>
      <c r="AX1125" s="95">
        <f>AX1123*'Assumptions (Nuclear)'!AW22/10^3</f>
        <v>0.005285154651</v>
      </c>
      <c r="AY1125" s="95">
        <f>AY1123*'Assumptions (Nuclear)'!AX22/10^3</f>
        <v>0.003516016913</v>
      </c>
      <c r="AZ1125" s="95">
        <f>AZ1123*'Assumptions (Nuclear)'!AY22/10^3</f>
        <v>0.001754306508</v>
      </c>
      <c r="BA1125" s="95">
        <f>BA1123*'Assumptions (Nuclear)'!AZ22/10^3</f>
        <v>0</v>
      </c>
    </row>
    <row r="1126" ht="15.75" customHeight="1">
      <c r="A1126" s="262" t="s">
        <v>34</v>
      </c>
      <c r="B1126" s="159" t="s">
        <v>351</v>
      </c>
      <c r="C1126" s="95">
        <f>C1123*'Assumptions (Nuclear)'!B25/10^3</f>
        <v>0.05045610241</v>
      </c>
      <c r="D1126" s="95">
        <f>D1123*'Assumptions (Nuclear)'!C25/10^3</f>
        <v>0.0478242594</v>
      </c>
      <c r="E1126" s="95">
        <f>E1123*'Assumptions (Nuclear)'!D25/10^3</f>
        <v>0.05185226346</v>
      </c>
      <c r="F1126" s="95">
        <f>F1123*'Assumptions (Nuclear)'!E25/10^3</f>
        <v>0.04313861409</v>
      </c>
      <c r="G1126" s="95">
        <f>G1123*'Assumptions (Nuclear)'!F25/10^3</f>
        <v>0.05030213611</v>
      </c>
      <c r="H1126" s="95">
        <f>H1123*'Assumptions (Nuclear)'!G25/10^3</f>
        <v>0.04641964786</v>
      </c>
      <c r="I1126" s="95">
        <f>I1123*'Assumptions (Nuclear)'!H25/10^3</f>
        <v>0.0535460843</v>
      </c>
      <c r="J1126" s="95">
        <f>J1123*'Assumptions (Nuclear)'!I25/10^3</f>
        <v>0.04851403579</v>
      </c>
      <c r="K1126" s="95">
        <f>K1123*'Assumptions (Nuclear)'!J25/10^3</f>
        <v>0.0562265827</v>
      </c>
      <c r="L1126" s="95">
        <f>L1123*'Assumptions (Nuclear)'!K25/10^3</f>
        <v>0.04138907538</v>
      </c>
      <c r="M1126" s="95">
        <f>M1123*'Assumptions (Nuclear)'!L25/10^3</f>
        <v>0.05811557913</v>
      </c>
      <c r="N1126" s="95">
        <f>N1123*'Assumptions (Nuclear)'!M25/10^3</f>
        <v>0.03046394068</v>
      </c>
      <c r="O1126" s="95">
        <f>O1123*'Assumptions (Nuclear)'!N25/10^3</f>
        <v>0.05981193722</v>
      </c>
      <c r="P1126" s="95">
        <f>P1123*'Assumptions (Nuclear)'!O25/10^3</f>
        <v>0.05411280279</v>
      </c>
      <c r="Q1126" s="95">
        <f>Q1123*'Assumptions (Nuclear)'!P25/10^3</f>
        <v>0.06081623548</v>
      </c>
      <c r="R1126" s="95">
        <f>R1123*'Assumptions (Nuclear)'!Q25/10^3</f>
        <v>0.05348241688</v>
      </c>
      <c r="S1126" s="95">
        <f>S1123*'Assumptions (Nuclear)'!R25/10^3</f>
        <v>0.06338469037</v>
      </c>
      <c r="T1126" s="95">
        <f>T1123*'Assumptions (Nuclear)'!S25/10^3</f>
        <v>0.05234598796</v>
      </c>
      <c r="U1126" s="95">
        <f>U1123*'Assumptions (Nuclear)'!T25/10^3</f>
        <v>0.06426269572</v>
      </c>
      <c r="V1126" s="95">
        <f>V1123*'Assumptions (Nuclear)'!U25/10^3</f>
        <v>0.06434182518</v>
      </c>
      <c r="W1126" s="95">
        <f>W1123*'Assumptions (Nuclear)'!V25/10^3</f>
        <v>0.06488835992</v>
      </c>
      <c r="X1126" s="95">
        <f>X1123*'Assumptions (Nuclear)'!W25/10^3</f>
        <v>0.06325821915</v>
      </c>
      <c r="Y1126" s="95">
        <f>Y1123*'Assumptions (Nuclear)'!X25/10^3</f>
        <v>0.06159570294</v>
      </c>
      <c r="Z1126" s="95">
        <f>Z1123*'Assumptions (Nuclear)'!Y25/10^3</f>
        <v>0.05990037891</v>
      </c>
      <c r="AA1126" s="95">
        <f>AA1123*'Assumptions (Nuclear)'!Z25/10^3</f>
        <v>0.05817180966</v>
      </c>
      <c r="AB1126" s="95">
        <f>AB1123*'Assumptions (Nuclear)'!AA25/10^3</f>
        <v>0.05640955271</v>
      </c>
      <c r="AC1126" s="95">
        <f>AC1123*'Assumptions (Nuclear)'!AB25/10^3</f>
        <v>0.05461316049</v>
      </c>
      <c r="AD1126" s="95">
        <f>AD1123*'Assumptions (Nuclear)'!AC25/10^3</f>
        <v>0.05278218023</v>
      </c>
      <c r="AE1126" s="95">
        <f>AE1123*'Assumptions (Nuclear)'!AD25/10^3</f>
        <v>0.05091615397</v>
      </c>
      <c r="AF1126" s="95">
        <f>AF1123*'Assumptions (Nuclear)'!AE25/10^3</f>
        <v>0.04901461842</v>
      </c>
      <c r="AG1126" s="95">
        <f>AG1123*'Assumptions (Nuclear)'!AF25/10^3</f>
        <v>0.04707710497</v>
      </c>
      <c r="AH1126" s="95">
        <f>AH1123*'Assumptions (Nuclear)'!AG25/10^3</f>
        <v>0.04510313962</v>
      </c>
      <c r="AI1126" s="95">
        <f>AI1123*'Assumptions (Nuclear)'!AH25/10^3</f>
        <v>0.0430922429</v>
      </c>
      <c r="AJ1126" s="95">
        <f>AJ1123*'Assumptions (Nuclear)'!AI25/10^3</f>
        <v>0.04104392983</v>
      </c>
      <c r="AK1126" s="95">
        <f>AK1123*'Assumptions (Nuclear)'!AJ25/10^3</f>
        <v>0.03895770985</v>
      </c>
      <c r="AL1126" s="95">
        <f>AL1123*'Assumptions (Nuclear)'!AK25/10^3</f>
        <v>0.03683308677</v>
      </c>
      <c r="AM1126" s="95">
        <f>AM1123*'Assumptions (Nuclear)'!AL25/10^3</f>
        <v>0.0346695587</v>
      </c>
      <c r="AN1126" s="95">
        <f>AN1123*'Assumptions (Nuclear)'!AM25/10^3</f>
        <v>0.03246661801</v>
      </c>
      <c r="AO1126" s="95">
        <f>AO1123*'Assumptions (Nuclear)'!AN25/10^3</f>
        <v>0.03022375123</v>
      </c>
      <c r="AP1126" s="95">
        <f>AP1123*'Assumptions (Nuclear)'!AO25/10^3</f>
        <v>0.02794043904</v>
      </c>
      <c r="AQ1126" s="95">
        <f>AQ1123*'Assumptions (Nuclear)'!AP25/10^3</f>
        <v>0.02561615614</v>
      </c>
      <c r="AR1126" s="95">
        <f>AR1123*'Assumptions (Nuclear)'!AQ25/10^3</f>
        <v>0.02325037127</v>
      </c>
      <c r="AS1126" s="95">
        <f>AS1123*'Assumptions (Nuclear)'!AR25/10^3</f>
        <v>0.02084254706</v>
      </c>
      <c r="AT1126" s="95">
        <f>AT1123*'Assumptions (Nuclear)'!AS25/10^3</f>
        <v>0.01839214003</v>
      </c>
      <c r="AU1126" s="95">
        <f>AU1123*'Assumptions (Nuclear)'!AT25/10^3</f>
        <v>0.01589860048</v>
      </c>
      <c r="AV1126" s="95">
        <f>AV1123*'Assumptions (Nuclear)'!AU25/10^3</f>
        <v>0.01336137247</v>
      </c>
      <c r="AW1126" s="95">
        <f>AW1123*'Assumptions (Nuclear)'!AV25/10^3</f>
        <v>0.01077989371</v>
      </c>
      <c r="AX1126" s="95">
        <f>AX1123*'Assumptions (Nuclear)'!AW25/10^3</f>
        <v>0.008153595518</v>
      </c>
      <c r="AY1126" s="95">
        <f>AY1123*'Assumptions (Nuclear)'!AX25/10^3</f>
        <v>0.005481902729</v>
      </c>
      <c r="AZ1126" s="95">
        <f>AZ1123*'Assumptions (Nuclear)'!AY25/10^3</f>
        <v>0.002764233656</v>
      </c>
      <c r="BA1126" s="95">
        <f>BA1123*'Assumptions (Nuclear)'!AZ25/10^3</f>
        <v>0</v>
      </c>
    </row>
    <row r="1127" ht="15.75" customHeight="1">
      <c r="A1127" s="262" t="s">
        <v>36</v>
      </c>
      <c r="B1127" s="159" t="s">
        <v>351</v>
      </c>
      <c r="C1127" s="95">
        <f>C1123*'Assumptions (Nuclear)'!B37/10^3</f>
        <v>0.5760049723</v>
      </c>
      <c r="D1127" s="95">
        <f>D1123*'Assumptions (Nuclear)'!C37/10^3</f>
        <v>0.5656716884</v>
      </c>
      <c r="E1127" s="95">
        <f>E1123*'Assumptions (Nuclear)'!D37/10^3</f>
        <v>0.5608932489</v>
      </c>
      <c r="F1127" s="95">
        <f>F1123*'Assumptions (Nuclear)'!E37/10^3</f>
        <v>0.5737674863</v>
      </c>
      <c r="G1127" s="95">
        <f>G1123*'Assumptions (Nuclear)'!F37/10^3</f>
        <v>0.7110512685</v>
      </c>
      <c r="H1127" s="95">
        <f>H1123*'Assumptions (Nuclear)'!G37/10^3</f>
        <v>0.7900457696</v>
      </c>
      <c r="I1127" s="95">
        <f>I1123*'Assumptions (Nuclear)'!H37/10^3</f>
        <v>0.8044491534</v>
      </c>
      <c r="J1127" s="95">
        <f>J1123*'Assumptions (Nuclear)'!I37/10^3</f>
        <v>0.7107290686</v>
      </c>
      <c r="K1127" s="95">
        <f>K1123*'Assumptions (Nuclear)'!J37/10^3</f>
        <v>0.9402954948</v>
      </c>
      <c r="L1127" s="95">
        <f>L1123*'Assumptions (Nuclear)'!K37/10^3</f>
        <v>0.469854705</v>
      </c>
      <c r="M1127" s="95">
        <f>M1123*'Assumptions (Nuclear)'!L37/10^3</f>
        <v>0.6767180043</v>
      </c>
      <c r="N1127" s="95">
        <f>N1123*'Assumptions (Nuclear)'!M37/10^3</f>
        <v>0.3390459046</v>
      </c>
      <c r="O1127" s="95">
        <f>O1123*'Assumptions (Nuclear)'!N37/10^3</f>
        <v>0.5693357148</v>
      </c>
      <c r="P1127" s="95">
        <f>P1123*'Assumptions (Nuclear)'!O37/10^3</f>
        <v>0.5729232437</v>
      </c>
      <c r="Q1127" s="95">
        <f>Q1123*'Assumptions (Nuclear)'!P37/10^3</f>
        <v>0.690106685</v>
      </c>
      <c r="R1127" s="95">
        <f>R1123*'Assumptions (Nuclear)'!Q37/10^3</f>
        <v>0.4885660543</v>
      </c>
      <c r="S1127" s="95">
        <f>S1123*'Assumptions (Nuclear)'!R37/10^3</f>
        <v>0.6167136015</v>
      </c>
      <c r="T1127" s="95">
        <f>T1123*'Assumptions (Nuclear)'!S37/10^3</f>
        <v>0.5083413179</v>
      </c>
      <c r="U1127" s="95">
        <f>U1123*'Assumptions (Nuclear)'!T37/10^3</f>
        <v>0.6232819122</v>
      </c>
      <c r="V1127" s="95">
        <f>V1123*'Assumptions (Nuclear)'!U37/10^3</f>
        <v>0.6319224247</v>
      </c>
      <c r="W1127" s="95">
        <f>W1123*'Assumptions (Nuclear)'!V37/10^3</f>
        <v>0.6591379032</v>
      </c>
      <c r="X1127" s="95">
        <f>X1123*'Assumptions (Nuclear)'!W37/10^3</f>
        <v>0.641999356</v>
      </c>
      <c r="Y1127" s="95">
        <f>Y1123*'Assumptions (Nuclear)'!X37/10^3</f>
        <v>0.6255845991</v>
      </c>
      <c r="Z1127" s="95">
        <f>Z1123*'Assumptions (Nuclear)'!Y37/10^3</f>
        <v>0.6130816125</v>
      </c>
      <c r="AA1127" s="95">
        <f>AA1123*'Assumptions (Nuclear)'!Z37/10^3</f>
        <v>0.6015958569</v>
      </c>
      <c r="AB1127" s="95">
        <f>AB1123*'Assumptions (Nuclear)'!AA37/10^3</f>
        <v>0.5947762304</v>
      </c>
      <c r="AC1127" s="95">
        <f>AC1123*'Assumptions (Nuclear)'!AB37/10^3</f>
        <v>0.5802045498</v>
      </c>
      <c r="AD1127" s="95">
        <f>AD1123*'Assumptions (Nuclear)'!AC37/10^3</f>
        <v>0.5669558125</v>
      </c>
      <c r="AE1127" s="95">
        <f>AE1123*'Assumptions (Nuclear)'!AD37/10^3</f>
        <v>0.5518305566</v>
      </c>
      <c r="AF1127" s="95">
        <f>AF1123*'Assumptions (Nuclear)'!AE37/10^3</f>
        <v>0.5364488489</v>
      </c>
      <c r="AG1127" s="95">
        <f>AG1123*'Assumptions (Nuclear)'!AF37/10^3</f>
        <v>0.5203385228</v>
      </c>
      <c r="AH1127" s="95">
        <f>AH1123*'Assumptions (Nuclear)'!AG37/10^3</f>
        <v>0.5041869066</v>
      </c>
      <c r="AI1127" s="95">
        <f>AI1123*'Assumptions (Nuclear)'!AH37/10^3</f>
        <v>0.4851588542</v>
      </c>
      <c r="AJ1127" s="95">
        <f>AJ1123*'Assumptions (Nuclear)'!AI37/10^3</f>
        <v>0.4651595822</v>
      </c>
      <c r="AK1127" s="95">
        <f>AK1123*'Assumptions (Nuclear)'!AJ37/10^3</f>
        <v>0.4444786288</v>
      </c>
      <c r="AL1127" s="95">
        <f>AL1123*'Assumptions (Nuclear)'!AK37/10^3</f>
        <v>0.4236885008</v>
      </c>
      <c r="AM1127" s="95">
        <f>AM1123*'Assumptions (Nuclear)'!AL37/10^3</f>
        <v>0.4036387385</v>
      </c>
      <c r="AN1127" s="95">
        <f>AN1123*'Assumptions (Nuclear)'!AM37/10^3</f>
        <v>0.3821845692</v>
      </c>
      <c r="AO1127" s="95">
        <f>AO1123*'Assumptions (Nuclear)'!AN37/10^3</f>
        <v>0.3607069121</v>
      </c>
      <c r="AP1127" s="95">
        <f>AP1123*'Assumptions (Nuclear)'!AO37/10^3</f>
        <v>0.3380363237</v>
      </c>
      <c r="AQ1127" s="95">
        <f>AQ1123*'Assumptions (Nuclear)'!AP37/10^3</f>
        <v>0.3135763338</v>
      </c>
      <c r="AR1127" s="95">
        <f>AR1123*'Assumptions (Nuclear)'!AQ37/10^3</f>
        <v>0.2877375705</v>
      </c>
      <c r="AS1127" s="95">
        <f>AS1123*'Assumptions (Nuclear)'!AR37/10^3</f>
        <v>0.2606390723</v>
      </c>
      <c r="AT1127" s="95">
        <f>AT1123*'Assumptions (Nuclear)'!AS37/10^3</f>
        <v>0.2325782183</v>
      </c>
      <c r="AU1127" s="95">
        <f>AU1123*'Assumptions (Nuclear)'!AT37/10^3</f>
        <v>0.2034853118</v>
      </c>
      <c r="AV1127" s="95">
        <f>AV1123*'Assumptions (Nuclear)'!AU37/10^3</f>
        <v>0.1731033315</v>
      </c>
      <c r="AW1127" s="95">
        <f>AW1123*'Assumptions (Nuclear)'!AV37/10^3</f>
        <v>0.1410693175</v>
      </c>
      <c r="AX1127" s="95">
        <f>AX1123*'Assumptions (Nuclear)'!AW37/10^3</f>
        <v>0.1081273927</v>
      </c>
      <c r="AY1127" s="95">
        <f>AY1123*'Assumptions (Nuclear)'!AX37/10^3</f>
        <v>0.07468335388</v>
      </c>
      <c r="AZ1127" s="95">
        <f>AZ1123*'Assumptions (Nuclear)'!AY37/10^3</f>
        <v>0.03833636821</v>
      </c>
      <c r="BA1127" s="95">
        <f>BA1123*'Assumptions (Nuclear)'!AZ37/10^3</f>
        <v>0</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0.0519954108</v>
      </c>
      <c r="K1128" s="95">
        <f>K1122*'Assumptions (Nuclear)'!J39*'Assumptions (Nuclear)'!J40*365/10^9</f>
        <v>0.05284795569</v>
      </c>
      <c r="L1128" s="95">
        <f>L1122*'Assumptions (Nuclear)'!K39*'Assumptions (Nuclear)'!K40*365/10^9</f>
        <v>0.06116026842</v>
      </c>
      <c r="M1128" s="95">
        <f>M1122*'Assumptions (Nuclear)'!L39*'Assumptions (Nuclear)'!L40*365/10^9</f>
        <v>0.04270267145</v>
      </c>
      <c r="N1128" s="95">
        <f>N1122*'Assumptions (Nuclear)'!M39*'Assumptions (Nuclear)'!M40*365/10^9</f>
        <v>0.04415199777</v>
      </c>
      <c r="O1128" s="95">
        <f>O1122*'Assumptions (Nuclear)'!N39*'Assumptions (Nuclear)'!N40*365/10^9</f>
        <v>0.04253216247</v>
      </c>
      <c r="P1128" s="95">
        <f>P1122*'Assumptions (Nuclear)'!O39*'Assumptions (Nuclear)'!O40*365/10^9</f>
        <v>0.03677748443</v>
      </c>
      <c r="Q1128" s="95">
        <f>Q1122*'Assumptions (Nuclear)'!P39*'Assumptions (Nuclear)'!P40*365/10^9</f>
        <v>0.04082707268</v>
      </c>
      <c r="R1128" s="95">
        <f>R1122*'Assumptions (Nuclear)'!Q39*'Assumptions (Nuclear)'!Q40*365/10^9</f>
        <v>0.04381097981</v>
      </c>
      <c r="S1128" s="95">
        <f>S1122*'Assumptions (Nuclear)'!R39*'Assumptions (Nuclear)'!R40*365/10^9</f>
        <v>0.03609544851</v>
      </c>
      <c r="T1128" s="95">
        <f>T1122*'Assumptions (Nuclear)'!S39*'Assumptions (Nuclear)'!S40*365/10^9</f>
        <v>0.03862981005</v>
      </c>
      <c r="U1128" s="95">
        <f>U1122*'Assumptions (Nuclear)'!T39*'Assumptions (Nuclear)'!T40*365/10^9</f>
        <v>0.03770732512</v>
      </c>
      <c r="V1128" s="95">
        <f>V1122*'Assumptions (Nuclear)'!U39*'Assumptions (Nuclear)'!U40*365/10^9</f>
        <v>0.03870819112</v>
      </c>
      <c r="W1128" s="95">
        <f>W1122*'Assumptions (Nuclear)'!V39*'Assumptions (Nuclear)'!V40*365/10^9</f>
        <v>0.0392448</v>
      </c>
      <c r="X1128" s="95">
        <f>X1122*'Assumptions (Nuclear)'!W39*'Assumptions (Nuclear)'!W40*365/10^9</f>
        <v>0.03822437794</v>
      </c>
      <c r="Y1128" s="95">
        <f>Y1122*'Assumptions (Nuclear)'!X39*'Assumptions (Nuclear)'!X40*365/10^9</f>
        <v>0.03724705006</v>
      </c>
      <c r="Z1128" s="95">
        <f>Z1122*'Assumptions (Nuclear)'!Y39*'Assumptions (Nuclear)'!Y40*365/10^9</f>
        <v>0.03650262737</v>
      </c>
      <c r="AA1128" s="95">
        <f>AA1122*'Assumptions (Nuclear)'!Z39*'Assumptions (Nuclear)'!Z40*365/10^9</f>
        <v>0.0358187702</v>
      </c>
      <c r="AB1128" s="95">
        <f>AB1122*'Assumptions (Nuclear)'!AA39*'Assumptions (Nuclear)'!AA40*365/10^9</f>
        <v>0.03541273244</v>
      </c>
      <c r="AC1128" s="95">
        <f>AC1122*'Assumptions (Nuclear)'!AB39*'Assumptions (Nuclear)'!AB40*365/10^9</f>
        <v>0.03454514056</v>
      </c>
      <c r="AD1128" s="95">
        <f>AD1122*'Assumptions (Nuclear)'!AC39*'Assumptions (Nuclear)'!AC40*365/10^9</f>
        <v>0.03375631619</v>
      </c>
      <c r="AE1128" s="95">
        <f>AE1122*'Assumptions (Nuclear)'!AD39*'Assumptions (Nuclear)'!AD40*365/10^9</f>
        <v>0.03285576466</v>
      </c>
      <c r="AF1128" s="95">
        <f>AF1122*'Assumptions (Nuclear)'!AE39*'Assumptions (Nuclear)'!AE40*365/10^9</f>
        <v>0.03193994411</v>
      </c>
      <c r="AG1128" s="95">
        <f>AG1122*'Assumptions (Nuclear)'!AF39*'Assumptions (Nuclear)'!AF40*365/10^9</f>
        <v>0.03098074191</v>
      </c>
      <c r="AH1128" s="95">
        <f>AH1122*'Assumptions (Nuclear)'!AG39*'Assumptions (Nuclear)'!AG40*365/10^9</f>
        <v>0.03001908132</v>
      </c>
      <c r="AI1128" s="95">
        <f>AI1122*'Assumptions (Nuclear)'!AH39*'Assumptions (Nuclear)'!AH40*365/10^9</f>
        <v>0.02888615889</v>
      </c>
      <c r="AJ1128" s="95">
        <f>AJ1122*'Assumptions (Nuclear)'!AI39*'Assumptions (Nuclear)'!AI40*365/10^9</f>
        <v>0.02769541045</v>
      </c>
      <c r="AK1128" s="95">
        <f>AK1122*'Assumptions (Nuclear)'!AJ39*'Assumptions (Nuclear)'!AJ40*365/10^9</f>
        <v>0.02646407498</v>
      </c>
      <c r="AL1128" s="95">
        <f>AL1122*'Assumptions (Nuclear)'!AK39*'Assumptions (Nuclear)'!AK40*365/10^9</f>
        <v>0.0252262393</v>
      </c>
      <c r="AM1128" s="95">
        <f>AM1122*'Assumptions (Nuclear)'!AL39*'Assumptions (Nuclear)'!AL40*365/10^9</f>
        <v>0.02403248468</v>
      </c>
      <c r="AN1128" s="95">
        <f>AN1122*'Assumptions (Nuclear)'!AM39*'Assumptions (Nuclear)'!AM40*365/10^9</f>
        <v>0.02275511226</v>
      </c>
      <c r="AO1128" s="95">
        <f>AO1122*'Assumptions (Nuclear)'!AN39*'Assumptions (Nuclear)'!AN40*365/10^9</f>
        <v>0.02147634138</v>
      </c>
      <c r="AP1128" s="95">
        <f>AP1122*'Assumptions (Nuclear)'!AO39*'Assumptions (Nuclear)'!AO40*365/10^9</f>
        <v>0.02012654386</v>
      </c>
      <c r="AQ1128" s="95">
        <f>AQ1122*'Assumptions (Nuclear)'!AP39*'Assumptions (Nuclear)'!AP40*365/10^9</f>
        <v>0.01867020611</v>
      </c>
      <c r="AR1128" s="95">
        <f>AR1122*'Assumptions (Nuclear)'!AQ39*'Assumptions (Nuclear)'!AQ40*365/10^9</f>
        <v>0.01713177675</v>
      </c>
      <c r="AS1128" s="95">
        <f>AS1122*'Assumptions (Nuclear)'!AR39*'Assumptions (Nuclear)'!AR40*365/10^9</f>
        <v>0.0155183433</v>
      </c>
      <c r="AT1128" s="95">
        <f>AT1122*'Assumptions (Nuclear)'!AS39*'Assumptions (Nuclear)'!AS40*365/10^9</f>
        <v>0.01384761158</v>
      </c>
      <c r="AU1128" s="95">
        <f>AU1122*'Assumptions (Nuclear)'!AT39*'Assumptions (Nuclear)'!AT40*365/10^9</f>
        <v>0.01211543188</v>
      </c>
      <c r="AV1128" s="95">
        <f>AV1122*'Assumptions (Nuclear)'!AU39*'Assumptions (Nuclear)'!AU40*365/10^9</f>
        <v>0.01030650125</v>
      </c>
      <c r="AW1128" s="95">
        <f>AW1122*'Assumptions (Nuclear)'!AV39*'Assumptions (Nuclear)'!AV40*365/10^9</f>
        <v>0.008399209214</v>
      </c>
      <c r="AX1128" s="95">
        <f>AX1122*'Assumptions (Nuclear)'!AW39*'Assumptions (Nuclear)'!AW40*365/10^9</f>
        <v>0.006437860547</v>
      </c>
      <c r="AY1128" s="95">
        <f>AY1122*'Assumptions (Nuclear)'!AX39*'Assumptions (Nuclear)'!AX40*365/10^9</f>
        <v>0.004446616212</v>
      </c>
      <c r="AZ1128" s="95">
        <f>AZ1122*'Assumptions (Nuclear)'!AY39*'Assumptions (Nuclear)'!AY40*365/10^9</f>
        <v>0.002282531616</v>
      </c>
      <c r="BA1128" s="95">
        <f>BA1122*'Assumptions (Nuclear)'!AZ39*'Assumptions (Nuclear)'!AZ40*365/10^9</f>
        <v>0</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0</v>
      </c>
      <c r="AP1129" s="148">
        <f t="shared" si="48"/>
        <v>0</v>
      </c>
      <c r="AQ1129" s="148">
        <f t="shared" si="48"/>
        <v>0</v>
      </c>
      <c r="AR1129" s="148">
        <f t="shared" si="48"/>
        <v>0</v>
      </c>
      <c r="AS1129" s="148">
        <f t="shared" si="48"/>
        <v>0</v>
      </c>
      <c r="AT1129" s="148">
        <f t="shared" si="48"/>
        <v>0</v>
      </c>
      <c r="AU1129" s="148">
        <f t="shared" si="48"/>
        <v>0</v>
      </c>
      <c r="AV1129" s="148">
        <f t="shared" si="48"/>
        <v>0</v>
      </c>
      <c r="AW1129" s="148">
        <f t="shared" si="48"/>
        <v>160</v>
      </c>
      <c r="AX1129" s="148">
        <f t="shared" si="48"/>
        <v>0</v>
      </c>
      <c r="AY1129" s="148">
        <f t="shared" si="48"/>
        <v>0</v>
      </c>
      <c r="AZ1129" s="148">
        <f t="shared" si="48"/>
        <v>0</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v>
      </c>
      <c r="AJ1131" s="176">
        <f t="shared" si="49"/>
        <v>0</v>
      </c>
      <c r="AK1131" s="176">
        <f t="shared" si="49"/>
        <v>0</v>
      </c>
      <c r="AL1131" s="176">
        <f t="shared" si="49"/>
        <v>0</v>
      </c>
      <c r="AM1131" s="176">
        <f t="shared" si="49"/>
        <v>0</v>
      </c>
      <c r="AN1131" s="176">
        <f t="shared" si="49"/>
        <v>0</v>
      </c>
      <c r="AO1131" s="176">
        <f t="shared" si="49"/>
        <v>0</v>
      </c>
      <c r="AP1131" s="176">
        <f t="shared" si="49"/>
        <v>0</v>
      </c>
      <c r="AQ1131" s="176">
        <f t="shared" si="49"/>
        <v>0.25560085</v>
      </c>
      <c r="AR1131" s="176">
        <f t="shared" si="49"/>
        <v>0.2589238599</v>
      </c>
      <c r="AS1131" s="176">
        <f t="shared" si="49"/>
        <v>0.2619400545</v>
      </c>
      <c r="AT1131" s="176">
        <f t="shared" si="49"/>
        <v>0.2651482923</v>
      </c>
      <c r="AU1131" s="176">
        <f t="shared" si="49"/>
        <v>0.2683379453</v>
      </c>
      <c r="AV1131" s="176">
        <f t="shared" si="49"/>
        <v>0.2717308528</v>
      </c>
      <c r="AW1131" s="176">
        <f t="shared" si="49"/>
        <v>0</v>
      </c>
      <c r="AX1131" s="176">
        <f t="shared" si="49"/>
        <v>0</v>
      </c>
      <c r="AY1131" s="176">
        <f t="shared" si="49"/>
        <v>0</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v>
      </c>
      <c r="AQ1177" s="160">
        <f>IF($AV$1129&gt;0,'Assumptions (Nuclear)'!$V$14*Model!$AV$1129*'Assumptions (Nuclear)'!AP$2/10^9,0)</f>
        <v>0</v>
      </c>
      <c r="AR1177" s="160">
        <f>IF($AV$1129&gt;0,'Assumptions (Nuclear)'!$V$14*Model!$AV$1129*'Assumptions (Nuclear)'!AQ$2/10^9,0)</f>
        <v>0</v>
      </c>
      <c r="AS1177" s="160">
        <f>IF($AV$1129&gt;0,'Assumptions (Nuclear)'!$V$14*Model!$AV$1129*'Assumptions (Nuclear)'!AR$2/10^9,0)</f>
        <v>0</v>
      </c>
      <c r="AT1177" s="160">
        <f>IF($AV$1129&gt;0,'Assumptions (Nuclear)'!$V$14*Model!$AV$1129*'Assumptions (Nuclear)'!AS$2/10^9,0)</f>
        <v>0</v>
      </c>
      <c r="AU1177" s="160">
        <f>IF($AV$1129&gt;0,'Assumptions (Nuclear)'!$V$14*Model!$AV$1129*'Assumptions (Nuclear)'!AT$2/10^9,0)</f>
        <v>0</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0.25560085</v>
      </c>
      <c r="AR1178" s="160">
        <f>IF($AW$1129&gt;0,'Assumptions (Nuclear)'!$V$14*Model!$AW$1129*'Assumptions (Nuclear)'!AQ$2/10^9,0)</f>
        <v>0.2589238599</v>
      </c>
      <c r="AS1178" s="160">
        <f>IF($AW$1129&gt;0,'Assumptions (Nuclear)'!$V$14*Model!$AW$1129*'Assumptions (Nuclear)'!AR$2/10^9,0)</f>
        <v>0.2619400545</v>
      </c>
      <c r="AT1178" s="160">
        <f>IF($AW$1129&gt;0,'Assumptions (Nuclear)'!$V$14*Model!$AW$1129*'Assumptions (Nuclear)'!AS$2/10^9,0)</f>
        <v>0.2651482923</v>
      </c>
      <c r="AU1178" s="160">
        <f>IF($AW$1129&gt;0,'Assumptions (Nuclear)'!$V$14*Model!$AW$1129*'Assumptions (Nuclear)'!AT$2/10^9,0)</f>
        <v>0.2683379453</v>
      </c>
      <c r="AV1178" s="160">
        <f>IF($AW$1129&gt;0,'Assumptions (Nuclear)'!$V$14*Model!$AW$1129*'Assumptions (Nuclear)'!AU$2/10^9,0)</f>
        <v>0.2717308528</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v>
      </c>
      <c r="AS1179" s="160">
        <f>IF($AX$1129&gt;0,'Assumptions (Nuclear)'!$V$14*Model!$AX$1129*'Assumptions (Nuclear)'!AR$2/10^9,0)</f>
        <v>0</v>
      </c>
      <c r="AT1179" s="160">
        <f>IF($AX$1129&gt;0,'Assumptions (Nuclear)'!$V$14*Model!$AX$1129*'Assumptions (Nuclear)'!AS$2/10^9,0)</f>
        <v>0</v>
      </c>
      <c r="AU1179" s="160">
        <f>IF($AX$1129&gt;0,'Assumptions (Nuclear)'!$V$14*Model!$AX$1129*'Assumptions (Nuclear)'!AT$2/10^9,0)</f>
        <v>0</v>
      </c>
      <c r="AV1179" s="160">
        <f>IF($AX$1129&gt;0,'Assumptions (Nuclear)'!$V$14*Model!$AX$1129*'Assumptions (Nuclear)'!AU$2/10^9,0)</f>
        <v>0</v>
      </c>
      <c r="AW1179" s="160">
        <f>IF($AX$1129&gt;0,'Assumptions (Nuclear)'!$V$14*Model!$AX$1129*'Assumptions (Nuclear)'!AV$2/10^9,0)</f>
        <v>0</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v>
      </c>
      <c r="AT1180" s="160">
        <f>IF($AY$1129&gt;0,'Assumptions (Nuclear)'!$V$14*Model!$AY$1129*'Assumptions (Nuclear)'!AS$2/10^9,0)</f>
        <v>0</v>
      </c>
      <c r="AU1180" s="160">
        <f>IF($AY$1129&gt;0,'Assumptions (Nuclear)'!$V$14*Model!$AY$1129*'Assumptions (Nuclear)'!AT$2/10^9,0)</f>
        <v>0</v>
      </c>
      <c r="AV1180" s="160">
        <f>IF($AY$1129&gt;0,'Assumptions (Nuclear)'!$V$14*Model!$AY$1129*'Assumptions (Nuclear)'!AU$2/10^9,0)</f>
        <v>0</v>
      </c>
      <c r="AW1180" s="160">
        <f>IF($AY$1129&gt;0,'Assumptions (Nuclear)'!$V$14*Model!$AY$1129*'Assumptions (Nuclear)'!AV$2/10^9,0)</f>
        <v>0</v>
      </c>
      <c r="AX1180" s="160">
        <f>IF($AY$1129&gt;0,'Assumptions (Nuclear)'!$V$14*Model!$AY$1129*'Assumptions (Nuclear)'!AW$2/10^9,0)</f>
        <v>0</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v>
      </c>
      <c r="AJ1183" s="176">
        <f>'Assumptions (Nuclear)'!$V$5*Model!AJ1131</f>
        <v>0</v>
      </c>
      <c r="AK1183" s="176">
        <f>'Assumptions (Nuclear)'!$V$5*Model!AK1131</f>
        <v>0</v>
      </c>
      <c r="AL1183" s="176">
        <f>'Assumptions (Nuclear)'!$V$5*Model!AL1131</f>
        <v>0</v>
      </c>
      <c r="AM1183" s="176">
        <f>'Assumptions (Nuclear)'!$V$5*Model!AM1131</f>
        <v>0</v>
      </c>
      <c r="AN1183" s="176">
        <f>'Assumptions (Nuclear)'!$V$5*Model!AN1131</f>
        <v>0</v>
      </c>
      <c r="AO1183" s="176">
        <f>'Assumptions (Nuclear)'!$V$5*Model!AO1131</f>
        <v>0</v>
      </c>
      <c r="AP1183" s="176">
        <f>'Assumptions (Nuclear)'!$V$5*Model!AP1131</f>
        <v>0</v>
      </c>
      <c r="AQ1183" s="176">
        <f>'Assumptions (Nuclear)'!$V$5*Model!AQ1131</f>
        <v>0.10224034</v>
      </c>
      <c r="AR1183" s="176">
        <f>'Assumptions (Nuclear)'!$V$5*Model!AR1131</f>
        <v>0.103569544</v>
      </c>
      <c r="AS1183" s="176">
        <f>'Assumptions (Nuclear)'!$V$5*Model!AS1131</f>
        <v>0.1047760218</v>
      </c>
      <c r="AT1183" s="176">
        <f>'Assumptions (Nuclear)'!$V$5*Model!AT1131</f>
        <v>0.1060593169</v>
      </c>
      <c r="AU1183" s="176">
        <f>'Assumptions (Nuclear)'!$V$5*Model!AU1131</f>
        <v>0.1073351781</v>
      </c>
      <c r="AV1183" s="176">
        <f>'Assumptions (Nuclear)'!$V$5*Model!AV1131</f>
        <v>0.1086923411</v>
      </c>
      <c r="AW1183" s="176">
        <f>'Assumptions (Nuclear)'!$V$5*Model!AW1131</f>
        <v>0</v>
      </c>
      <c r="AX1183" s="176">
        <f>'Assumptions (Nuclear)'!$V$5*Model!AX1131</f>
        <v>0</v>
      </c>
      <c r="AY1183" s="176">
        <f>'Assumptions (Nuclear)'!$V$5*Model!AY1131</f>
        <v>0</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v>
      </c>
      <c r="AJ1184" s="176">
        <f>'Assumptions (Nuclear)'!$V$6*Model!AJ1131</f>
        <v>0</v>
      </c>
      <c r="AK1184" s="176">
        <f>'Assumptions (Nuclear)'!$V$6*Model!AK1131</f>
        <v>0</v>
      </c>
      <c r="AL1184" s="176">
        <f>'Assumptions (Nuclear)'!$V$6*Model!AL1131</f>
        <v>0</v>
      </c>
      <c r="AM1184" s="176">
        <f>'Assumptions (Nuclear)'!$V$6*Model!AM1131</f>
        <v>0</v>
      </c>
      <c r="AN1184" s="176">
        <f>'Assumptions (Nuclear)'!$V$6*Model!AN1131</f>
        <v>0</v>
      </c>
      <c r="AO1184" s="176">
        <f>'Assumptions (Nuclear)'!$V$6*Model!AO1131</f>
        <v>0</v>
      </c>
      <c r="AP1184" s="176">
        <f>'Assumptions (Nuclear)'!$V$6*Model!AP1131</f>
        <v>0</v>
      </c>
      <c r="AQ1184" s="176">
        <f>'Assumptions (Nuclear)'!$V$6*Model!AQ1131</f>
        <v>0.15336051</v>
      </c>
      <c r="AR1184" s="176">
        <f>'Assumptions (Nuclear)'!$V$6*Model!AR1131</f>
        <v>0.155354316</v>
      </c>
      <c r="AS1184" s="176">
        <f>'Assumptions (Nuclear)'!$V$6*Model!AS1131</f>
        <v>0.1571640327</v>
      </c>
      <c r="AT1184" s="176">
        <f>'Assumptions (Nuclear)'!$V$6*Model!AT1131</f>
        <v>0.1590889754</v>
      </c>
      <c r="AU1184" s="176">
        <f>'Assumptions (Nuclear)'!$V$6*Model!AU1131</f>
        <v>0.1610027672</v>
      </c>
      <c r="AV1184" s="176">
        <f>'Assumptions (Nuclear)'!$V$6*Model!AV1131</f>
        <v>0.1630385117</v>
      </c>
      <c r="AW1184" s="176">
        <f>'Assumptions (Nuclear)'!$V$6*Model!AW1131</f>
        <v>0</v>
      </c>
      <c r="AX1184" s="176">
        <f>'Assumptions (Nuclear)'!$V$6*Model!AX1131</f>
        <v>0</v>
      </c>
      <c r="AY1184" s="176">
        <f>'Assumptions (Nuclear)'!$V$6*Model!AY1131</f>
        <v>0</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v>
      </c>
      <c r="AP1185" s="177">
        <f t="array" ref="AP1185">SUM(IF(ISERROR(AP1186:AP1236),"",AP1186:AP1236))</f>
        <v>0</v>
      </c>
      <c r="AQ1185" s="177">
        <f t="array" ref="AQ1185">SUM(IF(ISERROR(AQ1186:AQ1236),"",AQ1186:AQ1236))</f>
        <v>0</v>
      </c>
      <c r="AR1185" s="177">
        <f t="array" ref="AR1185">SUM(IF(ISERROR(AR1186:AR1236),"",AR1186:AR1236))</f>
        <v>0</v>
      </c>
      <c r="AS1185" s="177">
        <f t="array" ref="AS1185">SUM(IF(ISERROR(AS1186:AS1236),"",AS1186:AS1236))</f>
        <v>0</v>
      </c>
      <c r="AT1185" s="177">
        <f t="array" ref="AT1185">SUM(IF(ISERROR(AT1186:AT1236),"",AT1186:AT1236))</f>
        <v>0</v>
      </c>
      <c r="AU1185" s="177">
        <f t="array" ref="AU1185">SUM(IF(ISERROR(AU1186:AU1236),"",AU1186:AU1236))</f>
        <v>0</v>
      </c>
      <c r="AV1185" s="177">
        <f t="array" ref="AV1185">SUM(IF(ISERROR(AV1186:AV1236),"",AV1186:AV1236))</f>
        <v>0</v>
      </c>
      <c r="AW1185" s="177">
        <f t="array" ref="AW1185">SUM(IF(ISERROR(AW1186:AW1236),"",AW1186:AW1236))</f>
        <v>-0.02987552459</v>
      </c>
      <c r="AX1185" s="177">
        <f t="array" ref="AX1185">SUM(IF(ISERROR(AX1186:AX1236),"",AX1186:AX1236))</f>
        <v>-0.031294612</v>
      </c>
      <c r="AY1185" s="177">
        <f t="array" ref="AY1185">SUM(IF(ISERROR(AY1186:AY1236),"",AY1186:AY1236))</f>
        <v>-0.03278110607</v>
      </c>
      <c r="AZ1185" s="177">
        <f t="array" ref="AZ1185">SUM(IF(ISERROR(AZ1186:AZ1236),"",AZ1186:AZ1236))</f>
        <v>-0.03433820861</v>
      </c>
      <c r="BA1185" s="177">
        <f t="array" ref="BA1185">SUM(IF(ISERROR(BA1186:BA1236),"",BA1186:BA1236))</f>
        <v>-0.03596927352</v>
      </c>
      <c r="BB1185" s="177">
        <f t="array" ref="BB1185">SUM(IF(ISERROR(BB1186:BB1236),"",BB1186:BB1236))</f>
        <v>-0.03767781401</v>
      </c>
      <c r="BC1185" s="177">
        <f t="array" ref="BC1185">SUM(IF(ISERROR(BC1186:BC1236),"",BC1186:BC1236))</f>
        <v>-0.03946751018</v>
      </c>
      <c r="BD1185" s="177">
        <f t="array" ref="BD1185">SUM(IF(ISERROR(BD1186:BD1236),"",BD1186:BD1236))</f>
        <v>-0.04134221691</v>
      </c>
      <c r="BE1185" s="177">
        <f t="array" ref="BE1185">SUM(IF(ISERROR(BE1186:BE1236),"",BE1186:BE1236))</f>
        <v>-0.04330597222</v>
      </c>
      <c r="BF1185" s="177">
        <f t="array" ref="BF1185">SUM(IF(ISERROR(BF1186:BF1236),"",BF1186:BF1236))</f>
        <v>-0.0453630059</v>
      </c>
      <c r="BG1185" s="177">
        <f t="array" ref="BG1185">SUM(IF(ISERROR(BG1186:BG1236),"",BG1186:BG1236))</f>
        <v>-0.04751774868</v>
      </c>
      <c r="BH1185" s="177">
        <f t="array" ref="BH1185">SUM(IF(ISERROR(BH1186:BH1236),"",BH1186:BH1236))</f>
        <v>-0.04977484174</v>
      </c>
      <c r="BI1185" s="177">
        <f t="array" ref="BI1185">SUM(IF(ISERROR(BI1186:BI1236),"",BI1186:BI1236))</f>
        <v>-0.05213914672</v>
      </c>
      <c r="BJ1185" s="177">
        <f t="array" ref="BJ1185">SUM(IF(ISERROR(BJ1186:BJ1236),"",BJ1186:BJ1236))</f>
        <v>-0.05461575619</v>
      </c>
      <c r="BK1185" s="177">
        <f t="array" ref="BK1185">SUM(IF(ISERROR(BK1186:BK1236),"",BK1186:BK1236))</f>
        <v>-0.05721000461</v>
      </c>
      <c r="BL1185" s="177">
        <f t="array" ref="BL1185">SUM(IF(ISERROR(BL1186:BL1236),"",BL1186:BL1236))</f>
        <v>0</v>
      </c>
      <c r="BM1185" s="177">
        <f t="array" ref="BM1185">SUM(IF(ISERROR(BM1186:BM1236),"",BM1186:BM1236))</f>
        <v>0</v>
      </c>
      <c r="BN1185" s="177">
        <f t="array" ref="BN1185">SUM(IF(ISERROR(BN1186:BN1236),"",BN1186:BN1236))</f>
        <v>0</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v>
      </c>
      <c r="AW1231" s="160">
        <f>IF($AV$1129&gt;0,PPMT('Assumptions (Nuclear)'!$V$7,Model!X1,'Assumptions (Nuclear)'!$V$10,'Assumptions (Nuclear)'!$V$5*Model!$AV$1129*AVERAGE('Assumptions (Nuclear)'!$AO$2:$AT$2)/10^9),0)</f>
        <v>0</v>
      </c>
      <c r="AX1231" s="160">
        <f>IF($AV$1129&gt;0,PPMT('Assumptions (Nuclear)'!$V$7,Model!Y1,'Assumptions (Nuclear)'!$V$10,'Assumptions (Nuclear)'!$V$5*Model!$AV$1129*AVERAGE('Assumptions (Nuclear)'!$AO$2:$AT$2)/10^9),0)</f>
        <v>0</v>
      </c>
      <c r="AY1231" s="160">
        <f>IF($AV$1129&gt;0,PPMT('Assumptions (Nuclear)'!$V$7,Model!Z1,'Assumptions (Nuclear)'!$V$10,'Assumptions (Nuclear)'!$V$5*Model!$AV$1129*AVERAGE('Assumptions (Nuclear)'!$AO$2:$AT$2)/10^9),0)</f>
        <v>0</v>
      </c>
      <c r="AZ1231" s="160">
        <f>IF($AV$1129&gt;0,PPMT('Assumptions (Nuclear)'!$V$7,Model!AA1,'Assumptions (Nuclear)'!$V$10,'Assumptions (Nuclear)'!$V$5*Model!$AV$1129*AVERAGE('Assumptions (Nuclear)'!$AO$2:$AT$2)/10^9),0)</f>
        <v>0</v>
      </c>
      <c r="BA1231" s="160">
        <f>IF($AV$1129&gt;0,PPMT('Assumptions (Nuclear)'!$V$7,Model!AB1,'Assumptions (Nuclear)'!$V$10,'Assumptions (Nuclear)'!$V$5*Model!$AV$1129*AVERAGE('Assumptions (Nuclear)'!$AO$2:$AT$2)/10^9),0)</f>
        <v>0</v>
      </c>
      <c r="BB1231" s="160">
        <f>IF($AV$1129&gt;0,PPMT('Assumptions (Nuclear)'!$V$7,Model!AC1,'Assumptions (Nuclear)'!$V$10,'Assumptions (Nuclear)'!$V$5*Model!$AV$1129*AVERAGE('Assumptions (Nuclear)'!$AO$2:$AT$2)/10^9),0)</f>
        <v>0</v>
      </c>
      <c r="BC1231" s="160">
        <f>IF($AV$1129&gt;0,PPMT('Assumptions (Nuclear)'!$V$7,Model!AD1,'Assumptions (Nuclear)'!$V$10,'Assumptions (Nuclear)'!$V$5*Model!$AV$1129*AVERAGE('Assumptions (Nuclear)'!$AO$2:$AT$2)/10^9),0)</f>
        <v>0</v>
      </c>
      <c r="BD1231" s="160">
        <f>IF($AV$1129&gt;0,PPMT('Assumptions (Nuclear)'!$V$7,Model!AE1,'Assumptions (Nuclear)'!$V$10,'Assumptions (Nuclear)'!$V$5*Model!$AV$1129*AVERAGE('Assumptions (Nuclear)'!$AO$2:$AT$2)/10^9),0)</f>
        <v>0</v>
      </c>
      <c r="BE1231" s="160">
        <f>IF($AV$1129&gt;0,PPMT('Assumptions (Nuclear)'!$V$7,Model!AF1,'Assumptions (Nuclear)'!$V$10,'Assumptions (Nuclear)'!$V$5*Model!$AV$1129*AVERAGE('Assumptions (Nuclear)'!$AO$2:$AT$2)/10^9),0)</f>
        <v>0</v>
      </c>
      <c r="BF1231" s="160">
        <f>IF($AV$1129&gt;0,PPMT('Assumptions (Nuclear)'!$V$7,Model!AG1,'Assumptions (Nuclear)'!$V$10,'Assumptions (Nuclear)'!$V$5*Model!$AV$1129*AVERAGE('Assumptions (Nuclear)'!$AO$2:$AT$2)/10^9),0)</f>
        <v>0</v>
      </c>
      <c r="BG1231" s="160">
        <f>IF($AV$1129&gt;0,PPMT('Assumptions (Nuclear)'!$V$7,Model!AH1,'Assumptions (Nuclear)'!$V$10,'Assumptions (Nuclear)'!$V$5*Model!$AV$1129*AVERAGE('Assumptions (Nuclear)'!$AO$2:$AT$2)/10^9),0)</f>
        <v>0</v>
      </c>
      <c r="BH1231" s="160">
        <f>IF($AV$1129&gt;0,PPMT('Assumptions (Nuclear)'!$V$7,Model!AI1,'Assumptions (Nuclear)'!$V$10,'Assumptions (Nuclear)'!$V$5*Model!$AV$1129*AVERAGE('Assumptions (Nuclear)'!$AO$2:$AT$2)/10^9),0)</f>
        <v>0</v>
      </c>
      <c r="BI1231" s="160">
        <f>IF($AV$1129&gt;0,PPMT('Assumptions (Nuclear)'!$V$7,Model!AJ1,'Assumptions (Nuclear)'!$V$10,'Assumptions (Nuclear)'!$V$5*Model!$AV$1129*AVERAGE('Assumptions (Nuclear)'!$AO$2:$AT$2)/10^9),0)</f>
        <v>0</v>
      </c>
      <c r="BJ1231" s="160">
        <f>IF($AV$1129&gt;0,PPMT('Assumptions (Nuclear)'!$V$7,Model!AK1,'Assumptions (Nuclear)'!$V$10,'Assumptions (Nuclear)'!$V$5*Model!$AV$1129*AVERAGE('Assumptions (Nuclear)'!$AO$2:$AT$2)/10^9),0)</f>
        <v>0</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-0.02987552459</v>
      </c>
      <c r="AX1232" s="160">
        <f>IF($AW$1129&gt;0,PPMT('Assumptions (Nuclear)'!$V$7,Model!X1,'Assumptions (Nuclear)'!$V$10,'Assumptions (Nuclear)'!$V$5*Model!$AW$1129*AVERAGE('Assumptions (Nuclear)'!$AP$2:$AU$2)/10^9),0)</f>
        <v>-0.031294612</v>
      </c>
      <c r="AY1232" s="160">
        <f>IF($AW$1129&gt;0,PPMT('Assumptions (Nuclear)'!$V$7,Model!Y1,'Assumptions (Nuclear)'!$V$10,'Assumptions (Nuclear)'!$V$5*Model!$AW$1129*AVERAGE('Assumptions (Nuclear)'!$AP$2:$AU$2)/10^9),0)</f>
        <v>-0.03278110607</v>
      </c>
      <c r="AZ1232" s="160">
        <f>IF($AW$1129&gt;0,PPMT('Assumptions (Nuclear)'!$V$7,Model!Z1,'Assumptions (Nuclear)'!$V$10,'Assumptions (Nuclear)'!$V$5*Model!$AW$1129*AVERAGE('Assumptions (Nuclear)'!$AP$2:$AU$2)/10^9),0)</f>
        <v>-0.03433820861</v>
      </c>
      <c r="BA1232" s="160">
        <f>IF($AW$1129&gt;0,PPMT('Assumptions (Nuclear)'!$V$7,Model!AA1,'Assumptions (Nuclear)'!$V$10,'Assumptions (Nuclear)'!$V$5*Model!$AW$1129*AVERAGE('Assumptions (Nuclear)'!$AP$2:$AU$2)/10^9),0)</f>
        <v>-0.03596927352</v>
      </c>
      <c r="BB1232" s="160">
        <f>IF($AW$1129&gt;0,PPMT('Assumptions (Nuclear)'!$V$7,Model!AB1,'Assumptions (Nuclear)'!$V$10,'Assumptions (Nuclear)'!$V$5*Model!$AW$1129*AVERAGE('Assumptions (Nuclear)'!$AP$2:$AU$2)/10^9),0)</f>
        <v>-0.03767781401</v>
      </c>
      <c r="BC1232" s="160">
        <f>IF($AW$1129&gt;0,PPMT('Assumptions (Nuclear)'!$V$7,Model!AC1,'Assumptions (Nuclear)'!$V$10,'Assumptions (Nuclear)'!$V$5*Model!$AW$1129*AVERAGE('Assumptions (Nuclear)'!$AP$2:$AU$2)/10^9),0)</f>
        <v>-0.03946751018</v>
      </c>
      <c r="BD1232" s="160">
        <f>IF($AW$1129&gt;0,PPMT('Assumptions (Nuclear)'!$V$7,Model!AD1,'Assumptions (Nuclear)'!$V$10,'Assumptions (Nuclear)'!$V$5*Model!$AW$1129*AVERAGE('Assumptions (Nuclear)'!$AP$2:$AU$2)/10^9),0)</f>
        <v>-0.04134221691</v>
      </c>
      <c r="BE1232" s="160">
        <f>IF($AW$1129&gt;0,PPMT('Assumptions (Nuclear)'!$V$7,Model!AE1,'Assumptions (Nuclear)'!$V$10,'Assumptions (Nuclear)'!$V$5*Model!$AW$1129*AVERAGE('Assumptions (Nuclear)'!$AP$2:$AU$2)/10^9),0)</f>
        <v>-0.04330597222</v>
      </c>
      <c r="BF1232" s="160">
        <f>IF($AW$1129&gt;0,PPMT('Assumptions (Nuclear)'!$V$7,Model!AF1,'Assumptions (Nuclear)'!$V$10,'Assumptions (Nuclear)'!$V$5*Model!$AW$1129*AVERAGE('Assumptions (Nuclear)'!$AP$2:$AU$2)/10^9),0)</f>
        <v>-0.0453630059</v>
      </c>
      <c r="BG1232" s="160">
        <f>IF($AW$1129&gt;0,PPMT('Assumptions (Nuclear)'!$V$7,Model!AG1,'Assumptions (Nuclear)'!$V$10,'Assumptions (Nuclear)'!$V$5*Model!$AW$1129*AVERAGE('Assumptions (Nuclear)'!$AP$2:$AU$2)/10^9),0)</f>
        <v>-0.04751774868</v>
      </c>
      <c r="BH1232" s="160">
        <f>IF($AW$1129&gt;0,PPMT('Assumptions (Nuclear)'!$V$7,Model!AH1,'Assumptions (Nuclear)'!$V$10,'Assumptions (Nuclear)'!$V$5*Model!$AW$1129*AVERAGE('Assumptions (Nuclear)'!$AP$2:$AU$2)/10^9),0)</f>
        <v>-0.04977484174</v>
      </c>
      <c r="BI1232" s="160">
        <f>IF($AW$1129&gt;0,PPMT('Assumptions (Nuclear)'!$V$7,Model!AI1,'Assumptions (Nuclear)'!$V$10,'Assumptions (Nuclear)'!$V$5*Model!$AW$1129*AVERAGE('Assumptions (Nuclear)'!$AP$2:$AU$2)/10^9),0)</f>
        <v>-0.05213914672</v>
      </c>
      <c r="BJ1232" s="160">
        <f>IF($AW$1129&gt;0,PPMT('Assumptions (Nuclear)'!$V$7,Model!AJ1,'Assumptions (Nuclear)'!$V$10,'Assumptions (Nuclear)'!$V$5*Model!$AW$1129*AVERAGE('Assumptions (Nuclear)'!$AP$2:$AU$2)/10^9),0)</f>
        <v>-0.05461575619</v>
      </c>
      <c r="BK1232" s="160">
        <f>IF($AW$1129&gt;0,PPMT('Assumptions (Nuclear)'!$V$7,Model!AK1,'Assumptions (Nuclear)'!$V$10,'Assumptions (Nuclear)'!$V$5*Model!$AW$1129*AVERAGE('Assumptions (Nuclear)'!$AP$2:$AU$2)/10^9),0)</f>
        <v>-0.05721000461</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v>
      </c>
      <c r="AY1233" s="160">
        <f>IF($AX$1129&gt;0,PPMT('Assumptions (Nuclear)'!$V$7,Model!X1,'Assumptions (Nuclear)'!$V$10,'Assumptions (Nuclear)'!$V$5*Model!$AX$1129*AVERAGE('Assumptions (Nuclear)'!$AQ$2:$AV$2)/10^9),0)</f>
        <v>0</v>
      </c>
      <c r="AZ1233" s="160">
        <f>IF($AX$1129&gt;0,PPMT('Assumptions (Nuclear)'!$V$7,Model!Y1,'Assumptions (Nuclear)'!$V$10,'Assumptions (Nuclear)'!$V$5*Model!$AX$1129*AVERAGE('Assumptions (Nuclear)'!$AQ$2:$AV$2)/10^9),0)</f>
        <v>0</v>
      </c>
      <c r="BA1233" s="160">
        <f>IF($AX$1129&gt;0,PPMT('Assumptions (Nuclear)'!$V$7,Model!Z1,'Assumptions (Nuclear)'!$V$10,'Assumptions (Nuclear)'!$V$5*Model!$AX$1129*AVERAGE('Assumptions (Nuclear)'!$AQ$2:$AV$2)/10^9),0)</f>
        <v>0</v>
      </c>
      <c r="BB1233" s="160">
        <f>IF($AX$1129&gt;0,PPMT('Assumptions (Nuclear)'!$V$7,Model!AA1,'Assumptions (Nuclear)'!$V$10,'Assumptions (Nuclear)'!$V$5*Model!$AX$1129*AVERAGE('Assumptions (Nuclear)'!$AQ$2:$AV$2)/10^9),0)</f>
        <v>0</v>
      </c>
      <c r="BC1233" s="160">
        <f>IF($AX$1129&gt;0,PPMT('Assumptions (Nuclear)'!$V$7,Model!AB1,'Assumptions (Nuclear)'!$V$10,'Assumptions (Nuclear)'!$V$5*Model!$AX$1129*AVERAGE('Assumptions (Nuclear)'!$AQ$2:$AV$2)/10^9),0)</f>
        <v>0</v>
      </c>
      <c r="BD1233" s="160">
        <f>IF($AX$1129&gt;0,PPMT('Assumptions (Nuclear)'!$V$7,Model!AC1,'Assumptions (Nuclear)'!$V$10,'Assumptions (Nuclear)'!$V$5*Model!$AX$1129*AVERAGE('Assumptions (Nuclear)'!$AQ$2:$AV$2)/10^9),0)</f>
        <v>0</v>
      </c>
      <c r="BE1233" s="160">
        <f>IF($AX$1129&gt;0,PPMT('Assumptions (Nuclear)'!$V$7,Model!AD1,'Assumptions (Nuclear)'!$V$10,'Assumptions (Nuclear)'!$V$5*Model!$AX$1129*AVERAGE('Assumptions (Nuclear)'!$AQ$2:$AV$2)/10^9),0)</f>
        <v>0</v>
      </c>
      <c r="BF1233" s="160">
        <f>IF($AX$1129&gt;0,PPMT('Assumptions (Nuclear)'!$V$7,Model!AE1,'Assumptions (Nuclear)'!$V$10,'Assumptions (Nuclear)'!$V$5*Model!$AX$1129*AVERAGE('Assumptions (Nuclear)'!$AQ$2:$AV$2)/10^9),0)</f>
        <v>0</v>
      </c>
      <c r="BG1233" s="160">
        <f>IF($AX$1129&gt;0,PPMT('Assumptions (Nuclear)'!$V$7,Model!AF1,'Assumptions (Nuclear)'!$V$10,'Assumptions (Nuclear)'!$V$5*Model!$AX$1129*AVERAGE('Assumptions (Nuclear)'!$AQ$2:$AV$2)/10^9),0)</f>
        <v>0</v>
      </c>
      <c r="BH1233" s="160">
        <f>IF($AX$1129&gt;0,PPMT('Assumptions (Nuclear)'!$V$7,Model!AG1,'Assumptions (Nuclear)'!$V$10,'Assumptions (Nuclear)'!$V$5*Model!$AX$1129*AVERAGE('Assumptions (Nuclear)'!$AQ$2:$AV$2)/10^9),0)</f>
        <v>0</v>
      </c>
      <c r="BI1233" s="160">
        <f>IF($AX$1129&gt;0,PPMT('Assumptions (Nuclear)'!$V$7,Model!AH1,'Assumptions (Nuclear)'!$V$10,'Assumptions (Nuclear)'!$V$5*Model!$AX$1129*AVERAGE('Assumptions (Nuclear)'!$AQ$2:$AV$2)/10^9),0)</f>
        <v>0</v>
      </c>
      <c r="BJ1233" s="160">
        <f>IF($AX$1129&gt;0,PPMT('Assumptions (Nuclear)'!$V$7,Model!AI1,'Assumptions (Nuclear)'!$V$10,'Assumptions (Nuclear)'!$V$5*Model!$AX$1129*AVERAGE('Assumptions (Nuclear)'!$AQ$2:$AV$2)/10^9),0)</f>
        <v>0</v>
      </c>
      <c r="BK1233" s="160">
        <f>IF($AX$1129&gt;0,PPMT('Assumptions (Nuclear)'!$V$7,Model!AJ1,'Assumptions (Nuclear)'!$V$10,'Assumptions (Nuclear)'!$V$5*Model!$AX$1129*AVERAGE('Assumptions (Nuclear)'!$AQ$2:$AV$2)/10^9),0)</f>
        <v>0</v>
      </c>
      <c r="BL1233" s="160">
        <f>IF($AX$1129&gt;0,PPMT('Assumptions (Nuclear)'!$V$7,Model!AK1,'Assumptions (Nuclear)'!$V$10,'Assumptions (Nuclear)'!$V$5*Model!$AX$1129*AVERAGE('Assumptions (Nuclear)'!$AQ$2:$AV$2)/10^9),0)</f>
        <v>0</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v>
      </c>
      <c r="AZ1234" s="160">
        <f>IF($AY$1129&gt;0,PPMT('Assumptions (Nuclear)'!$V$7,Model!X1,'Assumptions (Nuclear)'!$V$10,'Assumptions (Nuclear)'!$V$5*Model!$AY$1129*AVERAGE('Assumptions (Nuclear)'!$AR$2:$AW$2)/10^9),0)</f>
        <v>0</v>
      </c>
      <c r="BA1234" s="160">
        <f>IF($AY$1129&gt;0,PPMT('Assumptions (Nuclear)'!$V$7,Model!Y1,'Assumptions (Nuclear)'!$V$10,'Assumptions (Nuclear)'!$V$5*Model!$AY$1129*AVERAGE('Assumptions (Nuclear)'!$AR$2:$AW$2)/10^9),0)</f>
        <v>0</v>
      </c>
      <c r="BB1234" s="160">
        <f>IF($AY$1129&gt;0,PPMT('Assumptions (Nuclear)'!$V$7,Model!Z1,'Assumptions (Nuclear)'!$V$10,'Assumptions (Nuclear)'!$V$5*Model!$AY$1129*AVERAGE('Assumptions (Nuclear)'!$AR$2:$AW$2)/10^9),0)</f>
        <v>0</v>
      </c>
      <c r="BC1234" s="160">
        <f>IF($AY$1129&gt;0,PPMT('Assumptions (Nuclear)'!$V$7,Model!AA1,'Assumptions (Nuclear)'!$V$10,'Assumptions (Nuclear)'!$V$5*Model!$AY$1129*AVERAGE('Assumptions (Nuclear)'!$AR$2:$AW$2)/10^9),0)</f>
        <v>0</v>
      </c>
      <c r="BD1234" s="160">
        <f>IF($AY$1129&gt;0,PPMT('Assumptions (Nuclear)'!$V$7,Model!AB1,'Assumptions (Nuclear)'!$V$10,'Assumptions (Nuclear)'!$V$5*Model!$AY$1129*AVERAGE('Assumptions (Nuclear)'!$AR$2:$AW$2)/10^9),0)</f>
        <v>0</v>
      </c>
      <c r="BE1234" s="160">
        <f>IF($AY$1129&gt;0,PPMT('Assumptions (Nuclear)'!$V$7,Model!AC1,'Assumptions (Nuclear)'!$V$10,'Assumptions (Nuclear)'!$V$5*Model!$AY$1129*AVERAGE('Assumptions (Nuclear)'!$AR$2:$AW$2)/10^9),0)</f>
        <v>0</v>
      </c>
      <c r="BF1234" s="160">
        <f>IF($AY$1129&gt;0,PPMT('Assumptions (Nuclear)'!$V$7,Model!AD1,'Assumptions (Nuclear)'!$V$10,'Assumptions (Nuclear)'!$V$5*Model!$AY$1129*AVERAGE('Assumptions (Nuclear)'!$AR$2:$AW$2)/10^9),0)</f>
        <v>0</v>
      </c>
      <c r="BG1234" s="160">
        <f>IF($AY$1129&gt;0,PPMT('Assumptions (Nuclear)'!$V$7,Model!AE1,'Assumptions (Nuclear)'!$V$10,'Assumptions (Nuclear)'!$V$5*Model!$AY$1129*AVERAGE('Assumptions (Nuclear)'!$AR$2:$AW$2)/10^9),0)</f>
        <v>0</v>
      </c>
      <c r="BH1234" s="160">
        <f>IF($AY$1129&gt;0,PPMT('Assumptions (Nuclear)'!$V$7,Model!AF1,'Assumptions (Nuclear)'!$V$10,'Assumptions (Nuclear)'!$V$5*Model!$AY$1129*AVERAGE('Assumptions (Nuclear)'!$AR$2:$AW$2)/10^9),0)</f>
        <v>0</v>
      </c>
      <c r="BI1234" s="160">
        <f>IF($AY$1129&gt;0,PPMT('Assumptions (Nuclear)'!$V$7,Model!AG1,'Assumptions (Nuclear)'!$V$10,'Assumptions (Nuclear)'!$V$5*Model!$AY$1129*AVERAGE('Assumptions (Nuclear)'!$AR$2:$AW$2)/10^9),0)</f>
        <v>0</v>
      </c>
      <c r="BJ1234" s="160">
        <f>IF($AY$1129&gt;0,PPMT('Assumptions (Nuclear)'!$V$7,Model!AH1,'Assumptions (Nuclear)'!$V$10,'Assumptions (Nuclear)'!$V$5*Model!$AY$1129*AVERAGE('Assumptions (Nuclear)'!$AR$2:$AW$2)/10^9),0)</f>
        <v>0</v>
      </c>
      <c r="BK1234" s="160">
        <f>IF($AY$1129&gt;0,PPMT('Assumptions (Nuclear)'!$V$7,Model!AI1,'Assumptions (Nuclear)'!$V$10,'Assumptions (Nuclear)'!$V$5*Model!$AY$1129*AVERAGE('Assumptions (Nuclear)'!$AR$2:$AW$2)/10^9),0)</f>
        <v>0</v>
      </c>
      <c r="BL1234" s="160">
        <f>IF($AY$1129&gt;0,PPMT('Assumptions (Nuclear)'!$V$7,Model!AJ1,'Assumptions (Nuclear)'!$V$10,'Assumptions (Nuclear)'!$V$5*Model!$AY$1129*AVERAGE('Assumptions (Nuclear)'!$AR$2:$AW$2)/10^9),0)</f>
        <v>0</v>
      </c>
      <c r="BM1234" s="160">
        <f>IF($AY$1129&gt;0,PPMT('Assumptions (Nuclear)'!$V$7,Model!AK1,'Assumptions (Nuclear)'!$V$10,'Assumptions (Nuclear)'!$V$5*Model!$AY$1129*AVERAGE('Assumptions (Nuclear)'!$AR$2:$AW$2)/10^9),0)</f>
        <v>0</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v>
      </c>
      <c r="AP1237" s="177">
        <f t="array" ref="AP1237">SUM(IF(ISERROR(AP1238:AP1288),"",AP1238:AP1288))</f>
        <v>0</v>
      </c>
      <c r="AQ1237" s="177">
        <f t="array" ref="AQ1237">SUM(IF(ISERROR(AQ1238:AQ1288),"",AQ1238:AQ1288))</f>
        <v>0</v>
      </c>
      <c r="AR1237" s="177">
        <f t="array" ref="AR1237">SUM(IF(ISERROR(AR1238:AR1288),"",AR1238:AR1288))</f>
        <v>0</v>
      </c>
      <c r="AS1237" s="177">
        <f t="array" ref="AS1237">SUM(IF(ISERROR(AS1238:AS1288),"",AS1238:AS1288))</f>
        <v>0</v>
      </c>
      <c r="AT1237" s="177">
        <f t="array" ref="AT1237">SUM(IF(ISERROR(AT1238:AT1288),"",AT1238:AT1288))</f>
        <v>0</v>
      </c>
      <c r="AU1237" s="177">
        <f t="array" ref="AU1237">SUM(IF(ISERROR(AU1238:AU1288),"",AU1238:AU1288))</f>
        <v>0</v>
      </c>
      <c r="AV1237" s="177">
        <f t="array" ref="AV1237">SUM(IF(ISERROR(AV1238:AV1288),"",AV1238:AV1288))</f>
        <v>0</v>
      </c>
      <c r="AW1237" s="177">
        <f t="array" ref="AW1237">SUM(IF(ISERROR(AW1238:AW1288),"",AW1238:AW1288))</f>
        <v>-0.03005195524</v>
      </c>
      <c r="AX1237" s="177">
        <f t="array" ref="AX1237">SUM(IF(ISERROR(AX1238:AX1288),"",AX1238:AX1288))</f>
        <v>-0.02863286782</v>
      </c>
      <c r="AY1237" s="177">
        <f t="array" ref="AY1237">SUM(IF(ISERROR(AY1238:AY1288),"",AY1238:AY1288))</f>
        <v>-0.02714637375</v>
      </c>
      <c r="AZ1237" s="177">
        <f t="array" ref="AZ1237">SUM(IF(ISERROR(AZ1238:AZ1288),"",AZ1238:AZ1288))</f>
        <v>-0.02558927122</v>
      </c>
      <c r="BA1237" s="177">
        <f t="array" ref="BA1237">SUM(IF(ISERROR(BA1238:BA1288),"",BA1238:BA1288))</f>
        <v>-0.02395820631</v>
      </c>
      <c r="BB1237" s="177">
        <f t="array" ref="BB1237">SUM(IF(ISERROR(BB1238:BB1288),"",BB1238:BB1288))</f>
        <v>-0.02224966581</v>
      </c>
      <c r="BC1237" s="177">
        <f t="array" ref="BC1237">SUM(IF(ISERROR(BC1238:BC1288),"",BC1238:BC1288))</f>
        <v>-0.02045996965</v>
      </c>
      <c r="BD1237" s="177">
        <f t="array" ref="BD1237">SUM(IF(ISERROR(BD1238:BD1288),"",BD1238:BD1288))</f>
        <v>-0.01858526292</v>
      </c>
      <c r="BE1237" s="177">
        <f t="array" ref="BE1237">SUM(IF(ISERROR(BE1238:BE1288),"",BE1238:BE1288))</f>
        <v>-0.01662150761</v>
      </c>
      <c r="BF1237" s="177">
        <f t="array" ref="BF1237">SUM(IF(ISERROR(BF1238:BF1288),"",BF1238:BF1288))</f>
        <v>-0.01456447393</v>
      </c>
      <c r="BG1237" s="177">
        <f t="array" ref="BG1237">SUM(IF(ISERROR(BG1238:BG1288),"",BG1238:BG1288))</f>
        <v>-0.01240973115</v>
      </c>
      <c r="BH1237" s="177">
        <f t="array" ref="BH1237">SUM(IF(ISERROR(BH1238:BH1288),"",BH1238:BH1288))</f>
        <v>-0.01015263809</v>
      </c>
      <c r="BI1237" s="177">
        <f t="array" ref="BI1237">SUM(IF(ISERROR(BI1238:BI1288),"",BI1238:BI1288))</f>
        <v>-0.007788333107</v>
      </c>
      <c r="BJ1237" s="177">
        <f t="array" ref="BJ1237">SUM(IF(ISERROR(BJ1238:BJ1288),"",BJ1238:BJ1288))</f>
        <v>-0.005311723638</v>
      </c>
      <c r="BK1237" s="177">
        <f t="array" ref="BK1237">SUM(IF(ISERROR(BK1238:BK1288),"",BK1238:BK1288))</f>
        <v>-0.002717475219</v>
      </c>
      <c r="BL1237" s="177">
        <f t="array" ref="BL1237">SUM(IF(ISERROR(BL1238:BL1288),"",BL1238:BL1288))</f>
        <v>0</v>
      </c>
      <c r="BM1237" s="177">
        <f t="array" ref="BM1237">SUM(IF(ISERROR(BM1238:BM1288),"",BM1238:BM1288))</f>
        <v>0</v>
      </c>
      <c r="BN1237" s="177">
        <f t="array" ref="BN1237">SUM(IF(ISERROR(BN1238:BN1288),"",BN1238:BN1288))</f>
        <v>0</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v>
      </c>
      <c r="AW1283" s="160">
        <f>IF($AV$1129&gt;0,IPMT('Assumptions (Nuclear)'!$V$7,Model!X1,'Assumptions (Nuclear)'!$V$10,'Assumptions (Nuclear)'!$V$5*Model!$AV$1129*AVERAGE('Assumptions (Nuclear)'!$AO$2:$AT$2)/10^9),0)</f>
        <v>0</v>
      </c>
      <c r="AX1283" s="160">
        <f>IF($AV$1129&gt;0,IPMT('Assumptions (Nuclear)'!$V$7,Model!Y1,'Assumptions (Nuclear)'!$V$10,'Assumptions (Nuclear)'!$V$5*Model!$AV$1129*AVERAGE('Assumptions (Nuclear)'!$AO$2:$AT$2)/10^9),0)</f>
        <v>0</v>
      </c>
      <c r="AY1283" s="160">
        <f>IF($AV$1129&gt;0,IPMT('Assumptions (Nuclear)'!$V$7,Model!Z1,'Assumptions (Nuclear)'!$V$10,'Assumptions (Nuclear)'!$V$5*Model!$AV$1129*AVERAGE('Assumptions (Nuclear)'!$AO$2:$AT$2)/10^9),0)</f>
        <v>0</v>
      </c>
      <c r="AZ1283" s="160">
        <f>IF($AV$1129&gt;0,IPMT('Assumptions (Nuclear)'!$V$7,Model!AA1,'Assumptions (Nuclear)'!$V$10,'Assumptions (Nuclear)'!$V$5*Model!$AV$1129*AVERAGE('Assumptions (Nuclear)'!$AO$2:$AT$2)/10^9),0)</f>
        <v>0</v>
      </c>
      <c r="BA1283" s="160">
        <f>IF($AV$1129&gt;0,IPMT('Assumptions (Nuclear)'!$V$7,Model!AB1,'Assumptions (Nuclear)'!$V$10,'Assumptions (Nuclear)'!$V$5*Model!$AV$1129*AVERAGE('Assumptions (Nuclear)'!$AO$2:$AT$2)/10^9),0)</f>
        <v>0</v>
      </c>
      <c r="BB1283" s="160">
        <f>IF($AV$1129&gt;0,IPMT('Assumptions (Nuclear)'!$V$7,Model!AC1,'Assumptions (Nuclear)'!$V$10,'Assumptions (Nuclear)'!$V$5*Model!$AV$1129*AVERAGE('Assumptions (Nuclear)'!$AO$2:$AT$2)/10^9),0)</f>
        <v>0</v>
      </c>
      <c r="BC1283" s="160">
        <f>IF($AV$1129&gt;0,IPMT('Assumptions (Nuclear)'!$V$7,Model!AD1,'Assumptions (Nuclear)'!$V$10,'Assumptions (Nuclear)'!$V$5*Model!$AV$1129*AVERAGE('Assumptions (Nuclear)'!$AO$2:$AT$2)/10^9),0)</f>
        <v>0</v>
      </c>
      <c r="BD1283" s="160">
        <f>IF($AV$1129&gt;0,IPMT('Assumptions (Nuclear)'!$V$7,Model!AE1,'Assumptions (Nuclear)'!$V$10,'Assumptions (Nuclear)'!$V$5*Model!$AV$1129*AVERAGE('Assumptions (Nuclear)'!$AO$2:$AT$2)/10^9),0)</f>
        <v>0</v>
      </c>
      <c r="BE1283" s="160">
        <f>IF($AV$1129&gt;0,IPMT('Assumptions (Nuclear)'!$V$7,Model!AF1,'Assumptions (Nuclear)'!$V$10,'Assumptions (Nuclear)'!$V$5*Model!$AV$1129*AVERAGE('Assumptions (Nuclear)'!$AO$2:$AT$2)/10^9),0)</f>
        <v>0</v>
      </c>
      <c r="BF1283" s="160">
        <f>IF($AV$1129&gt;0,IPMT('Assumptions (Nuclear)'!$V$7,Model!AG1,'Assumptions (Nuclear)'!$V$10,'Assumptions (Nuclear)'!$V$5*Model!$AV$1129*AVERAGE('Assumptions (Nuclear)'!$AO$2:$AT$2)/10^9),0)</f>
        <v>0</v>
      </c>
      <c r="BG1283" s="160">
        <f>IF($AV$1129&gt;0,IPMT('Assumptions (Nuclear)'!$V$7,Model!AH1,'Assumptions (Nuclear)'!$V$10,'Assumptions (Nuclear)'!$V$5*Model!$AV$1129*AVERAGE('Assumptions (Nuclear)'!$AO$2:$AT$2)/10^9),0)</f>
        <v>0</v>
      </c>
      <c r="BH1283" s="160">
        <f>IF($AV$1129&gt;0,IPMT('Assumptions (Nuclear)'!$V$7,Model!AI1,'Assumptions (Nuclear)'!$V$10,'Assumptions (Nuclear)'!$V$5*Model!$AV$1129*AVERAGE('Assumptions (Nuclear)'!$AO$2:$AT$2)/10^9),0)</f>
        <v>0</v>
      </c>
      <c r="BI1283" s="160">
        <f>IF($AV$1129&gt;0,IPMT('Assumptions (Nuclear)'!$V$7,Model!AJ1,'Assumptions (Nuclear)'!$V$10,'Assumptions (Nuclear)'!$V$5*Model!$AV$1129*AVERAGE('Assumptions (Nuclear)'!$AO$2:$AT$2)/10^9),0)</f>
        <v>0</v>
      </c>
      <c r="BJ1283" s="160">
        <f>IF($AV$1129&gt;0,IPMT('Assumptions (Nuclear)'!$V$7,Model!AK1,'Assumptions (Nuclear)'!$V$10,'Assumptions (Nuclear)'!$V$5*Model!$AV$1129*AVERAGE('Assumptions (Nuclear)'!$AO$2:$AT$2)/10^9),0)</f>
        <v>0</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-0.03005195524</v>
      </c>
      <c r="AX1284" s="160">
        <f>IF($AW$1129&gt;0,IPMT('Assumptions (Nuclear)'!$V$7,Model!X1,'Assumptions (Nuclear)'!$V$10,'Assumptions (Nuclear)'!$V$5*Model!$AW$1129*AVERAGE('Assumptions (Nuclear)'!$AP$2:$AU$2)/10^9),0)</f>
        <v>-0.02863286782</v>
      </c>
      <c r="AY1284" s="160">
        <f>IF($AW$1129&gt;0,IPMT('Assumptions (Nuclear)'!$V$7,Model!Y1,'Assumptions (Nuclear)'!$V$10,'Assumptions (Nuclear)'!$V$5*Model!$AW$1129*AVERAGE('Assumptions (Nuclear)'!$AP$2:$AU$2)/10^9),0)</f>
        <v>-0.02714637375</v>
      </c>
      <c r="AZ1284" s="160">
        <f>IF($AW$1129&gt;0,IPMT('Assumptions (Nuclear)'!$V$7,Model!Z1,'Assumptions (Nuclear)'!$V$10,'Assumptions (Nuclear)'!$V$5*Model!$AW$1129*AVERAGE('Assumptions (Nuclear)'!$AP$2:$AU$2)/10^9),0)</f>
        <v>-0.02558927122</v>
      </c>
      <c r="BA1284" s="160">
        <f>IF($AW$1129&gt;0,IPMT('Assumptions (Nuclear)'!$V$7,Model!AA1,'Assumptions (Nuclear)'!$V$10,'Assumptions (Nuclear)'!$V$5*Model!$AW$1129*AVERAGE('Assumptions (Nuclear)'!$AP$2:$AU$2)/10^9),0)</f>
        <v>-0.02395820631</v>
      </c>
      <c r="BB1284" s="160">
        <f>IF($AW$1129&gt;0,IPMT('Assumptions (Nuclear)'!$V$7,Model!AB1,'Assumptions (Nuclear)'!$V$10,'Assumptions (Nuclear)'!$V$5*Model!$AW$1129*AVERAGE('Assumptions (Nuclear)'!$AP$2:$AU$2)/10^9),0)</f>
        <v>-0.02224966581</v>
      </c>
      <c r="BC1284" s="160">
        <f>IF($AW$1129&gt;0,IPMT('Assumptions (Nuclear)'!$V$7,Model!AC1,'Assumptions (Nuclear)'!$V$10,'Assumptions (Nuclear)'!$V$5*Model!$AW$1129*AVERAGE('Assumptions (Nuclear)'!$AP$2:$AU$2)/10^9),0)</f>
        <v>-0.02045996965</v>
      </c>
      <c r="BD1284" s="160">
        <f>IF($AW$1129&gt;0,IPMT('Assumptions (Nuclear)'!$V$7,Model!AD1,'Assumptions (Nuclear)'!$V$10,'Assumptions (Nuclear)'!$V$5*Model!$AW$1129*AVERAGE('Assumptions (Nuclear)'!$AP$2:$AU$2)/10^9),0)</f>
        <v>-0.01858526292</v>
      </c>
      <c r="BE1284" s="160">
        <f>IF($AW$1129&gt;0,IPMT('Assumptions (Nuclear)'!$V$7,Model!AE1,'Assumptions (Nuclear)'!$V$10,'Assumptions (Nuclear)'!$V$5*Model!$AW$1129*AVERAGE('Assumptions (Nuclear)'!$AP$2:$AU$2)/10^9),0)</f>
        <v>-0.01662150761</v>
      </c>
      <c r="BF1284" s="160">
        <f>IF($AW$1129&gt;0,IPMT('Assumptions (Nuclear)'!$V$7,Model!AF1,'Assumptions (Nuclear)'!$V$10,'Assumptions (Nuclear)'!$V$5*Model!$AW$1129*AVERAGE('Assumptions (Nuclear)'!$AP$2:$AU$2)/10^9),0)</f>
        <v>-0.01456447393</v>
      </c>
      <c r="BG1284" s="160">
        <f>IF($AW$1129&gt;0,IPMT('Assumptions (Nuclear)'!$V$7,Model!AG1,'Assumptions (Nuclear)'!$V$10,'Assumptions (Nuclear)'!$V$5*Model!$AW$1129*AVERAGE('Assumptions (Nuclear)'!$AP$2:$AU$2)/10^9),0)</f>
        <v>-0.01240973115</v>
      </c>
      <c r="BH1284" s="160">
        <f>IF($AW$1129&gt;0,IPMT('Assumptions (Nuclear)'!$V$7,Model!AH1,'Assumptions (Nuclear)'!$V$10,'Assumptions (Nuclear)'!$V$5*Model!$AW$1129*AVERAGE('Assumptions (Nuclear)'!$AP$2:$AU$2)/10^9),0)</f>
        <v>-0.01015263809</v>
      </c>
      <c r="BI1284" s="160">
        <f>IF($AW$1129&gt;0,IPMT('Assumptions (Nuclear)'!$V$7,Model!AI1,'Assumptions (Nuclear)'!$V$10,'Assumptions (Nuclear)'!$V$5*Model!$AW$1129*AVERAGE('Assumptions (Nuclear)'!$AP$2:$AU$2)/10^9),0)</f>
        <v>-0.007788333107</v>
      </c>
      <c r="BJ1284" s="160">
        <f>IF($AW$1129&gt;0,IPMT('Assumptions (Nuclear)'!$V$7,Model!AJ1,'Assumptions (Nuclear)'!$V$10,'Assumptions (Nuclear)'!$V$5*Model!$AW$1129*AVERAGE('Assumptions (Nuclear)'!$AP$2:$AU$2)/10^9),0)</f>
        <v>-0.005311723638</v>
      </c>
      <c r="BK1284" s="160">
        <f>IF($AW$1129&gt;0,IPMT('Assumptions (Nuclear)'!$V$7,Model!AK1,'Assumptions (Nuclear)'!$V$10,'Assumptions (Nuclear)'!$V$5*Model!$AW$1129*AVERAGE('Assumptions (Nuclear)'!$AP$2:$AU$2)/10^9),0)</f>
        <v>-0.002717475219</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v>
      </c>
      <c r="AY1285" s="160">
        <f>IF($AX$1129&gt;0,IPMT('Assumptions (Nuclear)'!$V$7,Model!X1,'Assumptions (Nuclear)'!$V$10,'Assumptions (Nuclear)'!$V$5*Model!$AX$1129*AVERAGE('Assumptions (Nuclear)'!$AQ$2:$AV$2)/10^9),0)</f>
        <v>0</v>
      </c>
      <c r="AZ1285" s="160">
        <f>IF($AX$1129&gt;0,IPMT('Assumptions (Nuclear)'!$V$7,Model!Y1,'Assumptions (Nuclear)'!$V$10,'Assumptions (Nuclear)'!$V$5*Model!$AX$1129*AVERAGE('Assumptions (Nuclear)'!$AQ$2:$AV$2)/10^9),0)</f>
        <v>0</v>
      </c>
      <c r="BA1285" s="160">
        <f>IF($AX$1129&gt;0,IPMT('Assumptions (Nuclear)'!$V$7,Model!Z1,'Assumptions (Nuclear)'!$V$10,'Assumptions (Nuclear)'!$V$5*Model!$AX$1129*AVERAGE('Assumptions (Nuclear)'!$AQ$2:$AV$2)/10^9),0)</f>
        <v>0</v>
      </c>
      <c r="BB1285" s="160">
        <f>IF($AX$1129&gt;0,IPMT('Assumptions (Nuclear)'!$V$7,Model!AA1,'Assumptions (Nuclear)'!$V$10,'Assumptions (Nuclear)'!$V$5*Model!$AX$1129*AVERAGE('Assumptions (Nuclear)'!$AQ$2:$AV$2)/10^9),0)</f>
        <v>0</v>
      </c>
      <c r="BC1285" s="160">
        <f>IF($AX$1129&gt;0,IPMT('Assumptions (Nuclear)'!$V$7,Model!AB1,'Assumptions (Nuclear)'!$V$10,'Assumptions (Nuclear)'!$V$5*Model!$AX$1129*AVERAGE('Assumptions (Nuclear)'!$AQ$2:$AV$2)/10^9),0)</f>
        <v>0</v>
      </c>
      <c r="BD1285" s="160">
        <f>IF($AX$1129&gt;0,IPMT('Assumptions (Nuclear)'!$V$7,Model!AC1,'Assumptions (Nuclear)'!$V$10,'Assumptions (Nuclear)'!$V$5*Model!$AX$1129*AVERAGE('Assumptions (Nuclear)'!$AQ$2:$AV$2)/10^9),0)</f>
        <v>0</v>
      </c>
      <c r="BE1285" s="160">
        <f>IF($AX$1129&gt;0,IPMT('Assumptions (Nuclear)'!$V$7,Model!AD1,'Assumptions (Nuclear)'!$V$10,'Assumptions (Nuclear)'!$V$5*Model!$AX$1129*AVERAGE('Assumptions (Nuclear)'!$AQ$2:$AV$2)/10^9),0)</f>
        <v>0</v>
      </c>
      <c r="BF1285" s="160">
        <f>IF($AX$1129&gt;0,IPMT('Assumptions (Nuclear)'!$V$7,Model!AE1,'Assumptions (Nuclear)'!$V$10,'Assumptions (Nuclear)'!$V$5*Model!$AX$1129*AVERAGE('Assumptions (Nuclear)'!$AQ$2:$AV$2)/10^9),0)</f>
        <v>0</v>
      </c>
      <c r="BG1285" s="160">
        <f>IF($AX$1129&gt;0,IPMT('Assumptions (Nuclear)'!$V$7,Model!AF1,'Assumptions (Nuclear)'!$V$10,'Assumptions (Nuclear)'!$V$5*Model!$AX$1129*AVERAGE('Assumptions (Nuclear)'!$AQ$2:$AV$2)/10^9),0)</f>
        <v>0</v>
      </c>
      <c r="BH1285" s="160">
        <f>IF($AX$1129&gt;0,IPMT('Assumptions (Nuclear)'!$V$7,Model!AG1,'Assumptions (Nuclear)'!$V$10,'Assumptions (Nuclear)'!$V$5*Model!$AX$1129*AVERAGE('Assumptions (Nuclear)'!$AQ$2:$AV$2)/10^9),0)</f>
        <v>0</v>
      </c>
      <c r="BI1285" s="160">
        <f>IF($AX$1129&gt;0,IPMT('Assumptions (Nuclear)'!$V$7,Model!AH1,'Assumptions (Nuclear)'!$V$10,'Assumptions (Nuclear)'!$V$5*Model!$AX$1129*AVERAGE('Assumptions (Nuclear)'!$AQ$2:$AV$2)/10^9),0)</f>
        <v>0</v>
      </c>
      <c r="BJ1285" s="160">
        <f>IF($AX$1129&gt;0,IPMT('Assumptions (Nuclear)'!$V$7,Model!AI1,'Assumptions (Nuclear)'!$V$10,'Assumptions (Nuclear)'!$V$5*Model!$AX$1129*AVERAGE('Assumptions (Nuclear)'!$AQ$2:$AV$2)/10^9),0)</f>
        <v>0</v>
      </c>
      <c r="BK1285" s="160">
        <f>IF($AX$1129&gt;0,IPMT('Assumptions (Nuclear)'!$V$7,Model!AJ1,'Assumptions (Nuclear)'!$V$10,'Assumptions (Nuclear)'!$V$5*Model!$AX$1129*AVERAGE('Assumptions (Nuclear)'!$AQ$2:$AV$2)/10^9),0)</f>
        <v>0</v>
      </c>
      <c r="BL1285" s="160">
        <f>IF($AX$1129&gt;0,IPMT('Assumptions (Nuclear)'!$V$7,Model!AK1,'Assumptions (Nuclear)'!$V$10,'Assumptions (Nuclear)'!$V$5*Model!$AX$1129*AVERAGE('Assumptions (Nuclear)'!$AQ$2:$AV$2)/10^9),0)</f>
        <v>0</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v>
      </c>
      <c r="AZ1286" s="160">
        <f>IF($AY$1129&gt;0,IPMT('Assumptions (Nuclear)'!$V$7,Model!X1,'Assumptions (Nuclear)'!$V$10,'Assumptions (Nuclear)'!$V$5*Model!$AY$1129*AVERAGE('Assumptions (Nuclear)'!$AR$2:$AW$2)/10^9),0)</f>
        <v>0</v>
      </c>
      <c r="BA1286" s="160">
        <f>IF($AY$1129&gt;0,IPMT('Assumptions (Nuclear)'!$V$7,Model!Y1,'Assumptions (Nuclear)'!$V$10,'Assumptions (Nuclear)'!$V$5*Model!$AY$1129*AVERAGE('Assumptions (Nuclear)'!$AR$2:$AW$2)/10^9),0)</f>
        <v>0</v>
      </c>
      <c r="BB1286" s="160">
        <f>IF($AY$1129&gt;0,IPMT('Assumptions (Nuclear)'!$V$7,Model!Z1,'Assumptions (Nuclear)'!$V$10,'Assumptions (Nuclear)'!$V$5*Model!$AY$1129*AVERAGE('Assumptions (Nuclear)'!$AR$2:$AW$2)/10^9),0)</f>
        <v>0</v>
      </c>
      <c r="BC1286" s="160">
        <f>IF($AY$1129&gt;0,IPMT('Assumptions (Nuclear)'!$V$7,Model!AA1,'Assumptions (Nuclear)'!$V$10,'Assumptions (Nuclear)'!$V$5*Model!$AY$1129*AVERAGE('Assumptions (Nuclear)'!$AR$2:$AW$2)/10^9),0)</f>
        <v>0</v>
      </c>
      <c r="BD1286" s="160">
        <f>IF($AY$1129&gt;0,IPMT('Assumptions (Nuclear)'!$V$7,Model!AB1,'Assumptions (Nuclear)'!$V$10,'Assumptions (Nuclear)'!$V$5*Model!$AY$1129*AVERAGE('Assumptions (Nuclear)'!$AR$2:$AW$2)/10^9),0)</f>
        <v>0</v>
      </c>
      <c r="BE1286" s="160">
        <f>IF($AY$1129&gt;0,IPMT('Assumptions (Nuclear)'!$V$7,Model!AC1,'Assumptions (Nuclear)'!$V$10,'Assumptions (Nuclear)'!$V$5*Model!$AY$1129*AVERAGE('Assumptions (Nuclear)'!$AR$2:$AW$2)/10^9),0)</f>
        <v>0</v>
      </c>
      <c r="BF1286" s="160">
        <f>IF($AY$1129&gt;0,IPMT('Assumptions (Nuclear)'!$V$7,Model!AD1,'Assumptions (Nuclear)'!$V$10,'Assumptions (Nuclear)'!$V$5*Model!$AY$1129*AVERAGE('Assumptions (Nuclear)'!$AR$2:$AW$2)/10^9),0)</f>
        <v>0</v>
      </c>
      <c r="BG1286" s="160">
        <f>IF($AY$1129&gt;0,IPMT('Assumptions (Nuclear)'!$V$7,Model!AE1,'Assumptions (Nuclear)'!$V$10,'Assumptions (Nuclear)'!$V$5*Model!$AY$1129*AVERAGE('Assumptions (Nuclear)'!$AR$2:$AW$2)/10^9),0)</f>
        <v>0</v>
      </c>
      <c r="BH1286" s="160">
        <f>IF($AY$1129&gt;0,IPMT('Assumptions (Nuclear)'!$V$7,Model!AF1,'Assumptions (Nuclear)'!$V$10,'Assumptions (Nuclear)'!$V$5*Model!$AY$1129*AVERAGE('Assumptions (Nuclear)'!$AR$2:$AW$2)/10^9),0)</f>
        <v>0</v>
      </c>
      <c r="BI1286" s="160">
        <f>IF($AY$1129&gt;0,IPMT('Assumptions (Nuclear)'!$V$7,Model!AG1,'Assumptions (Nuclear)'!$V$10,'Assumptions (Nuclear)'!$V$5*Model!$AY$1129*AVERAGE('Assumptions (Nuclear)'!$AR$2:$AW$2)/10^9),0)</f>
        <v>0</v>
      </c>
      <c r="BJ1286" s="160">
        <f>IF($AY$1129&gt;0,IPMT('Assumptions (Nuclear)'!$V$7,Model!AH1,'Assumptions (Nuclear)'!$V$10,'Assumptions (Nuclear)'!$V$5*Model!$AY$1129*AVERAGE('Assumptions (Nuclear)'!$AR$2:$AW$2)/10^9),0)</f>
        <v>0</v>
      </c>
      <c r="BK1286" s="160">
        <f>IF($AY$1129&gt;0,IPMT('Assumptions (Nuclear)'!$V$7,Model!AI1,'Assumptions (Nuclear)'!$V$10,'Assumptions (Nuclear)'!$V$5*Model!$AY$1129*AVERAGE('Assumptions (Nuclear)'!$AR$2:$AW$2)/10^9),0)</f>
        <v>0</v>
      </c>
      <c r="BL1286" s="160">
        <f>IF($AY$1129&gt;0,IPMT('Assumptions (Nuclear)'!$V$7,Model!AJ1,'Assumptions (Nuclear)'!$V$10,'Assumptions (Nuclear)'!$V$5*Model!$AY$1129*AVERAGE('Assumptions (Nuclear)'!$AR$2:$AW$2)/10^9),0)</f>
        <v>0</v>
      </c>
      <c r="BM1286" s="160">
        <f>IF($AY$1129&gt;0,IPMT('Assumptions (Nuclear)'!$V$7,Model!AK1,'Assumptions (Nuclear)'!$V$10,'Assumptions (Nuclear)'!$V$5*Model!$AY$1129*AVERAGE('Assumptions (Nuclear)'!$AR$2:$AW$2)/10^9),0)</f>
        <v>0</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v>
      </c>
      <c r="AP1289" s="160">
        <f t="shared" si="50"/>
        <v>0</v>
      </c>
      <c r="AQ1289" s="160">
        <f t="shared" si="50"/>
        <v>0</v>
      </c>
      <c r="AR1289" s="160">
        <f t="shared" si="50"/>
        <v>0</v>
      </c>
      <c r="AS1289" s="160">
        <f t="shared" si="50"/>
        <v>0</v>
      </c>
      <c r="AT1289" s="160">
        <f t="shared" si="50"/>
        <v>0</v>
      </c>
      <c r="AU1289" s="160">
        <f t="shared" si="50"/>
        <v>0</v>
      </c>
      <c r="AV1289" s="160">
        <f t="shared" si="50"/>
        <v>0</v>
      </c>
      <c r="AW1289" s="160">
        <f t="shared" si="50"/>
        <v>0.07908409274</v>
      </c>
      <c r="AX1289" s="160">
        <f t="shared" si="50"/>
        <v>0.1502597762</v>
      </c>
      <c r="AY1289" s="160">
        <f t="shared" si="50"/>
        <v>0.1352337986</v>
      </c>
      <c r="AZ1289" s="160">
        <f t="shared" si="50"/>
        <v>0.1217895028</v>
      </c>
      <c r="BA1289" s="160">
        <f t="shared" si="50"/>
        <v>0.1096105525</v>
      </c>
      <c r="BB1289" s="160">
        <f t="shared" si="50"/>
        <v>0.09853877956</v>
      </c>
      <c r="BC1289" s="160">
        <f t="shared" si="50"/>
        <v>0.09331922944</v>
      </c>
      <c r="BD1289" s="160">
        <f t="shared" si="50"/>
        <v>0.09331922944</v>
      </c>
      <c r="BE1289" s="160">
        <f t="shared" si="50"/>
        <v>0.09347739762</v>
      </c>
      <c r="BF1289" s="160">
        <f t="shared" si="50"/>
        <v>0.09331922944</v>
      </c>
      <c r="BG1289" s="160">
        <f t="shared" si="50"/>
        <v>0.09347739762</v>
      </c>
      <c r="BH1289" s="160">
        <f t="shared" si="50"/>
        <v>0.09331922944</v>
      </c>
      <c r="BI1289" s="160">
        <f t="shared" si="50"/>
        <v>0.09347739762</v>
      </c>
      <c r="BJ1289" s="160">
        <f t="shared" si="50"/>
        <v>0.09331922944</v>
      </c>
      <c r="BK1289" s="160">
        <f t="shared" si="50"/>
        <v>0.09347739762</v>
      </c>
      <c r="BL1289" s="160">
        <f t="shared" si="50"/>
        <v>0.04665961472</v>
      </c>
      <c r="BM1289" s="160">
        <f t="shared" si="50"/>
        <v>0</v>
      </c>
      <c r="BN1289" s="160">
        <f t="shared" si="50"/>
        <v>0</v>
      </c>
      <c r="BO1289" s="160">
        <f t="shared" si="50"/>
        <v>0</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v>
      </c>
      <c r="AW1335" s="160">
        <f>IF($AV$1129&gt;0,'Assumptions (Nuclear)'!W11*Model!$AV$1129*AVERAGE('Assumptions (Nuclear)'!$AO$2:$AT$2)/10^9,0)</f>
        <v>0</v>
      </c>
      <c r="AX1335" s="160">
        <f>IF($AV$1129&gt;0,'Assumptions (Nuclear)'!X11*Model!$AV$1129*AVERAGE('Assumptions (Nuclear)'!$AO$2:$AT$2)/10^9,0)</f>
        <v>0</v>
      </c>
      <c r="AY1335" s="160">
        <f>IF($AV$1129&gt;0,'Assumptions (Nuclear)'!Y11*Model!$AV$1129*AVERAGE('Assumptions (Nuclear)'!$AO$2:$AT$2)/10^9,0)</f>
        <v>0</v>
      </c>
      <c r="AZ1335" s="160">
        <f>IF($AV$1129&gt;0,'Assumptions (Nuclear)'!Z11*Model!$AV$1129*AVERAGE('Assumptions (Nuclear)'!$AO$2:$AT$2)/10^9,0)</f>
        <v>0</v>
      </c>
      <c r="BA1335" s="160">
        <f>IF($AV$1129&gt;0,'Assumptions (Nuclear)'!AA11*Model!$AV$1129*AVERAGE('Assumptions (Nuclear)'!$AO$2:$AT$2)/10^9,0)</f>
        <v>0</v>
      </c>
      <c r="BB1335" s="160">
        <f>IF($AV$1129&gt;0,'Assumptions (Nuclear)'!AB11*Model!$AV$1129*AVERAGE('Assumptions (Nuclear)'!$AO$2:$AT$2)/10^9,0)</f>
        <v>0</v>
      </c>
      <c r="BC1335" s="160">
        <f>IF($AV$1129&gt;0,'Assumptions (Nuclear)'!AC11*Model!$AV$1129*AVERAGE('Assumptions (Nuclear)'!$AO$2:$AT$2)/10^9,0)</f>
        <v>0</v>
      </c>
      <c r="BD1335" s="160">
        <f>IF($AV$1129&gt;0,'Assumptions (Nuclear)'!AD11*Model!$AV$1129*AVERAGE('Assumptions (Nuclear)'!$AO$2:$AT$2)/10^9,0)</f>
        <v>0</v>
      </c>
      <c r="BE1335" s="160">
        <f>IF($AV$1129&gt;0,'Assumptions (Nuclear)'!AE11*Model!$AV$1129*AVERAGE('Assumptions (Nuclear)'!$AO$2:$AT$2)/10^9,0)</f>
        <v>0</v>
      </c>
      <c r="BF1335" s="160">
        <f>IF($AV$1129&gt;0,'Assumptions (Nuclear)'!AF11*Model!$AV$1129*AVERAGE('Assumptions (Nuclear)'!$AO$2:$AT$2)/10^9,0)</f>
        <v>0</v>
      </c>
      <c r="BG1335" s="160">
        <f>IF($AV$1129&gt;0,'Assumptions (Nuclear)'!AG11*Model!$AV$1129*AVERAGE('Assumptions (Nuclear)'!$AO$2:$AT$2)/10^9,0)</f>
        <v>0</v>
      </c>
      <c r="BH1335" s="160">
        <f>IF($AV$1129&gt;0,'Assumptions (Nuclear)'!AH11*Model!$AV$1129*AVERAGE('Assumptions (Nuclear)'!$AO$2:$AT$2)/10^9,0)</f>
        <v>0</v>
      </c>
      <c r="BI1335" s="160">
        <f>IF($AV$1129&gt;0,'Assumptions (Nuclear)'!AI11*Model!$AV$1129*AVERAGE('Assumptions (Nuclear)'!$AO$2:$AT$2)/10^9,0)</f>
        <v>0</v>
      </c>
      <c r="BJ1335" s="160">
        <f>IF($AV$1129&gt;0,'Assumptions (Nuclear)'!AJ11*Model!$AV$1129*AVERAGE('Assumptions (Nuclear)'!$AO$2:$AT$2)/10^9,0)</f>
        <v>0</v>
      </c>
      <c r="BK1335" s="160">
        <f>IF($AV$1129&gt;0,'Assumptions (Nuclear)'!AK11*Model!$AV$1129*AVERAGE('Assumptions (Nuclear)'!$AO$2:$AT$2)/10^9,0)</f>
        <v>0</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0.07908409274</v>
      </c>
      <c r="AX1336" s="160">
        <f>IF($AW$1129&gt;0,'Assumptions (Nuclear)'!W11*Model!$AW$1129*AVERAGE('Assumptions (Nuclear)'!$AP$2:$AU$2)/10^9,0)</f>
        <v>0.1502597762</v>
      </c>
      <c r="AY1336" s="160">
        <f>IF($AW$1129&gt;0,'Assumptions (Nuclear)'!X11*Model!$AW$1129*AVERAGE('Assumptions (Nuclear)'!$AP$2:$AU$2)/10^9,0)</f>
        <v>0.1352337986</v>
      </c>
      <c r="AZ1336" s="160">
        <f>IF($AW$1129&gt;0,'Assumptions (Nuclear)'!Y11*Model!$AW$1129*AVERAGE('Assumptions (Nuclear)'!$AP$2:$AU$2)/10^9,0)</f>
        <v>0.1217895028</v>
      </c>
      <c r="BA1336" s="160">
        <f>IF($AW$1129&gt;0,'Assumptions (Nuclear)'!Z11*Model!$AW$1129*AVERAGE('Assumptions (Nuclear)'!$AP$2:$AU$2)/10^9,0)</f>
        <v>0.1096105525</v>
      </c>
      <c r="BB1336" s="160">
        <f>IF($AW$1129&gt;0,'Assumptions (Nuclear)'!AA11*Model!$AW$1129*AVERAGE('Assumptions (Nuclear)'!$AP$2:$AU$2)/10^9,0)</f>
        <v>0.09853877956</v>
      </c>
      <c r="BC1336" s="160">
        <f>IF($AW$1129&gt;0,'Assumptions (Nuclear)'!AB11*Model!$AW$1129*AVERAGE('Assumptions (Nuclear)'!$AP$2:$AU$2)/10^9,0)</f>
        <v>0.09331922944</v>
      </c>
      <c r="BD1336" s="160">
        <f>IF($AW$1129&gt;0,'Assumptions (Nuclear)'!AC11*Model!$AW$1129*AVERAGE('Assumptions (Nuclear)'!$AP$2:$AU$2)/10^9,0)</f>
        <v>0.09331922944</v>
      </c>
      <c r="BE1336" s="160">
        <f>IF($AW$1129&gt;0,'Assumptions (Nuclear)'!AD11*Model!$AW$1129*AVERAGE('Assumptions (Nuclear)'!$AP$2:$AU$2)/10^9,0)</f>
        <v>0.09347739762</v>
      </c>
      <c r="BF1336" s="160">
        <f>IF($AW$1129&gt;0,'Assumptions (Nuclear)'!AE11*Model!$AW$1129*AVERAGE('Assumptions (Nuclear)'!$AP$2:$AU$2)/10^9,0)</f>
        <v>0.09331922944</v>
      </c>
      <c r="BG1336" s="160">
        <f>IF($AW$1129&gt;0,'Assumptions (Nuclear)'!AF11*Model!$AW$1129*AVERAGE('Assumptions (Nuclear)'!$AP$2:$AU$2)/10^9,0)</f>
        <v>0.09347739762</v>
      </c>
      <c r="BH1336" s="160">
        <f>IF($AW$1129&gt;0,'Assumptions (Nuclear)'!AG11*Model!$AW$1129*AVERAGE('Assumptions (Nuclear)'!$AP$2:$AU$2)/10^9,0)</f>
        <v>0.09331922944</v>
      </c>
      <c r="BI1336" s="160">
        <f>IF($AW$1129&gt;0,'Assumptions (Nuclear)'!AH11*Model!$AW$1129*AVERAGE('Assumptions (Nuclear)'!$AP$2:$AU$2)/10^9,0)</f>
        <v>0.09347739762</v>
      </c>
      <c r="BJ1336" s="160">
        <f>IF($AW$1129&gt;0,'Assumptions (Nuclear)'!AI11*Model!$AW$1129*AVERAGE('Assumptions (Nuclear)'!$AP$2:$AU$2)/10^9,0)</f>
        <v>0.09331922944</v>
      </c>
      <c r="BK1336" s="160">
        <f>IF($AW$1129&gt;0,'Assumptions (Nuclear)'!AJ11*Model!$AW$1129*AVERAGE('Assumptions (Nuclear)'!$AP$2:$AU$2)/10^9,0)</f>
        <v>0.09347739762</v>
      </c>
      <c r="BL1336" s="160">
        <f>IF($AW$1129&gt;0,'Assumptions (Nuclear)'!AK11*Model!$AW$1129*AVERAGE('Assumptions (Nuclear)'!$AP$2:$AU$2)/10^9,0)</f>
        <v>0.04665961472</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v>
      </c>
      <c r="AY1337" s="160">
        <f>IF($AX$1129&gt;0,'Assumptions (Nuclear)'!W11*Model!$AX$1129*AVERAGE('Assumptions (Nuclear)'!$AQ$2:$AV$2)/10^9,0)</f>
        <v>0</v>
      </c>
      <c r="AZ1337" s="160">
        <f>IF($AX$1129&gt;0,'Assumptions (Nuclear)'!X11*Model!$AX$1129*AVERAGE('Assumptions (Nuclear)'!$AQ$2:$AV$2)/10^9,0)</f>
        <v>0</v>
      </c>
      <c r="BA1337" s="160">
        <f>IF($AX$1129&gt;0,'Assumptions (Nuclear)'!Y11*Model!$AX$1129*AVERAGE('Assumptions (Nuclear)'!$AQ$2:$AV$2)/10^9,0)</f>
        <v>0</v>
      </c>
      <c r="BB1337" s="160">
        <f>IF($AX$1129&gt;0,'Assumptions (Nuclear)'!Z11*Model!$AX$1129*AVERAGE('Assumptions (Nuclear)'!$AQ$2:$AV$2)/10^9,0)</f>
        <v>0</v>
      </c>
      <c r="BC1337" s="160">
        <f>IF($AX$1129&gt;0,'Assumptions (Nuclear)'!AA11*Model!$AX$1129*AVERAGE('Assumptions (Nuclear)'!$AQ$2:$AV$2)/10^9,0)</f>
        <v>0</v>
      </c>
      <c r="BD1337" s="160">
        <f>IF($AX$1129&gt;0,'Assumptions (Nuclear)'!AB11*Model!$AX$1129*AVERAGE('Assumptions (Nuclear)'!$AQ$2:$AV$2)/10^9,0)</f>
        <v>0</v>
      </c>
      <c r="BE1337" s="160">
        <f>IF($AX$1129&gt;0,'Assumptions (Nuclear)'!AC11*Model!$AX$1129*AVERAGE('Assumptions (Nuclear)'!$AQ$2:$AV$2)/10^9,0)</f>
        <v>0</v>
      </c>
      <c r="BF1337" s="160">
        <f>IF($AX$1129&gt;0,'Assumptions (Nuclear)'!AD11*Model!$AX$1129*AVERAGE('Assumptions (Nuclear)'!$AQ$2:$AV$2)/10^9,0)</f>
        <v>0</v>
      </c>
      <c r="BG1337" s="160">
        <f>IF($AX$1129&gt;0,'Assumptions (Nuclear)'!AE11*Model!$AX$1129*AVERAGE('Assumptions (Nuclear)'!$AQ$2:$AV$2)/10^9,0)</f>
        <v>0</v>
      </c>
      <c r="BH1337" s="160">
        <f>IF($AX$1129&gt;0,'Assumptions (Nuclear)'!AF11*Model!$AX$1129*AVERAGE('Assumptions (Nuclear)'!$AQ$2:$AV$2)/10^9,0)</f>
        <v>0</v>
      </c>
      <c r="BI1337" s="160">
        <f>IF($AX$1129&gt;0,'Assumptions (Nuclear)'!AG11*Model!$AX$1129*AVERAGE('Assumptions (Nuclear)'!$AQ$2:$AV$2)/10^9,0)</f>
        <v>0</v>
      </c>
      <c r="BJ1337" s="160">
        <f>IF($AX$1129&gt;0,'Assumptions (Nuclear)'!AH11*Model!$AX$1129*AVERAGE('Assumptions (Nuclear)'!$AQ$2:$AV$2)/10^9,0)</f>
        <v>0</v>
      </c>
      <c r="BK1337" s="160">
        <f>IF($AX$1129&gt;0,'Assumptions (Nuclear)'!AI11*Model!$AX$1129*AVERAGE('Assumptions (Nuclear)'!$AQ$2:$AV$2)/10^9,0)</f>
        <v>0</v>
      </c>
      <c r="BL1337" s="160">
        <f>IF($AX$1129&gt;0,'Assumptions (Nuclear)'!AJ11*Model!$AX$1129*AVERAGE('Assumptions (Nuclear)'!$AQ$2:$AV$2)/10^9,0)</f>
        <v>0</v>
      </c>
      <c r="BM1337" s="160">
        <f>IF($AX$1129&gt;0,'Assumptions (Nuclear)'!AK11*Model!$AX$1129*AVERAGE('Assumptions (Nuclear)'!$AQ$2:$AV$2)/10^9,0)</f>
        <v>0</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v>
      </c>
      <c r="AZ1338" s="160">
        <f>IF($AY$1129&gt;0,'Assumptions (Nuclear)'!W11*Model!$AY$1129*AVERAGE('Assumptions (Nuclear)'!$AR$2:$AW$2)/10^9,0)</f>
        <v>0</v>
      </c>
      <c r="BA1338" s="160">
        <f>IF($AY$1129&gt;0,'Assumptions (Nuclear)'!X11*Model!$AY$1129*AVERAGE('Assumptions (Nuclear)'!$AR$2:$AW$2)/10^9,0)</f>
        <v>0</v>
      </c>
      <c r="BB1338" s="160">
        <f>IF($AY$1129&gt;0,'Assumptions (Nuclear)'!Y11*Model!$AY$1129*AVERAGE('Assumptions (Nuclear)'!$AR$2:$AW$2)/10^9,0)</f>
        <v>0</v>
      </c>
      <c r="BC1338" s="160">
        <f>IF($AY$1129&gt;0,'Assumptions (Nuclear)'!Z11*Model!$AY$1129*AVERAGE('Assumptions (Nuclear)'!$AR$2:$AW$2)/10^9,0)</f>
        <v>0</v>
      </c>
      <c r="BD1338" s="160">
        <f>IF($AY$1129&gt;0,'Assumptions (Nuclear)'!AA11*Model!$AY$1129*AVERAGE('Assumptions (Nuclear)'!$AR$2:$AW$2)/10^9,0)</f>
        <v>0</v>
      </c>
      <c r="BE1338" s="160">
        <f>IF($AY$1129&gt;0,'Assumptions (Nuclear)'!AB11*Model!$AY$1129*AVERAGE('Assumptions (Nuclear)'!$AR$2:$AW$2)/10^9,0)</f>
        <v>0</v>
      </c>
      <c r="BF1338" s="160">
        <f>IF($AY$1129&gt;0,'Assumptions (Nuclear)'!AC11*Model!$AY$1129*AVERAGE('Assumptions (Nuclear)'!$AR$2:$AW$2)/10^9,0)</f>
        <v>0</v>
      </c>
      <c r="BG1338" s="160">
        <f>IF($AY$1129&gt;0,'Assumptions (Nuclear)'!AD11*Model!$AY$1129*AVERAGE('Assumptions (Nuclear)'!$AR$2:$AW$2)/10^9,0)</f>
        <v>0</v>
      </c>
      <c r="BH1338" s="160">
        <f>IF($AY$1129&gt;0,'Assumptions (Nuclear)'!AE11*Model!$AY$1129*AVERAGE('Assumptions (Nuclear)'!$AR$2:$AW$2)/10^9,0)</f>
        <v>0</v>
      </c>
      <c r="BI1338" s="160">
        <f>IF($AY$1129&gt;0,'Assumptions (Nuclear)'!AF11*Model!$AY$1129*AVERAGE('Assumptions (Nuclear)'!$AR$2:$AW$2)/10^9,0)</f>
        <v>0</v>
      </c>
      <c r="BJ1338" s="160">
        <f>IF($AY$1129&gt;0,'Assumptions (Nuclear)'!AG11*Model!$AY$1129*AVERAGE('Assumptions (Nuclear)'!$AR$2:$AW$2)/10^9,0)</f>
        <v>0</v>
      </c>
      <c r="BK1338" s="160">
        <f>IF($AY$1129&gt;0,'Assumptions (Nuclear)'!AH11*Model!$AY$1129*AVERAGE('Assumptions (Nuclear)'!$AR$2:$AW$2)/10^9,0)</f>
        <v>0</v>
      </c>
      <c r="BL1338" s="160">
        <f>IF($AY$1129&gt;0,'Assumptions (Nuclear)'!AI11*Model!$AY$1129*AVERAGE('Assumptions (Nuclear)'!$AR$2:$AW$2)/10^9,0)</f>
        <v>0</v>
      </c>
      <c r="BM1338" s="160">
        <f>IF($AY$1129&gt;0,'Assumptions (Nuclear)'!AJ11*Model!$AY$1129*AVERAGE('Assumptions (Nuclear)'!$AR$2:$AW$2)/10^9,0)</f>
        <v>0</v>
      </c>
      <c r="BN1338" s="160">
        <f>IF($AY$1129&gt;0,'Assumptions (Nuclear)'!AK11*Model!$AY$1129*AVERAGE('Assumptions (Nuclear)'!$AR$2:$AW$2)/10^9,0)</f>
        <v>0</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0.2182229201</v>
      </c>
      <c r="D1341" s="160">
        <f>IF(Model!D1127+Model!D1128-D1124-Model!D1125-Model!D1126-D1289+D1237&gt;0,(1-'Assumptions (Nuclear)'!C29)*(Model!D1127+Model!D1128-D1124-Model!D1125-Model!D1126-D1289+D1237)+D1289-D1184+D1185,Model!D1127+Model!D1128-D1124-Model!D1125-Model!D1126+D1237-D1184+D1185)</f>
        <v>0.2188808766</v>
      </c>
      <c r="E1341" s="160">
        <f>IF(Model!E1127+Model!E1128-E1124-Model!E1125-Model!E1126-E1289+E1237&gt;0,(1-'Assumptions (Nuclear)'!D29)*(Model!E1127+Model!E1128-E1124-Model!E1125-Model!E1126-E1289+E1237)+E1289-E1184+E1185,Model!E1127+Model!E1128-E1124-Model!E1125-Model!E1126+E1237-E1184+E1185)</f>
        <v>0.2023983313</v>
      </c>
      <c r="F1341" s="160">
        <f>IF(Model!F1127+Model!F1128-F1124-Model!F1125-Model!F1126-F1289+F1237&gt;0,(1-'Assumptions (Nuclear)'!E29)*(Model!F1127+Model!F1128-F1124-Model!F1125-Model!F1126-F1289+F1237)+F1289-F1184+F1185,Model!F1127+Model!F1128-F1124-Model!F1125-Model!F1126+F1237-F1184+F1185)</f>
        <v>0.2373138859</v>
      </c>
      <c r="G1341" s="160">
        <f>IF(Model!G1127+Model!G1128-G1124-Model!G1125-Model!G1126-G1289+G1237&gt;0,(1-'Assumptions (Nuclear)'!F29)*(Model!G1127+Model!G1128-G1124-Model!G1125-Model!G1126-G1289+G1237)+G1289-G1184+G1185,Model!G1127+Model!G1128-G1124-Model!G1125-Model!G1126+G1237-G1184+G1185)</f>
        <v>0.3031942369</v>
      </c>
      <c r="H1341" s="160">
        <f>IF(Model!H1127+Model!H1128-H1124-Model!H1125-Model!H1126-H1289+H1237&gt;0,(1-'Assumptions (Nuclear)'!G29)*(Model!H1127+Model!H1128-H1124-Model!H1125-Model!H1126-H1289+H1237)+H1289-H1184+H1185,Model!H1127+Model!H1128-H1124-Model!H1125-Model!H1126+H1237-H1184+H1185)</f>
        <v>0.366052443</v>
      </c>
      <c r="I1341" s="160">
        <f>IF(Model!I1127+Model!I1128-I1124-Model!I1125-Model!I1126-I1289+I1237&gt;0,(1-'Assumptions (Nuclear)'!H29)*(Model!I1127+Model!I1128-I1124-Model!I1125-Model!I1126-I1289+I1237)+I1289-I1184+I1185,Model!I1127+Model!I1128-I1124-Model!I1125-Model!I1126+I1237-I1184+I1185)</f>
        <v>0.3519026612</v>
      </c>
      <c r="J1341" s="160">
        <f>IF(Model!J1127+Model!J1128-J1124-Model!J1125-Model!J1126-J1289+J1237&gt;0,(1-'Assumptions (Nuclear)'!I29)*(Model!J1127+Model!J1128-J1124-Model!J1125-Model!J1126-J1289+J1237)+J1289-J1184+J1185,Model!J1127+Model!J1128-J1124-Model!J1125-Model!J1126+J1237-J1184+J1185)</f>
        <v>0.3400730892</v>
      </c>
      <c r="K1341" s="160">
        <f>IF(Model!K1127+Model!K1128-K1124-Model!K1125-Model!K1126-K1289+K1237&gt;0,(1-'Assumptions (Nuclear)'!J29)*(Model!K1127+Model!K1128-K1124-Model!K1125-Model!K1126-K1289+K1237)+K1289-K1184+K1185,Model!K1127+Model!K1128-K1124-Model!K1125-Model!K1126+K1237-K1184+K1185)</f>
        <v>0.4641601187</v>
      </c>
      <c r="L1341" s="160">
        <f>IF(Model!L1127+Model!L1128-L1124-Model!L1125-Model!L1126-L1289+L1237&gt;0,(1-'Assumptions (Nuclear)'!K29)*(Model!L1127+Model!L1128-L1124-Model!L1125-Model!L1126-L1289+L1237)+L1289-L1184+L1185,Model!L1127+Model!L1128-L1124-Model!L1125-Model!L1126+L1237-L1184+L1185)</f>
        <v>0.2109592335</v>
      </c>
      <c r="M1341" s="160">
        <f>IF(Model!M1127+Model!M1128-M1124-Model!M1125-Model!M1126-M1289+M1237&gt;0,(1-'Assumptions (Nuclear)'!L29)*(Model!M1127+Model!M1128-M1124-Model!M1125-Model!M1126-M1289+M1237)+M1289-M1184+M1185,Model!M1127+Model!M1128-M1124-Model!M1125-Model!M1126+M1237-M1184+M1185)</f>
        <v>0.2782040249</v>
      </c>
      <c r="N1341" s="160">
        <f>IF(Model!N1127+Model!N1128-N1124-Model!N1125-Model!N1126-N1289+N1237&gt;0,(1-'Assumptions (Nuclear)'!M29)*(Model!N1127+Model!N1128-N1124-Model!N1125-Model!N1126-N1289+N1237)+N1289-N1184+N1185,Model!N1127+Model!N1128-N1124-Model!N1125-Model!N1126+N1237-N1184+N1185)</f>
        <v>0.149265632</v>
      </c>
      <c r="O1341" s="160">
        <f>IF(Model!O1127+Model!O1128-O1124-Model!O1125-Model!O1126-O1289+O1237&gt;0,(1-'Assumptions (Nuclear)'!N29)*(Model!O1127+Model!O1128-O1124-Model!O1125-Model!O1126-O1289+O1237)+O1289-O1184+O1185,Model!O1127+Model!O1128-O1124-Model!O1125-Model!O1126+O1237-O1184+O1185)</f>
        <v>0.200718581</v>
      </c>
      <c r="P1341" s="160">
        <f>IF(Model!P1127+Model!P1128-P1124-Model!P1125-Model!P1126-P1289+P1237&gt;0,(1-'Assumptions (Nuclear)'!O29)*(Model!P1127+Model!P1128-P1124-Model!P1125-Model!P1126-P1289+P1237)+P1289-P1184+P1185,Model!P1127+Model!P1128-P1124-Model!P1125-Model!P1126+P1237-P1184+P1185)</f>
        <v>0.2171331924</v>
      </c>
      <c r="Q1341" s="160">
        <f>IF(Model!Q1127+Model!Q1128-Q1124-Model!Q1125-Model!Q1126-Q1289+Q1237&gt;0,(1-'Assumptions (Nuclear)'!P29)*(Model!Q1127+Model!Q1128-Q1124-Model!Q1125-Model!Q1126-Q1289+Q1237)+Q1289-Q1184+Q1185,Model!Q1127+Model!Q1128-Q1124-Model!Q1125-Model!Q1126+Q1237-Q1184+Q1185)</f>
        <v>0.272669537</v>
      </c>
      <c r="R1341" s="160">
        <f>IF(Model!R1127+Model!R1128-R1124-Model!R1125-Model!R1126-R1289+R1237&gt;0,(1-'Assumptions (Nuclear)'!Q29)*(Model!R1127+Model!R1128-R1124-Model!R1125-Model!R1126-R1289+R1237)+R1289-R1184+R1185,Model!R1127+Model!R1128-R1124-Model!R1125-Model!R1126+R1237-R1184+R1185)</f>
        <v>0.1670923603</v>
      </c>
      <c r="S1341" s="160">
        <f>IF(Model!S1127+Model!S1128-S1124-Model!S1125-Model!S1126-S1289+S1237&gt;0,(1-'Assumptions (Nuclear)'!R29)*(Model!S1127+Model!S1128-S1124-Model!S1125-Model!S1126-S1289+S1237)+S1289-S1184+S1185,Model!S1127+Model!S1128-S1124-Model!S1125-Model!S1126+S1237-S1184+S1185)</f>
        <v>0.2111123975</v>
      </c>
      <c r="T1341" s="160">
        <f>IF(Model!T1127+Model!T1128-T1124-Model!T1125-Model!T1126-T1289+T1237&gt;0,(1-'Assumptions (Nuclear)'!S29)*(Model!T1127+Model!T1128-T1124-Model!T1125-Model!T1126-T1289+T1237)+T1289-T1184+T1185,Model!T1127+Model!T1128-T1124-Model!T1125-Model!T1126+T1237-T1184+T1185)</f>
        <v>0.1784855597</v>
      </c>
      <c r="U1341" s="160">
        <f>IF(Model!U1127+Model!U1128-U1124-Model!U1125-Model!U1126-U1289+U1237&gt;0,(1-'Assumptions (Nuclear)'!T29)*(Model!U1127+Model!U1128-U1124-Model!U1125-Model!U1126-U1289+U1237)+U1289-U1184+U1185,Model!U1127+Model!U1128-U1124-Model!U1125-Model!U1126+U1237-U1184+U1185)</f>
        <v>0.256637225</v>
      </c>
      <c r="V1341" s="160">
        <f>IF(Model!V1127+Model!V1128-V1124-Model!V1125-Model!V1126-V1289+V1237&gt;0,(1-'Assumptions (Nuclear)'!U29)*(Model!V1127+Model!V1128-V1124-Model!V1125-Model!V1126-V1289+V1237)+V1289-V1184+V1185,Model!V1127+Model!V1128-V1124-Model!V1125-Model!V1126+V1237-V1184+V1185)</f>
        <v>0.2647633288</v>
      </c>
      <c r="W1341" s="160">
        <f>IF(Model!W1127+Model!W1128-W1124-Model!W1125-Model!W1126-W1289+W1237&gt;0,(1-'Assumptions (Nuclear)'!V29)*(Model!W1127+Model!W1128-W1124-Model!W1125-Model!W1126-W1289+W1237)+W1289-W1184+W1185,Model!W1127+Model!W1128-W1124-Model!W1125-Model!W1126+W1237-W1184+W1185)</f>
        <v>0.2852172384</v>
      </c>
      <c r="X1341" s="160">
        <f>IF(Model!X1127+Model!X1128-X1124-Model!X1125-Model!X1126-X1289+X1237&gt;0,(1-'Assumptions (Nuclear)'!W29)*(Model!X1127+Model!X1128-X1124-Model!X1125-Model!X1126-X1289+X1237)+X1289-X1184+X1185,Model!X1127+Model!X1128-X1124-Model!X1125-Model!X1126+X1237-X1184+X1185)</f>
        <v>0.2782752495</v>
      </c>
      <c r="Y1341" s="160">
        <f>IF(Model!Y1127+Model!Y1128-Y1124-Model!Y1125-Model!Y1126-Y1289+Y1237&gt;0,(1-'Assumptions (Nuclear)'!X29)*(Model!Y1127+Model!Y1128-Y1124-Model!Y1125-Model!Y1126-Y1289+Y1237)+Y1289-Y1184+Y1185,Model!Y1127+Model!Y1128-Y1124-Model!Y1125-Model!Y1126+Y1237-Y1184+Y1185)</f>
        <v>0.271984675</v>
      </c>
      <c r="Z1341" s="160">
        <f>IF(Model!Z1127+Model!Z1128-Z1124-Model!Z1125-Model!Z1126-Z1289+Z1237&gt;0,(1-'Assumptions (Nuclear)'!Y29)*(Model!Z1127+Model!Z1128-Z1124-Model!Z1125-Model!Z1126-Z1289+Z1237)+Z1289-Z1184+Z1185,Model!Z1127+Model!Z1128-Z1124-Model!Z1125-Model!Z1126+Z1237-Z1184+Z1185)</f>
        <v>0.2690201629</v>
      </c>
      <c r="AA1341" s="160">
        <f>IF(Model!AA1127+Model!AA1128-AA1124-Model!AA1125-Model!AA1126-AA1289+AA1237&gt;0,(1-'Assumptions (Nuclear)'!Z29)*(Model!AA1127+Model!AA1128-AA1124-Model!AA1125-Model!AA1126-AA1289+AA1237)+AA1289-AA1184+AA1185,Model!AA1127+Model!AA1128-AA1124-Model!AA1125-Model!AA1126+AA1237-AA1184+AA1185)</f>
        <v>0.2669650339</v>
      </c>
      <c r="AB1341" s="160">
        <f>IF(Model!AB1127+Model!AB1128-AB1124-Model!AB1125-Model!AB1126-AB1289+AB1237&gt;0,(1-'Assumptions (Nuclear)'!AA29)*(Model!AB1127+Model!AB1128-AB1124-Model!AB1125-Model!AB1126-AB1289+AB1237)+AB1289-AB1184+AB1185,Model!AB1127+Model!AB1128-AB1124-Model!AB1125-Model!AB1126+AB1237-AB1184+AB1185)</f>
        <v>0.2688796688</v>
      </c>
      <c r="AC1341" s="160">
        <f>IF(Model!AC1127+Model!AC1128-AC1124-Model!AC1125-Model!AC1126-AC1289+AC1237&gt;0,(1-'Assumptions (Nuclear)'!AB29)*(Model!AC1127+Model!AC1128-AC1124-Model!AC1125-Model!AC1126-AC1289+AC1237)+AC1289-AC1184+AC1185,Model!AC1127+Model!AC1128-AC1124-Model!AC1125-Model!AC1126+AC1237-AC1184+AC1185)</f>
        <v>0.2643756871</v>
      </c>
      <c r="AD1341" s="160">
        <f>IF(Model!AD1127+Model!AD1128-AD1124-Model!AD1125-Model!AD1126-AD1289+AD1237&gt;0,(1-'Assumptions (Nuclear)'!AC29)*(Model!AD1127+Model!AD1128-AD1124-Model!AD1125-Model!AD1126-AD1289+AD1237)+AD1289-AD1184+AD1185,Model!AD1127+Model!AD1128-AD1124-Model!AD1125-Model!AD1126+AD1237-AD1184+AD1185)</f>
        <v>0.2603593</v>
      </c>
      <c r="AE1341" s="160">
        <f>IF(Model!AE1127+Model!AE1128-AE1124-Model!AE1125-Model!AE1126-AE1289+AE1237&gt;0,(1-'Assumptions (Nuclear)'!AD29)*(Model!AE1127+Model!AE1128-AE1124-Model!AE1125-Model!AE1126-AE1289+AE1237)+AE1289-AE1184+AE1185,Model!AE1127+Model!AE1128-AE1124-Model!AE1125-Model!AE1126+AE1237-AE1184+AE1185)</f>
        <v>0.2549316</v>
      </c>
      <c r="AF1341" s="160">
        <f>IF(Model!AF1127+Model!AF1128-AF1124-Model!AF1125-Model!AF1126-AF1289+AF1237&gt;0,(1-'Assumptions (Nuclear)'!AE29)*(Model!AF1127+Model!AF1128-AF1124-Model!AF1125-Model!AF1126-AF1289+AF1237)+AF1289-AF1184+AF1185,Model!AF1127+Model!AF1128-AF1124-Model!AF1125-Model!AF1126+AF1237-AF1184+AF1185)</f>
        <v>0.2494520211</v>
      </c>
      <c r="AG1341" s="160">
        <f>IF(Model!AG1127+Model!AG1128-AG1124-Model!AG1125-Model!AG1126-AG1289+AG1237&gt;0,(1-'Assumptions (Nuclear)'!AF29)*(Model!AG1127+Model!AG1128-AG1124-Model!AG1125-Model!AG1126-AG1289+AG1237)+AG1289-AG1184+AG1185,Model!AG1127+Model!AG1128-AG1124-Model!AG1125-Model!AG1126+AG1237-AG1184+AG1185)</f>
        <v>0.2435287817</v>
      </c>
      <c r="AH1341" s="160">
        <f>IF(Model!AH1127+Model!AH1128-AH1124-Model!AH1125-Model!AH1126-AH1289+AH1237&gt;0,(1-'Assumptions (Nuclear)'!AG29)*(Model!AH1127+Model!AH1128-AH1124-Model!AH1125-Model!AH1126-AH1289+AH1237)+AH1289-AH1184+AH1185,Model!AH1127+Model!AH1128-AH1124-Model!AH1125-Model!AH1126+AH1237-AH1184+AH1185)</f>
        <v>0.2377407011</v>
      </c>
      <c r="AI1341" s="160">
        <f>IF(Model!AI1127+Model!AI1128-AI1124-Model!AI1125-Model!AI1126-AI1289+AI1237&gt;0,(1-'Assumptions (Nuclear)'!AH29)*(Model!AI1127+Model!AI1128-AI1124-Model!AI1125-Model!AI1126-AI1289+AI1237)+AI1289-AI1184+AI1185,Model!AI1127+Model!AI1128-AI1124-Model!AI1125-Model!AI1126+AI1237-AI1184+AI1185)</f>
        <v>0.2297182214</v>
      </c>
      <c r="AJ1341" s="160">
        <f>IF(Model!AJ1127+Model!AJ1128-AJ1124-Model!AJ1125-Model!AJ1126-AJ1289+AJ1237&gt;0,(1-'Assumptions (Nuclear)'!AI29)*(Model!AJ1127+Model!AJ1128-AJ1124-Model!AJ1125-Model!AJ1126-AJ1289+AJ1237)+AJ1289-AJ1184+AJ1185,Model!AJ1127+Model!AJ1128-AJ1124-Model!AJ1125-Model!AJ1126+AJ1237-AJ1184+AJ1185)</f>
        <v>0.2210597037</v>
      </c>
      <c r="AK1341" s="160">
        <f>IF(Model!AK1127+Model!AK1128-AK1124-Model!AK1125-Model!AK1126-AK1289+AK1237&gt;0,(1-'Assumptions (Nuclear)'!AJ29)*(Model!AK1127+Model!AK1128-AK1124-Model!AK1125-Model!AK1126-AK1289+AK1237)+AK1289-AK1184+AK1185,Model!AK1127+Model!AK1128-AK1124-Model!AK1125-Model!AK1126+AK1237-AK1184+AK1185)</f>
        <v>0.2120111916</v>
      </c>
      <c r="AL1341" s="160">
        <f>IF(Model!AL1127+Model!AL1128-AL1124-Model!AL1125-Model!AL1126-AL1289+AL1237&gt;0,(1-'Assumptions (Nuclear)'!AK29)*(Model!AL1127+Model!AL1128-AL1124-Model!AL1125-Model!AL1126-AL1289+AL1237)+AL1289-AL1184+AL1185,Model!AL1127+Model!AL1128-AL1124-Model!AL1125-Model!AL1126+AL1237-AL1184+AL1185)</f>
        <v>0.2030556491</v>
      </c>
      <c r="AM1341" s="160">
        <f>IF(Model!AM1127+Model!AM1128-AM1124-Model!AM1125-Model!AM1126-AM1289+AM1237&gt;0,(1-'Assumptions (Nuclear)'!AL29)*(Model!AM1127+Model!AM1128-AM1124-Model!AM1125-Model!AM1126-AM1289+AM1237)+AM1289-AM1184+AM1185,Model!AM1127+Model!AM1128-AM1124-Model!AM1125-Model!AM1126+AM1237-AM1184+AM1185)</f>
        <v>0.1949079938</v>
      </c>
      <c r="AN1341" s="160">
        <f>IF(Model!AN1127+Model!AN1128-AN1124-Model!AN1125-Model!AN1126-AN1289+AN1237&gt;0,(1-'Assumptions (Nuclear)'!AM29)*(Model!AN1127+Model!AN1128-AN1124-Model!AN1125-Model!AN1126-AN1289+AN1237)+AN1289-AN1184+AN1185,Model!AN1127+Model!AN1128-AN1124-Model!AN1125-Model!AN1126+AN1237-AN1184+AN1185)</f>
        <v>0.185776862</v>
      </c>
      <c r="AO1341" s="160">
        <f>IF(Model!AO1127+Model!AO1128-AO1124-Model!AO1125-Model!AO1126-AO1289+AO1237&gt;0,(1-'Assumptions (Nuclear)'!AN29)*(Model!AO1127+Model!AO1128-AO1124-Model!AO1125-Model!AO1126-AO1289+AO1237)+AO1289-AO1184+AO1185,Model!AO1127+Model!AO1128-AO1124-Model!AO1125-Model!AO1126+AO1237-AO1184+AO1185)</f>
        <v>0.1768220906</v>
      </c>
      <c r="AP1341" s="160">
        <f>IF(Model!AP1127+Model!AP1128-AP1124-Model!AP1125-Model!AP1126-AP1289+AP1237&gt;0,(1-'Assumptions (Nuclear)'!AO29)*(Model!AP1127+Model!AP1128-AP1124-Model!AP1125-Model!AP1126-AP1289+AP1237)+AP1289-AP1184+AP1185,Model!AP1127+Model!AP1128-AP1124-Model!AP1125-Model!AP1126+AP1237-AP1184+AP1185)</f>
        <v>0.1670688404</v>
      </c>
      <c r="AQ1341" s="160">
        <f>IF(Model!AQ1127+Model!AQ1128-AQ1124-Model!AQ1125-Model!AQ1126-AQ1289+AQ1237&gt;0,(1-'Assumptions (Nuclear)'!AP29)*(Model!AQ1127+Model!AQ1128-AQ1124-Model!AQ1125-Model!AQ1126-AQ1289+AQ1237)+AQ1289-AQ1184+AQ1185,Model!AQ1127+Model!AQ1128-AQ1124-Model!AQ1125-Model!AQ1126+AQ1237-AQ1184+AQ1185)</f>
        <v>0.002661432384</v>
      </c>
      <c r="AR1341" s="160">
        <f>IF(Model!AR1127+Model!AR1128-AR1124-Model!AR1125-Model!AR1126-AR1289+AR1237&gt;0,(1-'Assumptions (Nuclear)'!AQ29)*(Model!AR1127+Model!AR1128-AR1124-Model!AR1125-Model!AR1126-AR1289+AR1237)+AR1289-AR1184+AR1185,Model!AR1127+Model!AR1128-AR1124-Model!AR1125-Model!AR1126+AR1237-AR1184+AR1185)</f>
        <v>-0.01132503845</v>
      </c>
      <c r="AS1341" s="160">
        <f>IF(Model!AS1127+Model!AS1128-AS1124-Model!AS1125-Model!AS1126-AS1289+AS1237&gt;0,(1-'Assumptions (Nuclear)'!AR29)*(Model!AS1127+Model!AS1128-AS1124-Model!AS1125-Model!AS1126-AS1289+AS1237)+AS1289-AS1184+AS1185,Model!AS1127+Model!AS1128-AS1124-Model!AS1125-Model!AS1126+AS1237-AS1184+AS1185)</f>
        <v>-0.02596930361</v>
      </c>
      <c r="AT1341" s="160">
        <f>IF(Model!AT1127+Model!AT1128-AT1124-Model!AT1125-Model!AT1126-AT1289+AT1237&gt;0,(1-'Assumptions (Nuclear)'!AS29)*(Model!AT1127+Model!AT1128-AT1124-Model!AT1125-Model!AT1126-AT1289+AT1237)+AT1289-AT1184+AT1185,Model!AT1127+Model!AT1128-AT1124-Model!AT1125-Model!AT1126+AT1237-AT1184+AT1185)</f>
        <v>-0.0413174428</v>
      </c>
      <c r="AU1341" s="160">
        <f>IF(Model!AU1127+Model!AU1128-AU1124-Model!AU1125-Model!AU1126-AU1289+AU1237&gt;0,(1-'Assumptions (Nuclear)'!AT29)*(Model!AU1127+Model!AU1128-AU1124-Model!AU1125-Model!AU1126-AU1289+AU1237)+AU1289-AU1184+AU1185,Model!AU1127+Model!AU1128-AU1124-Model!AU1125-Model!AU1126+AU1237-AU1184+AU1185)</f>
        <v>-0.05729702389</v>
      </c>
      <c r="AV1341" s="160">
        <f>IF(Model!AV1127+Model!AV1128-AV1124-Model!AV1125-Model!AV1126-AV1289+AV1237&gt;0,(1-'Assumptions (Nuclear)'!AU29)*(Model!AV1127+Model!AV1128-AV1124-Model!AV1125-Model!AV1126-AV1289+AV1237)+AV1289-AV1184+AV1185,Model!AV1127+Model!AV1128-AV1124-Model!AV1125-Model!AV1126+AV1237-AV1184+AV1185)</f>
        <v>-0.07425181538</v>
      </c>
      <c r="AW1341" s="160">
        <f>IF(Model!AW1127+Model!AW1128-AW1124-Model!AW1125-Model!AW1126-AW1289+AW1237&gt;0,(1-'Assumptions (Nuclear)'!AV29)*(Model!AW1127+Model!AW1128-AW1124-Model!AW1125-Model!AW1126-AW1289+AW1237)+AW1289-AW1184+AW1185,Model!AW1127+Model!AW1128-AW1124-Model!AW1125-Model!AW1126+AW1237-AW1184+AW1185)</f>
        <v>0.03211698922</v>
      </c>
      <c r="AX1341" s="160">
        <f>IF(Model!AX1127+Model!AX1128-AX1124-Model!AX1125-Model!AX1126-AX1289+AX1237&gt;0,(1-'Assumptions (Nuclear)'!AW29)*(Model!AX1127+Model!AX1128-AX1124-Model!AX1125-Model!AX1126-AX1289+AX1237)+AX1289-AX1184+AX1185,Model!AX1127+Model!AX1128-AX1124-Model!AX1125-Model!AX1126+AX1237-AX1184+AX1185)</f>
        <v>0.01110863814</v>
      </c>
      <c r="AY1341" s="160">
        <f>IF(Model!AY1127+Model!AY1128-AY1124-Model!AY1125-Model!AY1126-AY1289+AY1237&gt;0,(1-'Assumptions (Nuclear)'!AX29)*(Model!AY1127+Model!AY1128-AY1124-Model!AY1125-Model!AY1126-AY1289+AY1237)+AY1289-AY1184+AY1185,Model!AY1127+Model!AY1128-AY1124-Model!AY1125-Model!AY1126+AY1237-AY1184+AY1185)</f>
        <v>-0.01012839003</v>
      </c>
      <c r="AZ1341" s="160">
        <f>IF(Model!AZ1127+Model!AZ1128-AZ1124-Model!AZ1125-Model!AZ1126-AZ1289+AZ1237&gt;0,(1-'Assumptions (Nuclear)'!AY29)*(Model!AZ1127+Model!AZ1128-AZ1124-Model!AZ1125-Model!AZ1126-AZ1289+AZ1237)+AZ1289-AZ1184+AZ1185,Model!AZ1127+Model!AZ1128-AZ1124-Model!AZ1125-Model!AZ1126+AZ1237-AZ1184+AZ1185)</f>
        <v>-0.03413180604</v>
      </c>
      <c r="BA1341" s="160">
        <f>IF(Model!BA1127+Model!BA1128-BA1124-Model!BA1125-Model!BA1126-BA1289+BA1237&gt;0,(1-'Assumptions (Nuclear)'!AZ29)*(Model!BA1127+Model!BA1128-BA1124-Model!BA1125-Model!BA1126-BA1289+BA1237)+BA1289-BA1184+BA1185,Model!BA1127+Model!BA1128-BA1124-Model!BA1125-Model!BA1126+BA1237-BA1184+BA1185)</f>
        <v>-0.05992747983</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0.1175046493</v>
      </c>
      <c r="D1342" s="160">
        <f>IF(Model!D1127+Model!D1128-D1124-Model!D1125-Model!D1126-D1289+D1237&gt;0,'Assumptions (Nuclear)'!C29*(Model!D1127+Model!D1128-D1124-Model!D1125-Model!D1126-D1289+D1237)-'Assumptions (Nuclear)'!C30*Model!D1123/10^3,-'Assumptions (Nuclear)'!C30*Model!D1123/10^3)</f>
        <v>0.1178589335</v>
      </c>
      <c r="E1342" s="160">
        <f>IF(Model!E1127+Model!E1128-E1124-Model!E1125-Model!E1126-E1289+E1237&gt;0,'Assumptions (Nuclear)'!D29*(Model!E1127+Model!E1128-E1124-Model!E1125-Model!E1126-E1289+E1237)-'Assumptions (Nuclear)'!D30*Model!E1123/10^3,-'Assumptions (Nuclear)'!D30*Model!E1123/10^3)</f>
        <v>0.1089837168</v>
      </c>
      <c r="F1342" s="160">
        <f>IF(Model!F1127+Model!F1128-F1124-Model!F1125-Model!F1126-F1289+F1237&gt;0,'Assumptions (Nuclear)'!E29*(Model!F1127+Model!F1128-F1124-Model!F1125-Model!F1126-F1289+F1237)-'Assumptions (Nuclear)'!E30*Model!F1123/10^3,-'Assumptions (Nuclear)'!E30*Model!F1123/10^3)</f>
        <v>0.1277844001</v>
      </c>
      <c r="G1342" s="160">
        <f>IF(Model!G1127+Model!G1128-G1124-Model!G1125-Model!G1126-G1289+G1237&gt;0,'Assumptions (Nuclear)'!F29*(Model!G1127+Model!G1128-G1124-Model!G1125-Model!G1126-G1289+G1237)-'Assumptions (Nuclear)'!F30*Model!G1123/10^3,-'Assumptions (Nuclear)'!F30*Model!G1123/10^3)</f>
        <v>0.1632584353</v>
      </c>
      <c r="H1342" s="160">
        <f>IF(Model!H1127+Model!H1128-H1124-Model!H1125-Model!H1126-H1289+H1237&gt;0,'Assumptions (Nuclear)'!G29*(Model!H1127+Model!H1128-H1124-Model!H1125-Model!H1126-H1289+H1237)-'Assumptions (Nuclear)'!G30*Model!H1123/10^3,-'Assumptions (Nuclear)'!G30*Model!H1123/10^3)</f>
        <v>0.1971051616</v>
      </c>
      <c r="I1342" s="160">
        <f>IF(Model!I1127+Model!I1128-I1124-Model!I1125-Model!I1126-I1289+I1237&gt;0,'Assumptions (Nuclear)'!H29*(Model!I1127+Model!I1128-I1124-Model!I1125-Model!I1126-I1289+I1237)-'Assumptions (Nuclear)'!H30*Model!I1123/10^3,-'Assumptions (Nuclear)'!H30*Model!I1123/10^3)</f>
        <v>0.1894860483</v>
      </c>
      <c r="J1342" s="160">
        <f>IF(Model!J1127+Model!J1128-J1124-Model!J1125-Model!J1126-J1289+J1237&gt;0,'Assumptions (Nuclear)'!I29*(Model!J1127+Model!J1128-J1124-Model!J1125-Model!J1126-J1289+J1237)-'Assumptions (Nuclear)'!I30*Model!J1123/10^3,-'Assumptions (Nuclear)'!I30*Model!J1123/10^3)</f>
        <v>0.1831162788</v>
      </c>
      <c r="K1342" s="160">
        <f>IF(Model!K1127+Model!K1128-K1124-Model!K1125-Model!K1126-K1289+K1237&gt;0,'Assumptions (Nuclear)'!J29*(Model!K1127+Model!K1128-K1124-Model!K1125-Model!K1126-K1289+K1237)-'Assumptions (Nuclear)'!J30*Model!K1123/10^3,-'Assumptions (Nuclear)'!J30*Model!K1123/10^3)</f>
        <v>0.2499323716</v>
      </c>
      <c r="L1342" s="160">
        <f>IF(Model!L1127+Model!L1128-L1124-Model!L1125-Model!L1126-L1289+L1237&gt;0,'Assumptions (Nuclear)'!K29*(Model!L1127+Model!L1128-L1124-Model!L1125-Model!L1126-L1289+L1237)-'Assumptions (Nuclear)'!K30*Model!L1123/10^3,-'Assumptions (Nuclear)'!K30*Model!L1123/10^3)</f>
        <v>0.1135934334</v>
      </c>
      <c r="M1342" s="160">
        <f>IF(Model!M1127+Model!M1128-M1124-Model!M1125-Model!M1126-M1289+M1237&gt;0,'Assumptions (Nuclear)'!L29*(Model!M1127+Model!M1128-M1124-Model!M1125-Model!M1126-M1289+M1237)-'Assumptions (Nuclear)'!L30*Model!M1123/10^3,-'Assumptions (Nuclear)'!L30*Model!M1123/10^3)</f>
        <v>0.1498021673</v>
      </c>
      <c r="N1342" s="160">
        <f>IF(Model!N1127+Model!N1128-N1124-Model!N1125-Model!N1126-N1289+N1237&gt;0,'Assumptions (Nuclear)'!M29*(Model!N1127+Model!N1128-N1124-Model!N1125-Model!N1126-N1289+N1237)-'Assumptions (Nuclear)'!M30*Model!N1123/10^3,-'Assumptions (Nuclear)'!M30*Model!N1123/10^3)</f>
        <v>0.08037380187</v>
      </c>
      <c r="O1342" s="160">
        <f>IF(Model!O1127+Model!O1128-O1124-Model!O1125-Model!O1126-O1289+O1237&gt;0,'Assumptions (Nuclear)'!N29*(Model!O1127+Model!O1128-O1124-Model!O1125-Model!O1126-O1289+O1237)-'Assumptions (Nuclear)'!N30*Model!O1123/10^3,-'Assumptions (Nuclear)'!N30*Model!O1123/10^3)</f>
        <v>0.1080792359</v>
      </c>
      <c r="P1342" s="160">
        <f>IF(Model!P1127+Model!P1128-P1124-Model!P1125-Model!P1126-P1289+P1237&gt;0,'Assumptions (Nuclear)'!O29*(Model!P1127+Model!P1128-P1124-Model!P1125-Model!P1126-P1289+P1237)-'Assumptions (Nuclear)'!O30*Model!P1123/10^3,-'Assumptions (Nuclear)'!O30*Model!P1123/10^3)</f>
        <v>0.1169178728</v>
      </c>
      <c r="Q1342" s="160">
        <f>IF(Model!Q1127+Model!Q1128-Q1124-Model!Q1125-Model!Q1126-Q1289+Q1237&gt;0,'Assumptions (Nuclear)'!P29*(Model!Q1127+Model!Q1128-Q1124-Model!Q1125-Model!Q1126-Q1289+Q1237)-'Assumptions (Nuclear)'!P30*Model!Q1123/10^3,-'Assumptions (Nuclear)'!P30*Model!Q1123/10^3)</f>
        <v>0.1468220584</v>
      </c>
      <c r="R1342" s="160">
        <f>IF(Model!R1127+Model!R1128-R1124-Model!R1125-Model!R1126-R1289+R1237&gt;0,'Assumptions (Nuclear)'!Q29*(Model!R1127+Model!R1128-R1124-Model!R1125-Model!R1126-R1289+R1237)-'Assumptions (Nuclear)'!Q30*Model!R1123/10^3,-'Assumptions (Nuclear)'!Q30*Model!R1123/10^3)</f>
        <v>0.08997280939</v>
      </c>
      <c r="S1342" s="160">
        <f>IF(Model!S1127+Model!S1128-S1124-Model!S1125-Model!S1126-S1289+S1237&gt;0,'Assumptions (Nuclear)'!R29*(Model!S1127+Model!S1128-S1124-Model!S1125-Model!S1126-S1289+S1237)-'Assumptions (Nuclear)'!R30*Model!S1123/10^3,-'Assumptions (Nuclear)'!R30*Model!S1123/10^3)</f>
        <v>0.1136759063</v>
      </c>
      <c r="T1342" s="160">
        <f>IF(Model!T1127+Model!T1128-T1124-Model!T1125-Model!T1126-T1289+T1237&gt;0,'Assumptions (Nuclear)'!S29*(Model!T1127+Model!T1128-T1124-Model!T1125-Model!T1126-T1289+T1237)-'Assumptions (Nuclear)'!S30*Model!T1123/10^3,-'Assumptions (Nuclear)'!S30*Model!T1123/10^3)</f>
        <v>0.09610760909</v>
      </c>
      <c r="U1342" s="160">
        <f>IF(Model!U1127+Model!U1128-U1124-Model!U1125-Model!U1126-U1289+U1237&gt;0,'Assumptions (Nuclear)'!T29*(Model!U1127+Model!U1128-U1124-Model!U1125-Model!U1126-U1289+U1237)-'Assumptions (Nuclear)'!T30*Model!U1123/10^3,-'Assumptions (Nuclear)'!T30*Model!U1123/10^3)</f>
        <v>0.06822002184</v>
      </c>
      <c r="V1342" s="160">
        <f>IF(Model!V1127+Model!V1128-V1124-Model!V1125-Model!V1126-V1289+V1237&gt;0,'Assumptions (Nuclear)'!U29*(Model!V1127+Model!V1128-V1124-Model!V1125-Model!V1126-V1289+V1237)-'Assumptions (Nuclear)'!U30*Model!V1123/10^3,-'Assumptions (Nuclear)'!U30*Model!V1123/10^3)</f>
        <v>0.07038012539</v>
      </c>
      <c r="W1342" s="160">
        <f>IF(Model!W1127+Model!W1128-W1124-Model!W1125-Model!W1126-W1289+W1237&gt;0,'Assumptions (Nuclear)'!V29*(Model!W1127+Model!W1128-W1124-Model!W1125-Model!W1126-W1289+W1237)-'Assumptions (Nuclear)'!V30*Model!W1123/10^3,-'Assumptions (Nuclear)'!V30*Model!W1123/10^3)</f>
        <v>0.06542920871</v>
      </c>
      <c r="X1342" s="160">
        <f>IF(Model!X1127+Model!X1128-X1124-Model!X1125-Model!X1126-X1289+X1237&gt;0,'Assumptions (Nuclear)'!W29*(Model!X1127+Model!X1128-X1124-Model!X1125-Model!X1126-X1289+X1237)-'Assumptions (Nuclear)'!W30*Model!X1123/10^3,-'Assumptions (Nuclear)'!W30*Model!X1123/10^3)</f>
        <v>0.0637303644</v>
      </c>
      <c r="Y1342" s="160">
        <f>IF(Model!Y1127+Model!Y1128-Y1124-Model!Y1125-Model!Y1126-Y1289+Y1237&gt;0,'Assumptions (Nuclear)'!X29*(Model!Y1127+Model!Y1128-Y1124-Model!Y1125-Model!Y1126-Y1289+Y1237)-'Assumptions (Nuclear)'!X30*Model!Y1123/10^3,-'Assumptions (Nuclear)'!X30*Model!Y1123/10^3)</f>
        <v>0.06221462102</v>
      </c>
      <c r="Z1342" s="160">
        <f>IF(Model!Z1127+Model!Z1128-Z1124-Model!Z1125-Model!Z1126-Z1289+Z1237&gt;0,'Assumptions (Nuclear)'!Y29*(Model!Z1127+Model!Z1128-Z1124-Model!Z1125-Model!Z1126-Z1289+Z1237)-'Assumptions (Nuclear)'!Y30*Model!Z1123/10^3,-'Assumptions (Nuclear)'!Y30*Model!Z1123/10^3)</f>
        <v>0.06159329852</v>
      </c>
      <c r="AA1342" s="160">
        <f>IF(Model!AA1127+Model!AA1128-AA1124-Model!AA1125-Model!AA1126-AA1289+AA1237&gt;0,'Assumptions (Nuclear)'!Z29*(Model!AA1127+Model!AA1128-AA1124-Model!AA1125-Model!AA1126-AA1289+AA1237)-'Assumptions (Nuclear)'!Z30*Model!AA1123/10^3,-'Assumptions (Nuclear)'!Z30*Model!AA1123/10^3)</f>
        <v>0.06122433549</v>
      </c>
      <c r="AB1342" s="160">
        <f>IF(Model!AB1127+Model!AB1128-AB1124-Model!AB1125-Model!AB1126-AB1289+AB1237&gt;0,'Assumptions (Nuclear)'!AA29*(Model!AB1127+Model!AB1128-AB1124-Model!AB1125-Model!AB1126-AB1289+AB1237)-'Assumptions (Nuclear)'!AA30*Model!AB1123/10^3,-'Assumptions (Nuclear)'!AA30*Model!AB1123/10^3)</f>
        <v>0.06192160762</v>
      </c>
      <c r="AC1342" s="160">
        <f>IF(Model!AC1127+Model!AC1128-AC1124-Model!AC1125-Model!AC1126-AC1289+AC1237&gt;0,'Assumptions (Nuclear)'!AB29*(Model!AC1127+Model!AC1128-AC1124-Model!AC1125-Model!AC1126-AC1289+AC1237)-'Assumptions (Nuclear)'!AB30*Model!AC1123/10^3,-'Assumptions (Nuclear)'!AB30*Model!AC1123/10^3)</f>
        <v>0.06092401347</v>
      </c>
      <c r="AD1342" s="160">
        <f>IF(Model!AD1127+Model!AD1128-AD1124-Model!AD1125-Model!AD1126-AD1289+AD1237&gt;0,'Assumptions (Nuclear)'!AC29*(Model!AD1127+Model!AD1128-AD1124-Model!AD1125-Model!AD1126-AD1289+AD1237)-'Assumptions (Nuclear)'!AC30*Model!AD1123/10^3,-'Assumptions (Nuclear)'!AC30*Model!AD1123/10^3)</f>
        <v>0.06006775829</v>
      </c>
      <c r="AE1342" s="160">
        <f>IF(Model!AE1127+Model!AE1128-AE1124-Model!AE1125-Model!AE1126-AE1289+AE1237&gt;0,'Assumptions (Nuclear)'!AD29*(Model!AE1127+Model!AE1128-AE1124-Model!AE1125-Model!AE1126-AE1289+AE1237)-'Assumptions (Nuclear)'!AD30*Model!AE1123/10^3,-'Assumptions (Nuclear)'!AD30*Model!AE1123/10^3)</f>
        <v>0.0588484567</v>
      </c>
      <c r="AF1342" s="160">
        <f>IF(Model!AF1127+Model!AF1128-AF1124-Model!AF1125-Model!AF1126-AF1289+AF1237&gt;0,'Assumptions (Nuclear)'!AE29*(Model!AF1127+Model!AF1128-AF1124-Model!AF1125-Model!AF1126-AF1289+AF1237)-'Assumptions (Nuclear)'!AE30*Model!AF1123/10^3,-'Assumptions (Nuclear)'!AE30*Model!AF1123/10^3)</f>
        <v>0.05762787552</v>
      </c>
      <c r="AG1342" s="160">
        <f>IF(Model!AG1127+Model!AG1128-AG1124-Model!AG1125-Model!AG1126-AG1289+AG1237&gt;0,'Assumptions (Nuclear)'!AF29*(Model!AG1127+Model!AG1128-AG1124-Model!AG1125-Model!AG1126-AG1289+AG1237)-'Assumptions (Nuclear)'!AF30*Model!AG1123/10^3,-'Assumptions (Nuclear)'!AF30*Model!AG1123/10^3)</f>
        <v>0.05630227964</v>
      </c>
      <c r="AH1342" s="160">
        <f>IF(Model!AH1127+Model!AH1128-AH1124-Model!AH1125-Model!AH1126-AH1289+AH1237&gt;0,'Assumptions (Nuclear)'!AG29*(Model!AH1127+Model!AH1128-AH1124-Model!AH1125-Model!AH1126-AH1289+AH1237)-'Assumptions (Nuclear)'!AG30*Model!AH1123/10^3,-'Assumptions (Nuclear)'!AG30*Model!AH1123/10^3)</f>
        <v>0.05502595306</v>
      </c>
      <c r="AI1342" s="160">
        <f>IF(Model!AI1127+Model!AI1128-AI1124-Model!AI1125-Model!AI1126-AI1289+AI1237&gt;0,'Assumptions (Nuclear)'!AH29*(Model!AI1127+Model!AI1128-AI1124-Model!AI1125-Model!AI1126-AI1289+AI1237)-'Assumptions (Nuclear)'!AH30*Model!AI1123/10^3,-'Assumptions (Nuclear)'!AH30*Model!AI1123/10^3)</f>
        <v>0.05316944559</v>
      </c>
      <c r="AJ1342" s="160">
        <f>IF(Model!AJ1127+Model!AJ1128-AJ1124-Model!AJ1125-Model!AJ1126-AJ1289+AJ1237&gt;0,'Assumptions (Nuclear)'!AI29*(Model!AJ1127+Model!AJ1128-AJ1124-Model!AJ1125-Model!AJ1126-AJ1289+AJ1237)-'Assumptions (Nuclear)'!AI30*Model!AJ1123/10^3,-'Assumptions (Nuclear)'!AI30*Model!AJ1123/10^3)</f>
        <v>0.05115808226</v>
      </c>
      <c r="AK1342" s="160">
        <f>IF(Model!AK1127+Model!AK1128-AK1124-Model!AK1125-Model!AK1126-AK1289+AK1237&gt;0,'Assumptions (Nuclear)'!AJ29*(Model!AK1127+Model!AK1128-AK1124-Model!AK1125-Model!AK1126-AK1289+AK1237)-'Assumptions (Nuclear)'!AJ30*Model!AK1123/10^3,-'Assumptions (Nuclear)'!AJ30*Model!AK1123/10^3)</f>
        <v>0.04905772351</v>
      </c>
      <c r="AL1342" s="160">
        <f>IF(Model!AL1127+Model!AL1128-AL1124-Model!AL1125-Model!AL1126-AL1289+AL1237&gt;0,'Assumptions (Nuclear)'!AK29*(Model!AL1127+Model!AL1128-AL1124-Model!AL1125-Model!AL1126-AL1289+AL1237)-'Assumptions (Nuclear)'!AK30*Model!AL1123/10^3,-'Assumptions (Nuclear)'!AK30*Model!AL1123/10^3)</f>
        <v>0.04699722113</v>
      </c>
      <c r="AM1342" s="160">
        <f>IF(Model!AM1127+Model!AM1128-AM1124-Model!AM1125-Model!AM1126-AM1289+AM1237&gt;0,'Assumptions (Nuclear)'!AL29*(Model!AM1127+Model!AM1128-AM1124-Model!AM1125-Model!AM1126-AM1289+AM1237)-'Assumptions (Nuclear)'!AL30*Model!AM1123/10^3,-'Assumptions (Nuclear)'!AL30*Model!AM1123/10^3)</f>
        <v>0.04516709833</v>
      </c>
      <c r="AN1342" s="160">
        <f>IF(Model!AN1127+Model!AN1128-AN1124-Model!AN1125-Model!AN1126-AN1289+AN1237&gt;0,'Assumptions (Nuclear)'!AM29*(Model!AN1127+Model!AN1128-AN1124-Model!AN1125-Model!AN1126-AN1289+AN1237)-'Assumptions (Nuclear)'!AM30*Model!AN1123/10^3,-'Assumptions (Nuclear)'!AM30*Model!AN1123/10^3)</f>
        <v>0.04309166484</v>
      </c>
      <c r="AO1342" s="160">
        <f>IF(Model!AO1127+Model!AO1128-AO1124-Model!AO1125-Model!AO1126-AO1289+AO1237&gt;0,'Assumptions (Nuclear)'!AN29*(Model!AO1127+Model!AO1128-AO1124-Model!AO1125-Model!AO1126-AO1289+AO1237)-'Assumptions (Nuclear)'!AN30*Model!AO1123/10^3,-'Assumptions (Nuclear)'!AN30*Model!AO1123/10^3)</f>
        <v>0.04107974022</v>
      </c>
      <c r="AP1342" s="160">
        <f>IF(Model!AP1127+Model!AP1128-AP1124-Model!AP1125-Model!AP1126-AP1289+AP1237&gt;0,'Assumptions (Nuclear)'!AO29*(Model!AP1127+Model!AP1128-AP1124-Model!AP1125-Model!AP1126-AP1289+AP1237)-'Assumptions (Nuclear)'!AO30*Model!AP1123/10^3,-'Assumptions (Nuclear)'!AO30*Model!AP1123/10^3)</f>
        <v>0.03887271241</v>
      </c>
      <c r="AQ1342" s="160">
        <f>IF(Model!AQ1127+Model!AQ1128-AQ1124-Model!AQ1125-Model!AQ1126-AQ1289+AQ1237&gt;0,'Assumptions (Nuclear)'!AP29*(Model!AQ1127+Model!AQ1128-AQ1124-Model!AQ1125-Model!AQ1126-AQ1289+AQ1237)-'Assumptions (Nuclear)'!AP30*Model!AQ1123/10^3,-'Assumptions (Nuclear)'!AP30*Model!AQ1123/10^3)</f>
        <v>0.03633949073</v>
      </c>
      <c r="AR1342" s="160">
        <f>IF(Model!AR1127+Model!AR1128-AR1124-Model!AR1125-Model!AR1126-AR1289+AR1237&gt;0,'Assumptions (Nuclear)'!AQ29*(Model!AR1127+Model!AR1128-AR1124-Model!AR1125-Model!AR1126-AR1289+AR1237)-'Assumptions (Nuclear)'!AQ30*Model!AR1123/10^3,-'Assumptions (Nuclear)'!AQ30*Model!AR1123/10^3)</f>
        <v>0.03357310102</v>
      </c>
      <c r="AS1342" s="160">
        <f>IF(Model!AS1127+Model!AS1128-AS1124-Model!AS1125-Model!AS1126-AS1289+AS1237&gt;0,'Assumptions (Nuclear)'!AR29*(Model!AS1127+Model!AS1128-AS1124-Model!AS1125-Model!AS1126-AS1289+AS1237)-'Assumptions (Nuclear)'!AR30*Model!AS1123/10^3,-'Assumptions (Nuclear)'!AR30*Model!AS1123/10^3)</f>
        <v>0.03060172389</v>
      </c>
      <c r="AT1342" s="160">
        <f>IF(Model!AT1127+Model!AT1128-AT1124-Model!AT1125-Model!AT1126-AT1289+AT1237&gt;0,'Assumptions (Nuclear)'!AS29*(Model!AT1127+Model!AT1128-AT1124-Model!AT1125-Model!AT1126-AT1289+AT1237)-'Assumptions (Nuclear)'!AS30*Model!AT1123/10^3,-'Assumptions (Nuclear)'!AS30*Model!AT1123/10^3)</f>
        <v>0.02749325645</v>
      </c>
      <c r="AU1342" s="160">
        <f>IF(Model!AU1127+Model!AU1128-AU1124-Model!AU1125-Model!AU1126-AU1289+AU1237&gt;0,'Assumptions (Nuclear)'!AT29*(Model!AU1127+Model!AU1128-AU1124-Model!AU1125-Model!AU1126-AU1289+AU1237)-'Assumptions (Nuclear)'!AT30*Model!AU1123/10^3,-'Assumptions (Nuclear)'!AT30*Model!AU1123/10^3)</f>
        <v>0.02423395602</v>
      </c>
      <c r="AV1342" s="160">
        <f>IF(Model!AV1127+Model!AV1128-AV1124-Model!AV1125-Model!AV1126-AV1289+AV1237&gt;0,'Assumptions (Nuclear)'!AU29*(Model!AV1127+Model!AV1128-AV1124-Model!AV1125-Model!AV1126-AV1289+AV1237)-'Assumptions (Nuclear)'!AU30*Model!AV1123/10^3,-'Assumptions (Nuclear)'!AU30*Model!AV1123/10^3)</f>
        <v>0.02076843621</v>
      </c>
      <c r="AW1342" s="160">
        <f>IF(Model!AW1127+Model!AW1128-AW1124-Model!AW1125-Model!AW1126-AW1289+AW1237&gt;0,'Assumptions (Nuclear)'!AV29*(Model!AW1127+Model!AW1128-AW1124-Model!AW1125-Model!AW1126-AW1289+AW1237)-'Assumptions (Nuclear)'!AV30*Model!AW1123/10^3,-'Assumptions (Nuclear)'!AV30*Model!AW1123/10^3)</f>
        <v>-0.002311562265</v>
      </c>
      <c r="AX1342" s="160">
        <f>IF(Model!AX1127+Model!AX1128-AX1124-Model!AX1125-Model!AX1126-AX1289+AX1237&gt;0,'Assumptions (Nuclear)'!AW29*(Model!AX1127+Model!AX1128-AX1124-Model!AX1125-Model!AX1126-AX1289+AX1237)-'Assumptions (Nuclear)'!AW30*Model!AX1123/10^3,-'Assumptions (Nuclear)'!AW30*Model!AX1123/10^3)</f>
        <v>-0.001768161775</v>
      </c>
      <c r="AY1342" s="160">
        <f>IF(Model!AY1127+Model!AY1128-AY1124-Model!AY1125-Model!AY1126-AY1289+AY1237&gt;0,'Assumptions (Nuclear)'!AX29*(Model!AY1127+Model!AY1128-AY1124-Model!AY1125-Model!AY1126-AY1289+AY1237)-'Assumptions (Nuclear)'!AX30*Model!AY1123/10^3,-'Assumptions (Nuclear)'!AX30*Model!AY1123/10^3)</f>
        <v>-0.001202225337</v>
      </c>
      <c r="AZ1342" s="160">
        <f>IF(Model!AZ1127+Model!AZ1128-AZ1124-Model!AZ1125-Model!AZ1126-AZ1289+AZ1237&gt;0,'Assumptions (Nuclear)'!AY29*(Model!AZ1127+Model!AZ1128-AZ1124-Model!AZ1125-Model!AZ1126-AZ1289+AZ1237)-'Assumptions (Nuclear)'!AY30*Model!AZ1123/10^3,-'Assumptions (Nuclear)'!AY30*Model!AZ1123/10^3)</f>
        <v>-0.0006130713466</v>
      </c>
      <c r="BA1342" s="160">
        <f>IF(Model!BA1127+Model!BA1128-BA1124-Model!BA1125-Model!BA1126-BA1289+BA1237&gt;0,'Assumptions (Nuclear)'!AZ29*(Model!BA1127+Model!BA1128-BA1124-Model!BA1125-Model!BA1126-BA1289+BA1237)-'Assumptions (Nuclear)'!AZ30*Model!BA1123/10^3,-'Assumptions (Nuclear)'!AZ30*Model!BA1123/10^3)</f>
        <v>0</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v>
      </c>
      <c r="AW1343" s="266">
        <f>'Assumptions (Nuclear)'!$V$28*AW1129/1000000000</f>
        <v>0.056</v>
      </c>
      <c r="AX1343" s="266">
        <f>'Assumptions (Nuclear)'!$V$28*AX1129/1000000000</f>
        <v>0</v>
      </c>
      <c r="AY1343" s="266">
        <f>'Assumptions (Nuclear)'!$V$28*AY1129/1000000000</f>
        <v>0</v>
      </c>
      <c r="AZ1343" s="266">
        <f>'Assumptions (Nuclear)'!$V$28*AZ1129/1000000000</f>
        <v>0</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29724.7</v>
      </c>
      <c r="Y1348" s="167">
        <f>X1348-'Assumptions (Hydro)'!X36+X1354</f>
        <v>29724.7</v>
      </c>
      <c r="Z1348" s="167">
        <f>Y1348-'Assumptions (Hydro)'!Y36+Y1354</f>
        <v>29724.7</v>
      </c>
      <c r="AA1348" s="167">
        <f>Z1348-'Assumptions (Hydro)'!Z36+Z1354</f>
        <v>29724.7</v>
      </c>
      <c r="AB1348" s="167">
        <f>AA1348-'Assumptions (Hydro)'!AA36+AA1354</f>
        <v>29724.7</v>
      </c>
      <c r="AC1348" s="167">
        <f>AB1348-'Assumptions (Hydro)'!AB36+AB1354</f>
        <v>29724.7</v>
      </c>
      <c r="AD1348" s="167">
        <f>AC1348-'Assumptions (Hydro)'!AC36+AC1354</f>
        <v>29724.7</v>
      </c>
      <c r="AE1348" s="167">
        <f>AD1348-'Assumptions (Hydro)'!AD36+AD1354</f>
        <v>29724.7</v>
      </c>
      <c r="AF1348" s="167">
        <f>AE1348-'Assumptions (Hydro)'!AE36+AE1354</f>
        <v>29724.7</v>
      </c>
      <c r="AG1348" s="167">
        <f>AF1348-'Assumptions (Hydro)'!AF36+AF1354</f>
        <v>29724.7</v>
      </c>
      <c r="AH1348" s="167">
        <f>AG1348-'Assumptions (Hydro)'!AG36+AG1354</f>
        <v>29724.7</v>
      </c>
      <c r="AI1348" s="167">
        <f>AH1348-'Assumptions (Hydro)'!AH36+AH1354</f>
        <v>29724.7</v>
      </c>
      <c r="AJ1348" s="167">
        <f>AI1348-'Assumptions (Hydro)'!AI36+AI1354</f>
        <v>29724.7</v>
      </c>
      <c r="AK1348" s="167">
        <f>AJ1348-'Assumptions (Hydro)'!AJ36+AJ1354</f>
        <v>29724.7</v>
      </c>
      <c r="AL1348" s="167">
        <f>AK1348-'Assumptions (Hydro)'!AK36+AK1354</f>
        <v>29724.7</v>
      </c>
      <c r="AM1348" s="167">
        <f>AL1348-'Assumptions (Hydro)'!AL36+AL1354</f>
        <v>29724.7</v>
      </c>
      <c r="AN1348" s="167">
        <f>AM1348-'Assumptions (Hydro)'!AM36+AM1354</f>
        <v>29724.7</v>
      </c>
      <c r="AO1348" s="167">
        <f>AN1348-'Assumptions (Hydro)'!AN36+AN1354</f>
        <v>29724.7</v>
      </c>
      <c r="AP1348" s="167">
        <f>AO1348-'Assumptions (Hydro)'!AO36+AO1354</f>
        <v>29724.7</v>
      </c>
      <c r="AQ1348" s="167">
        <f>AP1348-'Assumptions (Hydro)'!AP36+AP1354</f>
        <v>29724.7</v>
      </c>
      <c r="AR1348" s="167">
        <f>AQ1348-'Assumptions (Hydro)'!AQ36+AQ1354</f>
        <v>29724.7</v>
      </c>
      <c r="AS1348" s="167">
        <f>AR1348-'Assumptions (Hydro)'!AR36+AR1354</f>
        <v>29724.7</v>
      </c>
      <c r="AT1348" s="167">
        <f>AS1348-'Assumptions (Hydro)'!AS36+AS1354</f>
        <v>29724.7</v>
      </c>
      <c r="AU1348" s="167">
        <f>AT1348-'Assumptions (Hydro)'!AT36+AT1354</f>
        <v>29724.7</v>
      </c>
      <c r="AV1348" s="167">
        <f>AU1348-'Assumptions (Hydro)'!AU36+AU1354</f>
        <v>29724.7</v>
      </c>
      <c r="AW1348" s="167">
        <f>AV1348-'Assumptions (Hydro)'!AV36+AV1354</f>
        <v>29724.7</v>
      </c>
      <c r="AX1348" s="167">
        <f>AW1348-'Assumptions (Hydro)'!AW36+AW1354</f>
        <v>29724.7</v>
      </c>
      <c r="AY1348" s="167">
        <f>AX1348-'Assumptions (Hydro)'!AX36+AX1354</f>
        <v>29724.7</v>
      </c>
      <c r="AZ1348" s="167">
        <f>AY1348-'Assumptions (Hydro)'!AY36+AY1354</f>
        <v>29724.7</v>
      </c>
      <c r="BA1348" s="167">
        <f>AZ1348-'Assumptions (Hydro)'!AZ36+AZ1354</f>
        <v>29724.7</v>
      </c>
    </row>
    <row r="1349" ht="15.75" customHeight="1">
      <c r="A1349" s="272" t="s">
        <v>350</v>
      </c>
      <c r="B1349" s="150" t="s">
        <v>149</v>
      </c>
      <c r="C1349" s="151">
        <v>29610.4</v>
      </c>
      <c r="D1349" s="151">
        <v>29610.4</v>
      </c>
      <c r="E1349" s="151">
        <v>29610.4</v>
      </c>
      <c r="F1349" s="151">
        <v>29610.4</v>
      </c>
      <c r="G1349" s="151">
        <v>29540.4</v>
      </c>
      <c r="H1349" s="151">
        <v>29540.4</v>
      </c>
      <c r="I1349" s="151">
        <v>29554.6</v>
      </c>
      <c r="J1349" s="151">
        <v>29548.6</v>
      </c>
      <c r="K1349" s="151">
        <v>29527.8</v>
      </c>
      <c r="L1349" s="151">
        <v>29527.8</v>
      </c>
      <c r="M1349" s="151">
        <v>29412.6</v>
      </c>
      <c r="N1349" s="151">
        <v>29395.7</v>
      </c>
      <c r="O1349" s="151">
        <v>29433.2</v>
      </c>
      <c r="P1349" s="151">
        <v>29506.6</v>
      </c>
      <c r="Q1349" s="151">
        <v>29532.3</v>
      </c>
      <c r="R1349" s="151">
        <v>29553.1</v>
      </c>
      <c r="S1349" s="151">
        <v>29571.3</v>
      </c>
      <c r="T1349" s="151">
        <v>29589.5</v>
      </c>
      <c r="U1349" s="151">
        <v>29724.7</v>
      </c>
      <c r="V1349" s="172">
        <f t="shared" ref="V1349:W1349" si="51">U1349+V1354</f>
        <v>29724.7</v>
      </c>
      <c r="W1349" s="153">
        <f t="shared" si="51"/>
        <v>29724.7</v>
      </c>
      <c r="X1349" s="154">
        <f t="shared" ref="X1349:AZ1349" si="52">W1349+($BA$1349-$W$1349)/($BA$2-$W$2)</f>
        <v>29509.74181</v>
      </c>
      <c r="Y1349" s="154">
        <f t="shared" si="52"/>
        <v>29294.78362</v>
      </c>
      <c r="Z1349" s="154">
        <f t="shared" si="52"/>
        <v>29079.82543</v>
      </c>
      <c r="AA1349" s="154">
        <f t="shared" si="52"/>
        <v>28864.86724</v>
      </c>
      <c r="AB1349" s="154">
        <f t="shared" si="52"/>
        <v>28649.90905</v>
      </c>
      <c r="AC1349" s="154">
        <f t="shared" si="52"/>
        <v>28434.95086</v>
      </c>
      <c r="AD1349" s="154">
        <f t="shared" si="52"/>
        <v>28219.99267</v>
      </c>
      <c r="AE1349" s="154">
        <f t="shared" si="52"/>
        <v>28005.03448</v>
      </c>
      <c r="AF1349" s="154">
        <f t="shared" si="52"/>
        <v>27790.07629</v>
      </c>
      <c r="AG1349" s="154">
        <f t="shared" si="52"/>
        <v>27575.1181</v>
      </c>
      <c r="AH1349" s="154">
        <f t="shared" si="52"/>
        <v>27360.15991</v>
      </c>
      <c r="AI1349" s="154">
        <f t="shared" si="52"/>
        <v>27145.20172</v>
      </c>
      <c r="AJ1349" s="154">
        <f t="shared" si="52"/>
        <v>26930.24353</v>
      </c>
      <c r="AK1349" s="154">
        <f t="shared" si="52"/>
        <v>26715.28534</v>
      </c>
      <c r="AL1349" s="154">
        <f t="shared" si="52"/>
        <v>26500.32715</v>
      </c>
      <c r="AM1349" s="154">
        <f t="shared" si="52"/>
        <v>26285.36896</v>
      </c>
      <c r="AN1349" s="154">
        <f t="shared" si="52"/>
        <v>26070.41077</v>
      </c>
      <c r="AO1349" s="154">
        <f t="shared" si="52"/>
        <v>25855.45258</v>
      </c>
      <c r="AP1349" s="154">
        <f t="shared" si="52"/>
        <v>25640.49439</v>
      </c>
      <c r="AQ1349" s="154">
        <f t="shared" si="52"/>
        <v>25425.53619</v>
      </c>
      <c r="AR1349" s="154">
        <f t="shared" si="52"/>
        <v>25210.578</v>
      </c>
      <c r="AS1349" s="154">
        <f t="shared" si="52"/>
        <v>24995.61981</v>
      </c>
      <c r="AT1349" s="154">
        <f t="shared" si="52"/>
        <v>24780.66162</v>
      </c>
      <c r="AU1349" s="154">
        <f t="shared" si="52"/>
        <v>24565.70343</v>
      </c>
      <c r="AV1349" s="154">
        <f t="shared" si="52"/>
        <v>24350.74524</v>
      </c>
      <c r="AW1349" s="154">
        <f t="shared" si="52"/>
        <v>24135.78705</v>
      </c>
      <c r="AX1349" s="154">
        <f t="shared" si="52"/>
        <v>23920.82886</v>
      </c>
      <c r="AY1349" s="154">
        <f t="shared" si="52"/>
        <v>23705.87067</v>
      </c>
      <c r="AZ1349" s="154">
        <f t="shared" si="52"/>
        <v>23490.91248</v>
      </c>
      <c r="BA1349" s="155">
        <f>Inputs!$H$7</f>
        <v>23275.95429</v>
      </c>
    </row>
    <row r="1350" ht="15.75" customHeight="1">
      <c r="A1350" s="273" t="s">
        <v>28</v>
      </c>
      <c r="B1350" s="159" t="s">
        <v>150</v>
      </c>
      <c r="C1350" s="274">
        <v>118.378519</v>
      </c>
      <c r="D1350" s="274">
        <v>83.378447</v>
      </c>
      <c r="E1350" s="274">
        <v>112.579831</v>
      </c>
      <c r="F1350" s="274">
        <v>105.007115</v>
      </c>
      <c r="G1350" s="274">
        <v>104.656519</v>
      </c>
      <c r="H1350" s="274">
        <v>103.022994</v>
      </c>
      <c r="I1350" s="274">
        <v>119.857926</v>
      </c>
      <c r="J1350" s="274">
        <v>112.416634</v>
      </c>
      <c r="K1350" s="274">
        <v>111.441782</v>
      </c>
      <c r="L1350" s="274">
        <v>105.966217</v>
      </c>
      <c r="M1350" s="274">
        <v>98.830643</v>
      </c>
      <c r="N1350" s="274">
        <v>134.132523</v>
      </c>
      <c r="O1350" s="274">
        <v>128.874533</v>
      </c>
      <c r="P1350" s="274">
        <v>111.252754</v>
      </c>
      <c r="Q1350" s="274">
        <v>114.72508</v>
      </c>
      <c r="R1350" s="274">
        <v>104.658767</v>
      </c>
      <c r="S1350" s="274">
        <v>112.895175</v>
      </c>
      <c r="T1350" s="274">
        <v>120.476793</v>
      </c>
      <c r="U1350" s="274">
        <v>116.32615</v>
      </c>
      <c r="V1350" s="275">
        <f t="shared" ref="V1350:W1350" si="53">U1350</f>
        <v>116.32615</v>
      </c>
      <c r="W1350" s="275">
        <f t="shared" si="53"/>
        <v>116.32615</v>
      </c>
      <c r="X1350" s="154">
        <f t="shared" ref="X1350:AZ1350" si="54">W1350+($BA$1350-$W$1350)/($BA$2-$W$2)</f>
        <v>115.8322045</v>
      </c>
      <c r="Y1350" s="154">
        <f t="shared" si="54"/>
        <v>115.338259</v>
      </c>
      <c r="Z1350" s="154">
        <f t="shared" si="54"/>
        <v>114.8443136</v>
      </c>
      <c r="AA1350" s="154">
        <f t="shared" si="54"/>
        <v>114.3503681</v>
      </c>
      <c r="AB1350" s="154">
        <f t="shared" si="54"/>
        <v>113.8564226</v>
      </c>
      <c r="AC1350" s="154">
        <f t="shared" si="54"/>
        <v>113.3624771</v>
      </c>
      <c r="AD1350" s="154">
        <f t="shared" si="54"/>
        <v>112.8685317</v>
      </c>
      <c r="AE1350" s="154">
        <f t="shared" si="54"/>
        <v>112.3745862</v>
      </c>
      <c r="AF1350" s="154">
        <f t="shared" si="54"/>
        <v>111.8806407</v>
      </c>
      <c r="AG1350" s="154">
        <f t="shared" si="54"/>
        <v>111.3866952</v>
      </c>
      <c r="AH1350" s="154">
        <f t="shared" si="54"/>
        <v>110.8927497</v>
      </c>
      <c r="AI1350" s="154">
        <f t="shared" si="54"/>
        <v>110.3988043</v>
      </c>
      <c r="AJ1350" s="154">
        <f t="shared" si="54"/>
        <v>109.9048588</v>
      </c>
      <c r="AK1350" s="154">
        <f t="shared" si="54"/>
        <v>109.4109133</v>
      </c>
      <c r="AL1350" s="154">
        <f t="shared" si="54"/>
        <v>108.9169678</v>
      </c>
      <c r="AM1350" s="154">
        <f t="shared" si="54"/>
        <v>108.4230224</v>
      </c>
      <c r="AN1350" s="154">
        <f t="shared" si="54"/>
        <v>107.9290769</v>
      </c>
      <c r="AO1350" s="154">
        <f t="shared" si="54"/>
        <v>107.4351314</v>
      </c>
      <c r="AP1350" s="154">
        <f t="shared" si="54"/>
        <v>106.9411859</v>
      </c>
      <c r="AQ1350" s="154">
        <f t="shared" si="54"/>
        <v>106.4472404</v>
      </c>
      <c r="AR1350" s="154">
        <f t="shared" si="54"/>
        <v>105.953295</v>
      </c>
      <c r="AS1350" s="154">
        <f t="shared" si="54"/>
        <v>105.4593495</v>
      </c>
      <c r="AT1350" s="154">
        <f t="shared" si="54"/>
        <v>104.965404</v>
      </c>
      <c r="AU1350" s="154">
        <f t="shared" si="54"/>
        <v>104.4714585</v>
      </c>
      <c r="AV1350" s="154">
        <f t="shared" si="54"/>
        <v>103.9775131</v>
      </c>
      <c r="AW1350" s="154">
        <f t="shared" si="54"/>
        <v>103.4835676</v>
      </c>
      <c r="AX1350" s="154">
        <f t="shared" si="54"/>
        <v>102.9896221</v>
      </c>
      <c r="AY1350" s="154">
        <f t="shared" si="54"/>
        <v>102.4956766</v>
      </c>
      <c r="AZ1350" s="154">
        <f t="shared" si="54"/>
        <v>102.0017311</v>
      </c>
      <c r="BA1350" s="243">
        <f>Inputs!$I$7</f>
        <v>101.5077857</v>
      </c>
    </row>
    <row r="1351" ht="15.75" customHeight="1">
      <c r="A1351" s="273" t="s">
        <v>31</v>
      </c>
      <c r="B1351" s="159" t="s">
        <v>351</v>
      </c>
      <c r="C1351" s="160">
        <f>'Assumptions (Hydro)'!B17*Model!C1349/10^9+'Assumptions (Hydro)'!B18*Model!C1350/10^3</f>
        <v>0.9407796339</v>
      </c>
      <c r="D1351" s="160">
        <f>'Assumptions (Hydro)'!C17*Model!D1349/10^9+'Assumptions (Hydro)'!C18*Model!D1350/10^3</f>
        <v>0.908179262</v>
      </c>
      <c r="E1351" s="160">
        <f>'Assumptions (Hydro)'!D17*Model!E1349/10^9+'Assumptions (Hydro)'!D18*Model!E1350/10^3</f>
        <v>0.9353785197</v>
      </c>
      <c r="F1351" s="160">
        <f>'Assumptions (Hydro)'!E17*Model!F1349/10^9+'Assumptions (Hydro)'!E18*Model!F1350/10^3</f>
        <v>0.9283250097</v>
      </c>
      <c r="G1351" s="160">
        <f>'Assumptions (Hydro)'!F17*Model!G1349/10^9+'Assumptions (Hydro)'!F18*Model!G1350/10^3</f>
        <v>0.9260350798</v>
      </c>
      <c r="H1351" s="160">
        <f>'Assumptions (Hydro)'!G17*Model!H1349/10^9+'Assumptions (Hydro)'!G18*Model!H1350/10^3</f>
        <v>0.9402218099</v>
      </c>
      <c r="I1351" s="160">
        <f>'Assumptions (Hydro)'!H17*Model!I1349/10^9+'Assumptions (Hydro)'!H18*Model!I1350/10^3</f>
        <v>0.9858721243</v>
      </c>
      <c r="J1351" s="160">
        <f>'Assumptions (Hydro)'!I17*Model!J1349/10^9+'Assumptions (Hydro)'!I18*Model!J1350/10^3</f>
        <v>1.030983637</v>
      </c>
      <c r="K1351" s="160">
        <f>'Assumptions (Hydro)'!J17*Model!K1349/10^9+'Assumptions (Hydro)'!J18*Model!K1350/10^3</f>
        <v>1.055282738</v>
      </c>
      <c r="L1351" s="160">
        <f>'Assumptions (Hydro)'!K17*Model!L1349/10^9+'Assumptions (Hydro)'!K18*Model!L1350/10^3</f>
        <v>1.0914484</v>
      </c>
      <c r="M1351" s="160">
        <f>'Assumptions (Hydro)'!L17*Model!M1349/10^9+'Assumptions (Hydro)'!L18*Model!M1350/10^3</f>
        <v>1.100759558</v>
      </c>
      <c r="N1351" s="160">
        <f>'Assumptions (Hydro)'!M17*Model!N1349/10^9+'Assumptions (Hydro)'!M18*Model!N1350/10^3</f>
        <v>1.16163555</v>
      </c>
      <c r="O1351" s="160">
        <f>'Assumptions (Hydro)'!N17*Model!O1349/10^9+'Assumptions (Hydro)'!N18*Model!O1350/10^3</f>
        <v>1.182859748</v>
      </c>
      <c r="P1351" s="160">
        <f>'Assumptions (Hydro)'!O17*Model!P1349/10^9+'Assumptions (Hydro)'!O18*Model!P1350/10^3</f>
        <v>1.175906033</v>
      </c>
      <c r="Q1351" s="160">
        <f>'Assumptions (Hydro)'!P17*Model!Q1349/10^9+'Assumptions (Hydro)'!P18*Model!Q1350/10^3</f>
        <v>1.195816657</v>
      </c>
      <c r="R1351" s="160">
        <f>'Assumptions (Hydro)'!Q17*Model!R1349/10^9+'Assumptions (Hydro)'!Q18*Model!R1350/10^3</f>
        <v>1.225820323</v>
      </c>
      <c r="S1351" s="160">
        <f>'Assumptions (Hydro)'!R17*Model!S1349/10^9+'Assumptions (Hydro)'!R18*Model!S1350/10^3</f>
        <v>1.256691145</v>
      </c>
      <c r="T1351" s="160">
        <f>'Assumptions (Hydro)'!S17*Model!T1349/10^9+'Assumptions (Hydro)'!S18*Model!T1350/10^3</f>
        <v>1.253420053</v>
      </c>
      <c r="U1351" s="160">
        <f>'Assumptions (Hydro)'!T17*Model!U1349/10^9+'Assumptions (Hydro)'!T18*Model!U1350/10^3</f>
        <v>1.302496261</v>
      </c>
      <c r="V1351" s="160">
        <f>'Assumptions (Hydro)'!U17*Model!V1349/10^9+'Assumptions (Hydro)'!U18*Model!V1350/10^3</f>
        <v>1.318948539</v>
      </c>
      <c r="W1351" s="160">
        <f>'Assumptions (Hydro)'!V17*Model!W1349/10^9+'Assumptions (Hydro)'!V18*Model!W1350/10^3</f>
        <v>1.345188015</v>
      </c>
      <c r="X1351" s="160">
        <f>'Assumptions (Hydro)'!W17*Model!X1349/10^9+'Assumptions (Hydro)'!W18*Model!X1350/10^3</f>
        <v>1.362499141</v>
      </c>
      <c r="Y1351" s="160">
        <f>'Assumptions (Hydro)'!X17*Model!Y1349/10^9+'Assumptions (Hydro)'!X18*Model!Y1350/10^3</f>
        <v>1.379966651</v>
      </c>
      <c r="Z1351" s="160">
        <f>'Assumptions (Hydro)'!Y17*Model!Z1349/10^9+'Assumptions (Hydro)'!Y18*Model!Z1350/10^3</f>
        <v>1.397589916</v>
      </c>
      <c r="AA1351" s="160">
        <f>'Assumptions (Hydro)'!Z17*Model!AA1349/10^9+'Assumptions (Hydro)'!Z18*Model!AA1350/10^3</f>
        <v>1.415368219</v>
      </c>
      <c r="AB1351" s="160">
        <f>'Assumptions (Hydro)'!AA17*Model!AB1349/10^9+'Assumptions (Hydro)'!AA18*Model!AB1350/10^3</f>
        <v>1.433300755</v>
      </c>
      <c r="AC1351" s="160">
        <f>'Assumptions (Hydro)'!AB17*Model!AC1349/10^9+'Assumptions (Hydro)'!AB18*Model!AC1350/10^3</f>
        <v>1.451386624</v>
      </c>
      <c r="AD1351" s="160">
        <f>'Assumptions (Hydro)'!AC17*Model!AD1349/10^9+'Assumptions (Hydro)'!AC18*Model!AD1350/10^3</f>
        <v>1.469624829</v>
      </c>
      <c r="AE1351" s="160">
        <f>'Assumptions (Hydro)'!AD17*Model!AE1349/10^9+'Assumptions (Hydro)'!AD18*Model!AE1350/10^3</f>
        <v>1.488014274</v>
      </c>
      <c r="AF1351" s="160">
        <f>'Assumptions (Hydro)'!AE17*Model!AF1349/10^9+'Assumptions (Hydro)'!AE18*Model!AF1350/10^3</f>
        <v>1.506553758</v>
      </c>
      <c r="AG1351" s="160">
        <f>'Assumptions (Hydro)'!AF17*Model!AG1349/10^9+'Assumptions (Hydro)'!AF18*Model!AG1350/10^3</f>
        <v>1.525241972</v>
      </c>
      <c r="AH1351" s="160">
        <f>'Assumptions (Hydro)'!AG17*Model!AH1349/10^9+'Assumptions (Hydro)'!AG18*Model!AH1350/10^3</f>
        <v>1.544077497</v>
      </c>
      <c r="AI1351" s="160">
        <f>'Assumptions (Hydro)'!AH17*Model!AI1349/10^9+'Assumptions (Hydro)'!AH18*Model!AI1350/10^3</f>
        <v>1.563058797</v>
      </c>
      <c r="AJ1351" s="160">
        <f>'Assumptions (Hydro)'!AI17*Model!AJ1349/10^9+'Assumptions (Hydro)'!AI18*Model!AJ1350/10^3</f>
        <v>1.582184219</v>
      </c>
      <c r="AK1351" s="160">
        <f>'Assumptions (Hydro)'!AJ17*Model!AK1349/10^9+'Assumptions (Hydro)'!AJ18*Model!AK1350/10^3</f>
        <v>1.601451983</v>
      </c>
      <c r="AL1351" s="160">
        <f>'Assumptions (Hydro)'!AK17*Model!AL1349/10^9+'Assumptions (Hydro)'!AK18*Model!AL1350/10^3</f>
        <v>1.620860184</v>
      </c>
      <c r="AM1351" s="160">
        <f>'Assumptions (Hydro)'!AL17*Model!AM1349/10^9+'Assumptions (Hydro)'!AL18*Model!AM1350/10^3</f>
        <v>1.640406784</v>
      </c>
      <c r="AN1351" s="160">
        <f>'Assumptions (Hydro)'!AM17*Model!AN1349/10^9+'Assumptions (Hydro)'!AM18*Model!AN1350/10^3</f>
        <v>1.660089608</v>
      </c>
      <c r="AO1351" s="160">
        <f>'Assumptions (Hydro)'!AN17*Model!AO1349/10^9+'Assumptions (Hydro)'!AN18*Model!AO1350/10^3</f>
        <v>1.679906341</v>
      </c>
      <c r="AP1351" s="160">
        <f>'Assumptions (Hydro)'!AO17*Model!AP1349/10^9+'Assumptions (Hydro)'!AO18*Model!AP1350/10^3</f>
        <v>1.69985452</v>
      </c>
      <c r="AQ1351" s="160">
        <f>'Assumptions (Hydro)'!AP17*Model!AQ1349/10^9+'Assumptions (Hydro)'!AP18*Model!AQ1350/10^3</f>
        <v>1.719931532</v>
      </c>
      <c r="AR1351" s="160">
        <f>'Assumptions (Hydro)'!AQ17*Model!AR1349/10^9+'Assumptions (Hydro)'!AQ18*Model!AR1350/10^3</f>
        <v>1.740134608</v>
      </c>
      <c r="AS1351" s="160">
        <f>'Assumptions (Hydro)'!AR17*Model!AS1349/10^9+'Assumptions (Hydro)'!AR18*Model!AS1350/10^3</f>
        <v>1.760460818</v>
      </c>
      <c r="AT1351" s="160">
        <f>'Assumptions (Hydro)'!AS17*Model!AT1349/10^9+'Assumptions (Hydro)'!AS18*Model!AT1350/10^3</f>
        <v>1.780907065</v>
      </c>
      <c r="AU1351" s="160">
        <f>'Assumptions (Hydro)'!AT17*Model!AU1349/10^9+'Assumptions (Hydro)'!AT18*Model!AU1350/10^3</f>
        <v>1.801470081</v>
      </c>
      <c r="AV1351" s="160">
        <f>'Assumptions (Hydro)'!AU17*Model!AV1349/10^9+'Assumptions (Hydro)'!AU18*Model!AV1350/10^3</f>
        <v>1.822146419</v>
      </c>
      <c r="AW1351" s="160">
        <f>'Assumptions (Hydro)'!AV17*Model!AW1349/10^9+'Assumptions (Hydro)'!AV18*Model!AW1350/10^3</f>
        <v>1.84293245</v>
      </c>
      <c r="AX1351" s="160">
        <f>'Assumptions (Hydro)'!AW17*Model!AX1349/10^9+'Assumptions (Hydro)'!AW18*Model!AX1350/10^3</f>
        <v>1.863824355</v>
      </c>
      <c r="AY1351" s="160">
        <f>'Assumptions (Hydro)'!AX17*Model!AY1349/10^9+'Assumptions (Hydro)'!AX18*Model!AY1350/10^3</f>
        <v>1.88481812</v>
      </c>
      <c r="AZ1351" s="160">
        <f>'Assumptions (Hydro)'!AY17*Model!AZ1349/10^9+'Assumptions (Hydro)'!AY18*Model!AZ1350/10^3</f>
        <v>1.90590953</v>
      </c>
      <c r="BA1351" s="160">
        <f>'Assumptions (Hydro)'!AZ17*Model!BA1349/10^9+'Assumptions (Hydro)'!AZ18*Model!BA1350/10^3</f>
        <v>1.92709416</v>
      </c>
    </row>
    <row r="1352" ht="15.75" customHeight="1">
      <c r="A1352" s="273" t="s">
        <v>36</v>
      </c>
      <c r="B1352" s="159" t="s">
        <v>351</v>
      </c>
      <c r="C1352" s="95">
        <f>C1350*'Assumptions (Hydro)'!B30/10^3</f>
        <v>7.923855575</v>
      </c>
      <c r="D1352" s="95">
        <f>D1350*'Assumptions (Hydro)'!C30/10^3</f>
        <v>5.716651448</v>
      </c>
      <c r="E1352" s="95">
        <f>E1350*'Assumptions (Hydro)'!D30/10^3</f>
        <v>6.978553532</v>
      </c>
      <c r="F1352" s="95">
        <f>F1350*'Assumptions (Hydro)'!E30/10^3</f>
        <v>7.912275615</v>
      </c>
      <c r="G1352" s="95">
        <f>G1350*'Assumptions (Hydro)'!F30/10^3</f>
        <v>8.285415899</v>
      </c>
      <c r="H1352" s="95">
        <f>H1350*'Assumptions (Hydro)'!G30/10^3</f>
        <v>9.875052742</v>
      </c>
      <c r="I1352" s="95">
        <f>I1350*'Assumptions (Hydro)'!H30/10^3</f>
        <v>10.33627187</v>
      </c>
      <c r="J1352" s="95">
        <f>J1350*'Assumptions (Hydro)'!I30/10^3</f>
        <v>9.853509078</v>
      </c>
      <c r="K1352" s="95">
        <f>K1350*'Assumptions (Hydro)'!J30/10^3</f>
        <v>11.30445377</v>
      </c>
      <c r="L1352" s="95">
        <f>L1350*'Assumptions (Hydro)'!K30/10^3</f>
        <v>7.505067916</v>
      </c>
      <c r="M1352" s="95">
        <f>M1350*'Assumptions (Hydro)'!L30/10^3</f>
        <v>7.237259273</v>
      </c>
      <c r="N1352" s="95">
        <f>N1350*'Assumptions (Hydro)'!M30/10^3</f>
        <v>9.462016677</v>
      </c>
      <c r="O1352" s="95">
        <f>O1350*'Assumptions (Hydro)'!N30/10^3</f>
        <v>7.861062989</v>
      </c>
      <c r="P1352" s="95">
        <f>P1350*'Assumptions (Hydro)'!O30/10^3</f>
        <v>7.53340236</v>
      </c>
      <c r="Q1352" s="95">
        <f>Q1350*'Assumptions (Hydro)'!P30/10^3</f>
        <v>8.336302906</v>
      </c>
      <c r="R1352" s="95">
        <f>R1350*'Assumptions (Hydro)'!Q30/10^3</f>
        <v>6.26556454</v>
      </c>
      <c r="S1352" s="95">
        <f>S1350*'Assumptions (Hydro)'!R30/10^3</f>
        <v>7.233193862</v>
      </c>
      <c r="T1352" s="95">
        <f>T1350*'Assumptions (Hydro)'!S30/10^3</f>
        <v>7.534618634</v>
      </c>
      <c r="U1352" s="95">
        <f>U1350*'Assumptions (Hydro)'!T30/10^3</f>
        <v>7.46813883</v>
      </c>
      <c r="V1352" s="95">
        <f>V1350*'Assumptions (Hydro)'!U30/10^3</f>
        <v>7.571669104</v>
      </c>
      <c r="W1352" s="95">
        <f>W1350*'Assumptions (Hydro)'!V30/10^3</f>
        <v>7.897763873</v>
      </c>
      <c r="X1352" s="95">
        <f>X1350*'Assumptions (Hydro)'!W30/10^3</f>
        <v>7.923876088</v>
      </c>
      <c r="Y1352" s="95">
        <f>Y1350*'Assumptions (Hydro)'!X30/10^3</f>
        <v>7.96293495</v>
      </c>
      <c r="Z1352" s="95">
        <f>Z1350*'Assumptions (Hydro)'!Y30/10^3</f>
        <v>8.058158067</v>
      </c>
      <c r="AA1352" s="95">
        <f>AA1350*'Assumptions (Hydro)'!Z30/10^3</f>
        <v>8.175998717</v>
      </c>
      <c r="AB1352" s="95">
        <f>AB1350*'Assumptions (Hydro)'!AA30/10^3</f>
        <v>8.37033594</v>
      </c>
      <c r="AC1352" s="95">
        <f>AC1350*'Assumptions (Hydro)'!AB30/10^3</f>
        <v>8.468587414</v>
      </c>
      <c r="AD1352" s="95">
        <f>AD1350*'Assumptions (Hydro)'!AC30/10^3</f>
        <v>8.597377775</v>
      </c>
      <c r="AE1352" s="95">
        <f>AE1350*'Assumptions (Hydro)'!AD30/10^3</f>
        <v>8.71009574</v>
      </c>
      <c r="AF1352" s="95">
        <f>AF1350*'Assumptions (Hydro)'!AE30/10^3</f>
        <v>8.831525491</v>
      </c>
      <c r="AG1352" s="95">
        <f>AG1350*'Assumptions (Hydro)'!AF30/10^3</f>
        <v>8.95490663</v>
      </c>
      <c r="AH1352" s="95">
        <f>AH1350*'Assumptions (Hydro)'!AG30/10^3</f>
        <v>9.093118983</v>
      </c>
      <c r="AI1352" s="95">
        <f>AI1350*'Assumptions (Hydro)'!AH30/10^3</f>
        <v>9.19491217</v>
      </c>
      <c r="AJ1352" s="95">
        <f>AJ1350*'Assumptions (Hydro)'!AI30/10^3</f>
        <v>9.292695403</v>
      </c>
      <c r="AK1352" s="95">
        <f>AK1350*'Assumptions (Hydro)'!AJ30/10^3</f>
        <v>9.392112891</v>
      </c>
      <c r="AL1352" s="95">
        <f>AL1350*'Assumptions (Hydro)'!AK30/10^3</f>
        <v>9.506545245</v>
      </c>
      <c r="AM1352" s="95">
        <f>AM1350*'Assumptions (Hydro)'!AL30/10^3</f>
        <v>9.659576202</v>
      </c>
      <c r="AN1352" s="95">
        <f>AN1350*'Assumptions (Hydro)'!AM30/10^3</f>
        <v>9.804828861</v>
      </c>
      <c r="AO1352" s="95">
        <f>AO1350*'Assumptions (Hydro)'!AN30/10^3</f>
        <v>9.979098214</v>
      </c>
      <c r="AP1352" s="95">
        <f>AP1350*'Assumptions (Hydro)'!AO30/10^3</f>
        <v>10.15517565</v>
      </c>
      <c r="AQ1352" s="95">
        <f>AQ1350*'Assumptions (Hydro)'!AP30/10^3</f>
        <v>10.31453003</v>
      </c>
      <c r="AR1352" s="95">
        <f>AR1350*'Assumptions (Hydro)'!AQ30/10^3</f>
        <v>10.46743539</v>
      </c>
      <c r="AS1352" s="95">
        <f>AS1350*'Assumptions (Hydro)'!AR30/10^3</f>
        <v>10.61711157</v>
      </c>
      <c r="AT1352" s="95">
        <f>AT1350*'Assumptions (Hydro)'!AS30/10^3</f>
        <v>10.77677809</v>
      </c>
      <c r="AU1352" s="95">
        <f>AU1350*'Assumptions (Hydro)'!AT30/10^3</f>
        <v>10.94841454</v>
      </c>
      <c r="AV1352" s="95">
        <f>AV1350*'Assumptions (Hydro)'!AU30/10^3</f>
        <v>11.12363184</v>
      </c>
      <c r="AW1352" s="95">
        <f>AW1350*'Assumptions (Hydro)'!AV30/10^3</f>
        <v>11.27757504</v>
      </c>
      <c r="AX1352" s="95">
        <f>AX1350*'Assumptions (Hydro)'!AW30/10^3</f>
        <v>11.47043003</v>
      </c>
      <c r="AY1352" s="95">
        <f>AY1350*'Assumptions (Hydro)'!AX30/10^3</f>
        <v>11.8269054</v>
      </c>
      <c r="AZ1352" s="95">
        <f>AZ1350*'Assumptions (Hydro)'!AY30/10^3</f>
        <v>12.08343108</v>
      </c>
      <c r="BA1352" s="95">
        <f>BA1350*'Assumptions (Hydro)'!AZ30/10^3</f>
        <v>12.27020124</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0.4343964333</v>
      </c>
      <c r="K1353" s="95">
        <f>K1349*'Assumptions (Hydro)'!J33*'Assumptions (Hydro)'!J32*365/10^9</f>
        <v>0.441208236</v>
      </c>
      <c r="L1353" s="95">
        <f>L1349*'Assumptions (Hydro)'!K33*'Assumptions (Hydro)'!K32*365/10^9</f>
        <v>0.510604692</v>
      </c>
      <c r="M1353" s="95">
        <f>M1349*'Assumptions (Hydro)'!L33*'Assumptions (Hydro)'!L32*365/10^9</f>
        <v>0.3551180847</v>
      </c>
      <c r="N1353" s="95">
        <f>N1349*'Assumptions (Hydro)'!M33*'Assumptions (Hydro)'!M32*365/10^9</f>
        <v>0.3669598026</v>
      </c>
      <c r="O1353" s="95">
        <f>O1349*'Assumptions (Hydro)'!N33*'Assumptions (Hydro)'!N32*365/10^9</f>
        <v>0.3539478459</v>
      </c>
      <c r="P1353" s="95">
        <f>P1349*'Assumptions (Hydro)'!O33*'Assumptions (Hydro)'!O32*365/10^9</f>
        <v>0.3068213083</v>
      </c>
      <c r="Q1353" s="95">
        <f>Q1349*'Assumptions (Hydro)'!P33*'Assumptions (Hydro)'!P32*365/10^9</f>
        <v>0.3409022293</v>
      </c>
      <c r="R1353" s="95">
        <f>R1349*'Assumptions (Hydro)'!Q33*'Assumptions (Hydro)'!Q32*365/10^9</f>
        <v>0.3660752244</v>
      </c>
      <c r="S1353" s="95">
        <f>S1349*'Assumptions (Hydro)'!R33*'Assumptions (Hydro)'!R32*365/10^9</f>
        <v>0.3017916279</v>
      </c>
      <c r="T1353" s="95">
        <f>T1349*'Assumptions (Hydro)'!S33*'Assumptions (Hydro)'!S32*365/10^9</f>
        <v>0.3231800376</v>
      </c>
      <c r="U1353" s="95">
        <f>U1349*'Assumptions (Hydro)'!T33*'Assumptions (Hydro)'!T32*365/10^9</f>
        <v>0.3169038633</v>
      </c>
      <c r="V1353" s="95">
        <f>V1349*'Assumptions (Hydro)'!U33*'Assumptions (Hydro)'!U32*365/10^9</f>
        <v>0.3253154465</v>
      </c>
      <c r="W1353" s="95">
        <f>W1349*'Assumptions (Hydro)'!V33*'Assumptions (Hydro)'!V32*365/10^9</f>
        <v>0.3298252712</v>
      </c>
      <c r="X1353" s="95">
        <f>X1349*'Assumptions (Hydro)'!W33*'Assumptions (Hydro)'!W32*365/10^9</f>
        <v>0.3299236292</v>
      </c>
      <c r="Y1353" s="95">
        <f>Y1349*'Assumptions (Hydro)'!X33*'Assumptions (Hydro)'!X32*365/10^9</f>
        <v>0.3305443426</v>
      </c>
      <c r="Z1353" s="95">
        <f>Z1349*'Assumptions (Hydro)'!Y33*'Assumptions (Hydro)'!Y32*365/10^9</f>
        <v>0.3334707441</v>
      </c>
      <c r="AA1353" s="95">
        <f>AA1349*'Assumptions (Hydro)'!Z33*'Assumptions (Hydro)'!Z32*365/10^9</f>
        <v>0.3372969932</v>
      </c>
      <c r="AB1353" s="95">
        <f>AB1349*'Assumptions (Hydro)'!AA33*'Assumptions (Hydro)'!AA32*365/10^9</f>
        <v>0.3442296377</v>
      </c>
      <c r="AC1353" s="95">
        <f>AC1349*'Assumptions (Hydro)'!AB33*'Assumptions (Hydro)'!AB32*365/10^9</f>
        <v>0.3471632833</v>
      </c>
      <c r="AD1353" s="95">
        <f>AD1349*'Assumptions (Hydro)'!AC33*'Assumptions (Hydro)'!AC32*365/10^9</f>
        <v>0.3513093345</v>
      </c>
      <c r="AE1353" s="95">
        <f>AE1349*'Assumptions (Hydro)'!AD33*'Assumptions (Hydro)'!AD32*365/10^9</f>
        <v>0.3547566887</v>
      </c>
      <c r="AF1353" s="95">
        <f>AF1349*'Assumptions (Hydro)'!AE33*'Assumptions (Hydro)'!AE32*365/10^9</f>
        <v>0.3585173509</v>
      </c>
      <c r="AG1353" s="95">
        <f>AG1349*'Assumptions (Hydro)'!AF33*'Assumptions (Hydro)'!AF32*365/10^9</f>
        <v>0.3623137214</v>
      </c>
      <c r="AH1353" s="95">
        <f>AH1349*'Assumptions (Hydro)'!AG33*'Assumptions (Hydro)'!AG32*365/10^9</f>
        <v>0.366663779</v>
      </c>
      <c r="AI1353" s="95">
        <f>AI1349*'Assumptions (Hydro)'!AH33*'Assumptions (Hydro)'!AH32*365/10^9</f>
        <v>0.3695012794</v>
      </c>
      <c r="AJ1353" s="95">
        <f>AJ1349*'Assumptions (Hydro)'!AI33*'Assumptions (Hydro)'!AI32*365/10^9</f>
        <v>0.3721386243</v>
      </c>
      <c r="AK1353" s="95">
        <f>AK1349*'Assumptions (Hydro)'!AJ33*'Assumptions (Hydro)'!AJ32*365/10^9</f>
        <v>0.3748022034</v>
      </c>
      <c r="AL1353" s="95">
        <f>AL1349*'Assumptions (Hydro)'!AK33*'Assumptions (Hydro)'!AK32*365/10^9</f>
        <v>0.3780228657</v>
      </c>
      <c r="AM1353" s="95">
        <f>AM1349*'Assumptions (Hydro)'!AL33*'Assumptions (Hydro)'!AL32*365/10^9</f>
        <v>0.3827280552</v>
      </c>
      <c r="AN1353" s="95">
        <f>AN1349*'Assumptions (Hydro)'!AM33*'Assumptions (Hydro)'!AM32*365/10^9</f>
        <v>0.3870696205</v>
      </c>
      <c r="AO1353" s="95">
        <f>AO1349*'Assumptions (Hydro)'!AN33*'Assumptions (Hydro)'!AN32*365/10^9</f>
        <v>0.3924973956</v>
      </c>
      <c r="AP1353" s="95">
        <f>AP1349*'Assumptions (Hydro)'!AO33*'Assumptions (Hydro)'!AO32*365/10^9</f>
        <v>0.3979316624</v>
      </c>
      <c r="AQ1353" s="95">
        <f>AQ1349*'Assumptions (Hydro)'!AP33*'Assumptions (Hydro)'!AP32*365/10^9</f>
        <v>0.4026473224</v>
      </c>
      <c r="AR1353" s="95">
        <f>AR1349*'Assumptions (Hydro)'!AQ33*'Assumptions (Hydro)'!AQ32*365/10^9</f>
        <v>0.4070504906</v>
      </c>
      <c r="AS1353" s="95">
        <f>AS1349*'Assumptions (Hydro)'!AR33*'Assumptions (Hydro)'!AR32*365/10^9</f>
        <v>0.4112679451</v>
      </c>
      <c r="AT1353" s="95">
        <f>AT1349*'Assumptions (Hydro)'!AS33*'Assumptions (Hydro)'!AS32*365/10^9</f>
        <v>0.4158103675</v>
      </c>
      <c r="AU1353" s="95">
        <f>AU1349*'Assumptions (Hydro)'!AT33*'Assumptions (Hydro)'!AT32*365/10^9</f>
        <v>0.4207483649</v>
      </c>
      <c r="AV1353" s="95">
        <f>AV1349*'Assumptions (Hydro)'!AU33*'Assumptions (Hydro)'!AU32*365/10^9</f>
        <v>0.4257543517</v>
      </c>
      <c r="AW1353" s="95">
        <f>AW1349*'Assumptions (Hydro)'!AV33*'Assumptions (Hydro)'!AV32*365/10^9</f>
        <v>0.4298782338</v>
      </c>
      <c r="AX1353" s="95">
        <f>AX1349*'Assumptions (Hydro)'!AW33*'Assumptions (Hydro)'!AW32*365/10^9</f>
        <v>0.4354137273</v>
      </c>
      <c r="AY1353" s="95">
        <f>AY1349*'Assumptions (Hydro)'!AX33*'Assumptions (Hydro)'!AX32*365/10^9</f>
        <v>0.4470551938</v>
      </c>
      <c r="AZ1353" s="95">
        <f>AZ1349*'Assumptions (Hydro)'!AY33*'Assumptions (Hydro)'!AY32*365/10^9</f>
        <v>0.4548019009</v>
      </c>
      <c r="BA1353" s="95">
        <f>BA1349*'Assumptions (Hydro)'!AZ33*'Assumptions (Hydro)'!AZ32*365/10^9</f>
        <v>0.4598323114</v>
      </c>
    </row>
    <row r="1354" ht="15.75" customHeight="1">
      <c r="A1354" s="273" t="s">
        <v>46</v>
      </c>
      <c r="B1354" s="159" t="s">
        <v>149</v>
      </c>
      <c r="C1354" s="172">
        <f t="array" ref="C1354:V1354">transpose('Assumptions (Hydro)'!V108:V127)</f>
        <v>0</v>
      </c>
      <c r="D1354" s="172">
        <v>0.0</v>
      </c>
      <c r="E1354" s="172">
        <v>0.0</v>
      </c>
      <c r="F1354" s="172">
        <v>0.0</v>
      </c>
      <c r="G1354" s="172">
        <v>0.0</v>
      </c>
      <c r="H1354" s="172">
        <v>0.0</v>
      </c>
      <c r="I1354" s="172">
        <v>14.2</v>
      </c>
      <c r="J1354" s="172">
        <v>0.0</v>
      </c>
      <c r="K1354" s="172">
        <v>0.0</v>
      </c>
      <c r="L1354" s="172">
        <v>0.0</v>
      </c>
      <c r="M1354" s="172">
        <v>5.0</v>
      </c>
      <c r="N1354" s="172">
        <v>129.5</v>
      </c>
      <c r="O1354" s="172">
        <v>245.1</v>
      </c>
      <c r="P1354" s="172">
        <v>177.2</v>
      </c>
      <c r="Q1354" s="172">
        <v>129.5</v>
      </c>
      <c r="R1354" s="172">
        <v>127.6</v>
      </c>
      <c r="S1354" s="172">
        <v>122.0</v>
      </c>
      <c r="T1354" s="172">
        <v>122.0</v>
      </c>
      <c r="U1354" s="172">
        <v>135.2</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v>
      </c>
      <c r="D1356" s="177">
        <f t="shared" si="56"/>
        <v>0</v>
      </c>
      <c r="E1356" s="177">
        <f t="shared" si="56"/>
        <v>0</v>
      </c>
      <c r="F1356" s="177">
        <f t="shared" si="56"/>
        <v>0.009606549996</v>
      </c>
      <c r="G1356" s="177">
        <f t="shared" si="56"/>
        <v>0.009606549996</v>
      </c>
      <c r="H1356" s="177">
        <f t="shared" si="56"/>
        <v>0.009769773292</v>
      </c>
      <c r="I1356" s="177">
        <f t="shared" si="56"/>
        <v>0</v>
      </c>
      <c r="J1356" s="177">
        <f t="shared" si="56"/>
        <v>0.00373585276</v>
      </c>
      <c r="K1356" s="177">
        <f t="shared" si="56"/>
        <v>0.1030275821</v>
      </c>
      <c r="L1356" s="177">
        <f t="shared" si="56"/>
        <v>0.3023952015</v>
      </c>
      <c r="M1356" s="177">
        <f t="shared" si="56"/>
        <v>0.4480975006</v>
      </c>
      <c r="N1356" s="177">
        <f t="shared" si="56"/>
        <v>0.4567378783</v>
      </c>
      <c r="O1356" s="177">
        <f t="shared" si="56"/>
        <v>0.3675371203</v>
      </c>
      <c r="P1356" s="177">
        <f t="shared" si="56"/>
        <v>0.3238531058</v>
      </c>
      <c r="Q1356" s="177">
        <f t="shared" si="56"/>
        <v>0.3214558644</v>
      </c>
      <c r="R1356" s="177">
        <f t="shared" si="56"/>
        <v>0.3394523373</v>
      </c>
      <c r="S1356" s="177">
        <f t="shared" si="56"/>
        <v>0.2339721699</v>
      </c>
      <c r="T1356" s="177">
        <f t="shared" si="56"/>
        <v>0.1216839719</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0.009606549996</v>
      </c>
      <c r="G1363" s="177">
        <f>IF($I$1354&gt;0,'Assumptions (Hydro)'!$V$13*Model!$I$1354*'Assumptions (Hydro)'!F$2/10^9,0)</f>
        <v>0.009606549996</v>
      </c>
      <c r="H1363" s="177">
        <f>IF($I$1354&gt;0,'Assumptions (Hydro)'!$V$13*Model!$I$1354*'Assumptions (Hydro)'!G$2/10^9,0)</f>
        <v>0.009769773292</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0.00373585276</v>
      </c>
      <c r="K1367" s="177">
        <f>IF($M$1354&gt;0,'Assumptions (Hydro)'!$V$13*Model!$M$1354*'Assumptions (Hydro)'!J$2/10^9,0)</f>
        <v>0.00383002164</v>
      </c>
      <c r="L1367" s="177">
        <f>IF($M$1354&gt;0,'Assumptions (Hydro)'!$V$13*Model!$M$1354*'Assumptions (Hydro)'!K$2/10^9,0)</f>
        <v>0.003983076942</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0.09919756047</v>
      </c>
      <c r="L1368" s="160">
        <f>IF($N$1354&gt;0,'Assumptions (Hydro)'!$V$13*Model!$N$1354*'Assumptions (Hydro)'!K$2/10^9,0)</f>
        <v>0.1031616928</v>
      </c>
      <c r="M1368" s="160">
        <f>IF($N$1354&gt;0,'Assumptions (Hydro)'!$V$13*Model!$N$1354*'Assumptions (Hydro)'!L$2/10^9,0)</f>
        <v>0.1051624254</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0.1952504317</v>
      </c>
      <c r="M1369" s="160">
        <f>IF($O$1354&gt;0,'Assumptions (Hydro)'!$V$13*Model!$O$1354*'Assumptions (Hydro)'!L$2/10^9,0)</f>
        <v>0.1990371464</v>
      </c>
      <c r="N1369" s="160">
        <f>IF($O$1354&gt;0,'Assumptions (Hydro)'!$V$13*Model!$O$1354*'Assumptions (Hydro)'!M$2/10^9,0)</f>
        <v>0.2028750525</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0.1438979288</v>
      </c>
      <c r="N1370" s="177">
        <f>IF($P$1354&gt;0,'Assumptions (Hydro)'!$V$13*Model!$P$1354*'Assumptions (Hydro)'!M$2/10^9,0)</f>
        <v>0.1466726206</v>
      </c>
      <c r="O1370" s="177">
        <f>IF($P$1354&gt;0,'Assumptions (Hydro)'!$V$13*Model!$P$1354*'Assumptions (Hydro)'!N$2/10^9,0)</f>
        <v>0.1499598842</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0.1071902052</v>
      </c>
      <c r="O1371" s="177">
        <f>IF($Q$1354&gt;0,'Assumptions (Hydro)'!$V$13*Model!$Q$1354*'Assumptions (Hydro)'!N$2/10^9,0)</f>
        <v>0.109592579</v>
      </c>
      <c r="P1371" s="177">
        <f>IF($Q$1354&gt;0,'Assumptions (Hydro)'!$V$13*Model!$Q$1354*'Assumptions (Hydro)'!O$2/10^9,0)</f>
        <v>0.1106277426</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0.107984657</v>
      </c>
      <c r="P1372" s="178">
        <f>IF($R$1354&gt;0,'Assumptions (Hydro)'!$V$13*Model!$R$1354*'Assumptions (Hydro)'!O$2/10^9,0)</f>
        <v>0.1090046328</v>
      </c>
      <c r="Q1372" s="178">
        <f>IF($R$1354&gt;0,'Assumptions (Hydro)'!$V$13*Model!$R$1354*'Assumptions (Hydro)'!P$2/10^9,0)</f>
        <v>0.1103815078</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0.1042207304</v>
      </c>
      <c r="Q1373" s="160">
        <f>IF($S$1354&gt;0,'Assumptions (Hydro)'!$V$13*Model!$S$1354*'Assumptions (Hydro)'!P$2/10^9,0)</f>
        <v>0.1055371783</v>
      </c>
      <c r="R1373" s="160">
        <f>IF($S$1354&gt;0,'Assumptions (Hydro)'!$V$13*Model!$S$1354*'Assumptions (Hydro)'!Q$2/10^9,0)</f>
        <v>0.1092119862</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0.1055371783</v>
      </c>
      <c r="R1374" s="160">
        <f>IF($T$1354&gt;0,'Assumptions (Hydro)'!$V$13*Model!$T$1354*'Assumptions (Hydro)'!Q$2/10^9,0)</f>
        <v>0.1092119862</v>
      </c>
      <c r="S1374" s="160">
        <f>IF($T$1354&gt;0,'Assumptions (Hydro)'!$V$13*Model!$T$1354*'Assumptions (Hydro)'!R$2/10^9,0)</f>
        <v>0.1109821335</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0.121028365</v>
      </c>
      <c r="S1375" s="177">
        <f>IF($U$1354&gt;0,'Assumptions (Hydro)'!$V$13*Model!$U$1354*'Assumptions (Hydro)'!R$2/10^9,0)</f>
        <v>0.1229900365</v>
      </c>
      <c r="T1375" s="177">
        <f>IF($U$1354&gt;0,'Assumptions (Hydro)'!$V$13*Model!$U$1354*'Assumptions (Hydro)'!S$2/10^9,0)</f>
        <v>0.1216839719</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v>
      </c>
      <c r="D1408" s="279">
        <f>'Assumptions (Hydro)'!$V$4*Model!D1356</f>
        <v>0</v>
      </c>
      <c r="E1408" s="279">
        <f>'Assumptions (Hydro)'!$V$4*Model!E1356</f>
        <v>0</v>
      </c>
      <c r="F1408" s="279">
        <f>'Assumptions (Hydro)'!$V$4*Model!F1356</f>
        <v>0.005763929998</v>
      </c>
      <c r="G1408" s="279">
        <f>'Assumptions (Hydro)'!$V$4*Model!G1356</f>
        <v>0.005763929998</v>
      </c>
      <c r="H1408" s="279">
        <f>'Assumptions (Hydro)'!$V$4*Model!H1356</f>
        <v>0.005861863975</v>
      </c>
      <c r="I1408" s="279">
        <f>'Assumptions (Hydro)'!$V$4*Model!I1356</f>
        <v>0</v>
      </c>
      <c r="J1408" s="279">
        <f>'Assumptions (Hydro)'!$V$4*Model!J1356</f>
        <v>0.002241511656</v>
      </c>
      <c r="K1408" s="279">
        <f>'Assumptions (Hydro)'!$V$4*Model!K1356</f>
        <v>0.06181654927</v>
      </c>
      <c r="L1408" s="279">
        <f>'Assumptions (Hydro)'!$V$4*Model!L1356</f>
        <v>0.1814371209</v>
      </c>
      <c r="M1408" s="279">
        <f>'Assumptions (Hydro)'!$V$4*Model!M1356</f>
        <v>0.2688585004</v>
      </c>
      <c r="N1408" s="279">
        <f>'Assumptions (Hydro)'!$V$4*Model!N1356</f>
        <v>0.274042727</v>
      </c>
      <c r="O1408" s="279">
        <f>'Assumptions (Hydro)'!$V$4*Model!O1356</f>
        <v>0.2205222722</v>
      </c>
      <c r="P1408" s="279">
        <f>'Assumptions (Hydro)'!$V$4*Model!P1356</f>
        <v>0.1943118635</v>
      </c>
      <c r="Q1408" s="279">
        <f>'Assumptions (Hydro)'!$V$4*Model!Q1356</f>
        <v>0.1928735186</v>
      </c>
      <c r="R1408" s="279">
        <f>'Assumptions (Hydro)'!$V$4*Model!R1356</f>
        <v>0.2036714024</v>
      </c>
      <c r="S1408" s="279">
        <f>'Assumptions (Hydro)'!$V$4*Model!S1356</f>
        <v>0.140383302</v>
      </c>
      <c r="T1408" s="279">
        <f>'Assumptions (Hydro)'!$V$4*Model!T1356</f>
        <v>0.07301038314</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v>
      </c>
      <c r="D1409" s="176">
        <f>'Assumptions (Hydro)'!$V$5*Model!D1356</f>
        <v>0</v>
      </c>
      <c r="E1409" s="176">
        <f>'Assumptions (Hydro)'!$V$5*Model!E1356</f>
        <v>0</v>
      </c>
      <c r="F1409" s="176">
        <f>'Assumptions (Hydro)'!$V$5*Model!F1356</f>
        <v>0.003842619999</v>
      </c>
      <c r="G1409" s="176">
        <f>'Assumptions (Hydro)'!$V$5*Model!G1356</f>
        <v>0.003842619999</v>
      </c>
      <c r="H1409" s="176">
        <f>'Assumptions (Hydro)'!$V$5*Model!H1356</f>
        <v>0.003907909317</v>
      </c>
      <c r="I1409" s="176">
        <f>'Assumptions (Hydro)'!$V$5*Model!I1356</f>
        <v>0</v>
      </c>
      <c r="J1409" s="176">
        <f>'Assumptions (Hydro)'!$V$5*Model!J1356</f>
        <v>0.001494341104</v>
      </c>
      <c r="K1409" s="176">
        <f>'Assumptions (Hydro)'!$V$5*Model!K1356</f>
        <v>0.04121103284</v>
      </c>
      <c r="L1409" s="176">
        <f>'Assumptions (Hydro)'!$V$5*Model!L1356</f>
        <v>0.1209580806</v>
      </c>
      <c r="M1409" s="176">
        <f>'Assumptions (Hydro)'!$V$5*Model!M1356</f>
        <v>0.1792390002</v>
      </c>
      <c r="N1409" s="176">
        <f>'Assumptions (Hydro)'!$V$5*Model!N1356</f>
        <v>0.1826951513</v>
      </c>
      <c r="O1409" s="176">
        <f>'Assumptions (Hydro)'!$V$5*Model!O1356</f>
        <v>0.1470148481</v>
      </c>
      <c r="P1409" s="176">
        <f>'Assumptions (Hydro)'!$V$5*Model!P1356</f>
        <v>0.1295412423</v>
      </c>
      <c r="Q1409" s="176">
        <f>'Assumptions (Hydro)'!$V$5*Model!Q1356</f>
        <v>0.1285823458</v>
      </c>
      <c r="R1409" s="176">
        <f>'Assumptions (Hydro)'!$V$5*Model!R1356</f>
        <v>0.1357809349</v>
      </c>
      <c r="S1409" s="176">
        <f>'Assumptions (Hydro)'!$V$5*Model!S1356</f>
        <v>0.09358886798</v>
      </c>
      <c r="T1409" s="176">
        <f>'Assumptions (Hydro)'!$V$5*Model!T1356</f>
        <v>0.04867358876</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v>
      </c>
      <c r="E1410" s="177">
        <f t="array" ref="E1410">SUM(IF(ISERROR(E1411:E1461),"",E1411:E1461))</f>
        <v>0</v>
      </c>
      <c r="F1410" s="177">
        <f t="array" ref="F1410">SUM(IF(ISERROR(F1411:F1461),"",F1411:F1461))</f>
        <v>0</v>
      </c>
      <c r="G1410" s="177">
        <f t="array" ref="G1410">SUM(IF(ISERROR(G1411:G1461),"",G1411:G1461))</f>
        <v>0</v>
      </c>
      <c r="H1410" s="177">
        <f t="array" ref="H1410">SUM(IF(ISERROR(H1411:H1461),"",H1411:H1461))</f>
        <v>0</v>
      </c>
      <c r="I1410" s="177">
        <f t="array" ref="I1410">SUM(IF(ISERROR(I1411:I1461),"",I1411:I1461))</f>
        <v>-0.000821162493</v>
      </c>
      <c r="J1410" s="177">
        <f t="array" ref="J1410">SUM(IF(ISERROR(J1411:J1461),"",J1411:J1461))</f>
        <v>-0.0008601677114</v>
      </c>
      <c r="K1410" s="177">
        <f t="array" ref="K1410">SUM(IF(ISERROR(K1411:K1461),"",K1411:K1461))</f>
        <v>-0.0009010256777</v>
      </c>
      <c r="L1410" s="177">
        <f t="array" ref="L1410">SUM(IF(ISERROR(L1411:L1461),"",L1411:L1461))</f>
        <v>-0.0009438243974</v>
      </c>
      <c r="M1410" s="177">
        <f t="array" ref="M1410">SUM(IF(ISERROR(M1411:M1461),"",M1411:M1461))</f>
        <v>-0.001315868806</v>
      </c>
      <c r="N1410" s="177">
        <f t="array" ref="N1410">SUM(IF(ISERROR(N1411:N1461),"",N1411:N1461))</f>
        <v>-0.01009128609</v>
      </c>
      <c r="O1410" s="177">
        <f t="array" ref="O1410">SUM(IF(ISERROR(O1411:O1461),"",O1411:O1461))</f>
        <v>-0.02748984029</v>
      </c>
      <c r="P1410" s="177">
        <f t="array" ref="P1410">SUM(IF(ISERROR(P1411:P1461),"",P1411:P1461))</f>
        <v>-0.04127701579</v>
      </c>
      <c r="Q1410" s="177">
        <f t="array" ref="Q1410">SUM(IF(ISERROR(Q1411:Q1461),"",Q1411:Q1461))</f>
        <v>-0.05251409194</v>
      </c>
      <c r="R1410" s="177">
        <f t="array" ref="R1410">SUM(IF(ISERROR(R1411:R1461),"",R1411:R1461))</f>
        <v>-0.06428380357</v>
      </c>
      <c r="S1410" s="177">
        <f t="array" ref="S1410">SUM(IF(ISERROR(S1411:S1461),"",S1411:S1461))</f>
        <v>-0.0763745564</v>
      </c>
      <c r="T1410" s="177">
        <f t="array" ref="T1410">SUM(IF(ISERROR(T1411:T1461),"",T1411:T1461))</f>
        <v>-0.08923118867</v>
      </c>
      <c r="U1410" s="177">
        <f t="array" ref="U1410">SUM(IF(ISERROR(U1411:U1461),"",U1411:U1461))</f>
        <v>-0.1038309987</v>
      </c>
      <c r="V1410" s="177">
        <f t="array" ref="V1410">SUM(IF(ISERROR(V1411:V1461),"",V1411:V1461))</f>
        <v>-0.1087629711</v>
      </c>
      <c r="W1410" s="177">
        <f t="array" ref="W1410">SUM(IF(ISERROR(W1411:W1461),"",W1411:W1461))</f>
        <v>-0.1139292123</v>
      </c>
      <c r="X1410" s="177">
        <f t="array" ref="X1410">SUM(IF(ISERROR(X1411:X1461),"",X1411:X1461))</f>
        <v>-0.1176936755</v>
      </c>
      <c r="Y1410" s="177">
        <f t="array" ref="Y1410">SUM(IF(ISERROR(Y1411:Y1461),"",Y1411:Y1461))</f>
        <v>-0.123284125</v>
      </c>
      <c r="Z1410" s="177">
        <f t="array" ref="Z1410">SUM(IF(ISERROR(Z1411:Z1461),"",Z1411:Z1461))</f>
        <v>-0.129140121</v>
      </c>
      <c r="AA1410" s="177">
        <f t="array" ref="AA1410">SUM(IF(ISERROR(AA1411:AA1461),"",AA1411:AA1461))</f>
        <v>-0.1352742767</v>
      </c>
      <c r="AB1410" s="177">
        <f t="array" ref="AB1410">SUM(IF(ISERROR(AB1411:AB1461),"",AB1411:AB1461))</f>
        <v>-0.141043447</v>
      </c>
      <c r="AC1410" s="177">
        <f t="array" ref="AC1410">SUM(IF(ISERROR(AC1411:AC1461),"",AC1411:AC1461))</f>
        <v>-0.1302657294</v>
      </c>
      <c r="AD1410" s="177">
        <f t="array" ref="AD1410">SUM(IF(ISERROR(AD1411:AD1461),"",AD1411:AD1461))</f>
        <v>-0.1025149985</v>
      </c>
      <c r="AE1410" s="177">
        <f t="array" ref="AE1410">SUM(IF(ISERROR(AE1411:AE1461),"",AE1411:AE1461))</f>
        <v>-0.08234793543</v>
      </c>
      <c r="AF1410" s="177">
        <f t="array" ref="AF1410">SUM(IF(ISERROR(AF1411:AF1461),"",AF1411:AF1461))</f>
        <v>-0.06765184445</v>
      </c>
      <c r="AG1410" s="177">
        <f t="array" ref="AG1410">SUM(IF(ISERROR(AG1411:AG1461),"",AG1411:AG1461))</f>
        <v>-0.05225994707</v>
      </c>
      <c r="AH1410" s="177">
        <f t="array" ref="AH1410">SUM(IF(ISERROR(AH1411:AH1461),"",AH1411:AH1461))</f>
        <v>-0.03661438038</v>
      </c>
      <c r="AI1410" s="177">
        <f t="array" ref="AI1410">SUM(IF(ISERROR(AI1411:AI1461),"",AI1411:AI1461))</f>
        <v>-0.01984138062</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-0.000821162493</v>
      </c>
      <c r="J1417" s="160">
        <f>IF($I$1354&gt;0,PPMT('Assumptions (Hydro)'!$V$6,Model!X$1,'Assumptions (Hydro)'!$V$9,'Assumptions (Hydro)'!$V$4*Model!$I$1354*AVERAGE('Assumptions (Hydro)'!$E$2:$G$2)/10^9),0)</f>
        <v>-0.0008601677114</v>
      </c>
      <c r="K1417" s="160">
        <f>IF($I$1354&gt;0,PPMT('Assumptions (Hydro)'!$V$6,Model!Y$1,'Assumptions (Hydro)'!$V$9,'Assumptions (Hydro)'!$V$4*Model!$I$1354*AVERAGE('Assumptions (Hydro)'!$E$2:$G$2)/10^9),0)</f>
        <v>-0.0009010256777</v>
      </c>
      <c r="L1417" s="160">
        <f>IF($I$1354&gt;0,PPMT('Assumptions (Hydro)'!$V$6,Model!Z$1,'Assumptions (Hydro)'!$V$9,'Assumptions (Hydro)'!$V$4*Model!$I$1354*AVERAGE('Assumptions (Hydro)'!$E$2:$G$2)/10^9),0)</f>
        <v>-0.0009438243974</v>
      </c>
      <c r="M1417" s="160">
        <f>IF($I$1354&gt;0,PPMT('Assumptions (Hydro)'!$V$6,Model!AA$1,'Assumptions (Hydro)'!$V$9,'Assumptions (Hydro)'!$V$4*Model!$I$1354*AVERAGE('Assumptions (Hydro)'!$E$2:$G$2)/10^9),0)</f>
        <v>-0.0009886560563</v>
      </c>
      <c r="N1417" s="160">
        <f>IF($I$1354&gt;0,PPMT('Assumptions (Hydro)'!$V$6,Model!AB$1,'Assumptions (Hydro)'!$V$9,'Assumptions (Hydro)'!$V$4*Model!$I$1354*AVERAGE('Assumptions (Hydro)'!$E$2:$G$2)/10^9),0)</f>
        <v>-0.001035617219</v>
      </c>
      <c r="O1417" s="160">
        <f>IF($I$1354&gt;0,PPMT('Assumptions (Hydro)'!$V$6,Model!AC$1,'Assumptions (Hydro)'!$V$9,'Assumptions (Hydro)'!$V$4*Model!$I$1354*AVERAGE('Assumptions (Hydro)'!$E$2:$G$2)/10^9),0)</f>
        <v>-0.001084809037</v>
      </c>
      <c r="P1417" s="160">
        <f>IF($I$1354&gt;0,PPMT('Assumptions (Hydro)'!$V$6,Model!AD$1,'Assumptions (Hydro)'!$V$9,'Assumptions (Hydro)'!$V$4*Model!$I$1354*AVERAGE('Assumptions (Hydro)'!$E$2:$G$2)/10^9),0)</f>
        <v>-0.001136337466</v>
      </c>
      <c r="Q1417" s="160">
        <f>IF($I$1354&gt;0,PPMT('Assumptions (Hydro)'!$V$6,Model!AE$1,'Assumptions (Hydro)'!$V$9,'Assumptions (Hydro)'!$V$4*Model!$I$1354*AVERAGE('Assumptions (Hydro)'!$E$2:$G$2)/10^9),0)</f>
        <v>-0.001190313496</v>
      </c>
      <c r="R1417" s="160">
        <f>IF($I$1354&gt;0,PPMT('Assumptions (Hydro)'!$V$6,Model!AF$1,'Assumptions (Hydro)'!$V$9,'Assumptions (Hydro)'!$V$4*Model!$I$1354*AVERAGE('Assumptions (Hydro)'!$E$2:$G$2)/10^9),0)</f>
        <v>-0.001246853387</v>
      </c>
      <c r="S1417" s="160">
        <f>IF($I$1354&gt;0,PPMT('Assumptions (Hydro)'!$V$6,Model!AG$1,'Assumptions (Hydro)'!$V$9,'Assumptions (Hydro)'!$V$4*Model!$I$1354*AVERAGE('Assumptions (Hydro)'!$E$2:$G$2)/10^9),0)</f>
        <v>-0.001306078923</v>
      </c>
      <c r="T1417" s="160">
        <f>IF($I$1354&gt;0,PPMT('Assumptions (Hydro)'!$V$6,Model!AH$1,'Assumptions (Hydro)'!$V$9,'Assumptions (Hydro)'!$V$4*Model!$I$1354*AVERAGE('Assumptions (Hydro)'!$E$2:$G$2)/10^9),0)</f>
        <v>-0.001368117671</v>
      </c>
      <c r="U1417" s="160">
        <f>IF($I$1354&gt;0,PPMT('Assumptions (Hydro)'!$V$6,Model!AI$1,'Assumptions (Hydro)'!$V$9,'Assumptions (Hydro)'!$V$4*Model!$I$1354*AVERAGE('Assumptions (Hydro)'!$E$2:$G$2)/10^9),0)</f>
        <v>-0.001433103261</v>
      </c>
      <c r="V1417" s="160">
        <f>IF($I$1354&gt;0,PPMT('Assumptions (Hydro)'!$V$6,Model!AJ$1,'Assumptions (Hydro)'!$V$9,'Assumptions (Hydro)'!$V$4*Model!$I$1354*AVERAGE('Assumptions (Hydro)'!$E$2:$G$2)/10^9),0)</f>
        <v>-0.001501175666</v>
      </c>
      <c r="W1417" s="160">
        <f>IF($I$1354&gt;0,PPMT('Assumptions (Hydro)'!$V$6,Model!AK$1,'Assumptions (Hydro)'!$V$9,'Assumptions (Hydro)'!$V$4*Model!$I$1354*AVERAGE('Assumptions (Hydro)'!$E$2:$G$2)/10^9),0)</f>
        <v>-0.00157248151</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-0.0003272127502</v>
      </c>
      <c r="N1421" s="160">
        <f>IF($M$1354&gt;0,PPMT('Assumptions (Hydro)'!$V$6,Model!X$1,'Assumptions (Hydro)'!$V$9,'Assumptions (Hydro)'!$V$4*Model!$M$1354*AVERAGE('Assumptions (Hydro)'!$I$2:$K$2)/10^9),0)</f>
        <v>-0.0003427553558</v>
      </c>
      <c r="O1421" s="160">
        <f>IF($M$1354&gt;0,PPMT('Assumptions (Hydro)'!$V$6,Model!Y$1,'Assumptions (Hydro)'!$V$9,'Assumptions (Hydro)'!$V$4*Model!$M$1354*AVERAGE('Assumptions (Hydro)'!$I$2:$K$2)/10^9),0)</f>
        <v>-0.0003590362352</v>
      </c>
      <c r="P1421" s="160">
        <f>IF($M$1354&gt;0,PPMT('Assumptions (Hydro)'!$V$6,Model!Z$1,'Assumptions (Hydro)'!$V$9,'Assumptions (Hydro)'!$V$4*Model!$M$1354*AVERAGE('Assumptions (Hydro)'!$I$2:$K$2)/10^9),0)</f>
        <v>-0.0003760904564</v>
      </c>
      <c r="Q1421" s="160">
        <f>IF($M$1354&gt;0,PPMT('Assumptions (Hydro)'!$V$6,Model!AA$1,'Assumptions (Hydro)'!$V$9,'Assumptions (Hydro)'!$V$4*Model!$M$1354*AVERAGE('Assumptions (Hydro)'!$I$2:$K$2)/10^9),0)</f>
        <v>-0.0003939547531</v>
      </c>
      <c r="R1421" s="160">
        <f>IF($M$1354&gt;0,PPMT('Assumptions (Hydro)'!$V$6,Model!AB$1,'Assumptions (Hydro)'!$V$9,'Assumptions (Hydro)'!$V$4*Model!$M$1354*AVERAGE('Assumptions (Hydro)'!$I$2:$K$2)/10^9),0)</f>
        <v>-0.0004126676038</v>
      </c>
      <c r="S1421" s="160">
        <f>IF($M$1354&gt;0,PPMT('Assumptions (Hydro)'!$V$6,Model!AC$1,'Assumptions (Hydro)'!$V$9,'Assumptions (Hydro)'!$V$4*Model!$M$1354*AVERAGE('Assumptions (Hydro)'!$I$2:$K$2)/10^9),0)</f>
        <v>-0.000432269315</v>
      </c>
      <c r="T1421" s="160">
        <f>IF($M$1354&gt;0,PPMT('Assumptions (Hydro)'!$V$6,Model!AD$1,'Assumptions (Hydro)'!$V$9,'Assumptions (Hydro)'!$V$4*Model!$M$1354*AVERAGE('Assumptions (Hydro)'!$I$2:$K$2)/10^9),0)</f>
        <v>-0.0004528021075</v>
      </c>
      <c r="U1421" s="160">
        <f>IF($M$1354&gt;0,PPMT('Assumptions (Hydro)'!$V$6,Model!AE$1,'Assumptions (Hydro)'!$V$9,'Assumptions (Hydro)'!$V$4*Model!$M$1354*AVERAGE('Assumptions (Hydro)'!$I$2:$K$2)/10^9),0)</f>
        <v>-0.0004743102076</v>
      </c>
      <c r="V1421" s="160">
        <f>IF($M$1354&gt;0,PPMT('Assumptions (Hydro)'!$V$6,Model!AF$1,'Assumptions (Hydro)'!$V$9,'Assumptions (Hydro)'!$V$4*Model!$M$1354*AVERAGE('Assumptions (Hydro)'!$I$2:$K$2)/10^9),0)</f>
        <v>-0.0004968399424</v>
      </c>
      <c r="W1421" s="160">
        <f>IF($M$1354&gt;0,PPMT('Assumptions (Hydro)'!$V$6,Model!AG$1,'Assumptions (Hydro)'!$V$9,'Assumptions (Hydro)'!$V$4*Model!$M$1354*AVERAGE('Assumptions (Hydro)'!$I$2:$K$2)/10^9),0)</f>
        <v>-0.0005204398397</v>
      </c>
      <c r="X1421" s="160">
        <f>IF($M$1354&gt;0,PPMT('Assumptions (Hydro)'!$V$6,Model!AH$1,'Assumptions (Hydro)'!$V$9,'Assumptions (Hydro)'!$V$4*Model!$M$1354*AVERAGE('Assumptions (Hydro)'!$I$2:$K$2)/10^9),0)</f>
        <v>-0.0005451607321</v>
      </c>
      <c r="Y1421" s="160">
        <f>IF($M$1354&gt;0,PPMT('Assumptions (Hydro)'!$V$6,Model!AI$1,'Assumptions (Hydro)'!$V$9,'Assumptions (Hydro)'!$V$4*Model!$M$1354*AVERAGE('Assumptions (Hydro)'!$I$2:$K$2)/10^9),0)</f>
        <v>-0.0005710558669</v>
      </c>
      <c r="Z1421" s="160">
        <f>IF($M$1354&gt;0,PPMT('Assumptions (Hydro)'!$V$6,Model!AJ$1,'Assumptions (Hydro)'!$V$9,'Assumptions (Hydro)'!$V$4*Model!$M$1354*AVERAGE('Assumptions (Hydro)'!$I$2:$K$2)/10^9),0)</f>
        <v>-0.0005981810206</v>
      </c>
      <c r="AA1421" s="160">
        <f>IF($M$1354&gt;0,PPMT('Assumptions (Hydro)'!$V$6,Model!AK$1,'Assumptions (Hydro)'!$V$9,'Assumptions (Hydro)'!$V$4*Model!$M$1354*AVERAGE('Assumptions (Hydro)'!$I$2:$K$2)/10^9),0)</f>
        <v>-0.000626594619</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-0.008712913514</v>
      </c>
      <c r="O1422" s="177">
        <f>IF($N$1354&gt;0,PPMT('Assumptions (Hydro)'!$V$6,Model!X$1,'Assumptions (Hydro)'!$V$9,'Assumptions (Hydro)'!$V$4*Model!$N$1354*AVERAGE('Assumptions (Hydro)'!$J$2:$L$2)/10^9),0)</f>
        <v>-0.009126776905</v>
      </c>
      <c r="P1422" s="177">
        <f>IF($N$1354&gt;0,PPMT('Assumptions (Hydro)'!$V$6,Model!Y$1,'Assumptions (Hydro)'!$V$9,'Assumptions (Hydro)'!$V$4*Model!$N$1354*AVERAGE('Assumptions (Hydro)'!$J$2:$L$2)/10^9),0)</f>
        <v>-0.009560298808</v>
      </c>
      <c r="Q1422" s="177">
        <f>IF($N$1354&gt;0,PPMT('Assumptions (Hydro)'!$V$6,Model!Z$1,'Assumptions (Hydro)'!$V$9,'Assumptions (Hydro)'!$V$4*Model!$N$1354*AVERAGE('Assumptions (Hydro)'!$J$2:$L$2)/10^9),0)</f>
        <v>-0.010014413</v>
      </c>
      <c r="R1422" s="177">
        <f>IF($N$1354&gt;0,PPMT('Assumptions (Hydro)'!$V$6,Model!AA$1,'Assumptions (Hydro)'!$V$9,'Assumptions (Hydro)'!$V$4*Model!$N$1354*AVERAGE('Assumptions (Hydro)'!$J$2:$L$2)/10^9),0)</f>
        <v>-0.01049009762</v>
      </c>
      <c r="S1422" s="177">
        <f>IF($N$1354&gt;0,PPMT('Assumptions (Hydro)'!$V$6,Model!AB$1,'Assumptions (Hydro)'!$V$9,'Assumptions (Hydro)'!$V$4*Model!$N$1354*AVERAGE('Assumptions (Hydro)'!$J$2:$L$2)/10^9),0)</f>
        <v>-0.01098837726</v>
      </c>
      <c r="T1422" s="177">
        <f>IF($N$1354&gt;0,PPMT('Assumptions (Hydro)'!$V$6,Model!AC$1,'Assumptions (Hydro)'!$V$9,'Assumptions (Hydro)'!$V$4*Model!$N$1354*AVERAGE('Assumptions (Hydro)'!$J$2:$L$2)/10^9),0)</f>
        <v>-0.01151032518</v>
      </c>
      <c r="U1422" s="177">
        <f>IF($N$1354&gt;0,PPMT('Assumptions (Hydro)'!$V$6,Model!AD$1,'Assumptions (Hydro)'!$V$9,'Assumptions (Hydro)'!$V$4*Model!$N$1354*AVERAGE('Assumptions (Hydro)'!$J$2:$L$2)/10^9),0)</f>
        <v>-0.01205706562</v>
      </c>
      <c r="V1422" s="177">
        <f>IF($N$1354&gt;0,PPMT('Assumptions (Hydro)'!$V$6,Model!AE$1,'Assumptions (Hydro)'!$V$9,'Assumptions (Hydro)'!$V$4*Model!$N$1354*AVERAGE('Assumptions (Hydro)'!$J$2:$L$2)/10^9),0)</f>
        <v>-0.01262977624</v>
      </c>
      <c r="W1422" s="177">
        <f>IF($N$1354&gt;0,PPMT('Assumptions (Hydro)'!$V$6,Model!AF$1,'Assumptions (Hydro)'!$V$9,'Assumptions (Hydro)'!$V$4*Model!$N$1354*AVERAGE('Assumptions (Hydro)'!$J$2:$L$2)/10^9),0)</f>
        <v>-0.01322969061</v>
      </c>
      <c r="X1422" s="177">
        <f>IF($N$1354&gt;0,PPMT('Assumptions (Hydro)'!$V$6,Model!AG$1,'Assumptions (Hydro)'!$V$9,'Assumptions (Hydro)'!$V$4*Model!$N$1354*AVERAGE('Assumptions (Hydro)'!$J$2:$L$2)/10^9),0)</f>
        <v>-0.01385810091</v>
      </c>
      <c r="Y1422" s="177">
        <f>IF($N$1354&gt;0,PPMT('Assumptions (Hydro)'!$V$6,Model!AH$1,'Assumptions (Hydro)'!$V$9,'Assumptions (Hydro)'!$V$4*Model!$N$1354*AVERAGE('Assumptions (Hydro)'!$J$2:$L$2)/10^9),0)</f>
        <v>-0.01451636071</v>
      </c>
      <c r="Z1422" s="177">
        <f>IF($N$1354&gt;0,PPMT('Assumptions (Hydro)'!$V$6,Model!AI$1,'Assumptions (Hydro)'!$V$9,'Assumptions (Hydro)'!$V$4*Model!$N$1354*AVERAGE('Assumptions (Hydro)'!$J$2:$L$2)/10^9),0)</f>
        <v>-0.01520588784</v>
      </c>
      <c r="AA1422" s="177">
        <f>IF($N$1354&gt;0,PPMT('Assumptions (Hydro)'!$V$6,Model!AJ$1,'Assumptions (Hydro)'!$V$9,'Assumptions (Hydro)'!$V$4*Model!$N$1354*AVERAGE('Assumptions (Hydro)'!$J$2:$L$2)/10^9),0)</f>
        <v>-0.01592816751</v>
      </c>
      <c r="AB1422" s="177">
        <f>IF($N$1354&gt;0,PPMT('Assumptions (Hydro)'!$V$6,Model!AK$1,'Assumptions (Hydro)'!$V$9,'Assumptions (Hydro)'!$V$4*Model!$N$1354*AVERAGE('Assumptions (Hydro)'!$J$2:$L$2)/10^9),0)</f>
        <v>-0.01668475547</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-0.01691921811</v>
      </c>
      <c r="P1423" s="160">
        <f>IF($O$1354&gt;0,PPMT('Assumptions (Hydro)'!$V$6,Model!X$1,'Assumptions (Hydro)'!$V$9,'Assumptions (Hydro)'!$V$4*Model!$O$1354*AVERAGE('Assumptions (Hydro)'!$K$2:$M$2)/10^9),0)</f>
        <v>-0.01772288097</v>
      </c>
      <c r="Q1423" s="160">
        <f>IF($O$1354&gt;0,PPMT('Assumptions (Hydro)'!$V$6,Model!Y$1,'Assumptions (Hydro)'!$V$9,'Assumptions (Hydro)'!$V$4*Model!$O$1354*AVERAGE('Assumptions (Hydro)'!$K$2:$M$2)/10^9),0)</f>
        <v>-0.01856471781</v>
      </c>
      <c r="R1423" s="160">
        <f>IF($O$1354&gt;0,PPMT('Assumptions (Hydro)'!$V$6,Model!Z$1,'Assumptions (Hydro)'!$V$9,'Assumptions (Hydro)'!$V$4*Model!$O$1354*AVERAGE('Assumptions (Hydro)'!$K$2:$M$2)/10^9),0)</f>
        <v>-0.01944654191</v>
      </c>
      <c r="S1423" s="160">
        <f>IF($O$1354&gt;0,PPMT('Assumptions (Hydro)'!$V$6,Model!AA$1,'Assumptions (Hydro)'!$V$9,'Assumptions (Hydro)'!$V$4*Model!$O$1354*AVERAGE('Assumptions (Hydro)'!$K$2:$M$2)/10^9),0)</f>
        <v>-0.02037025265</v>
      </c>
      <c r="T1423" s="160">
        <f>IF($O$1354&gt;0,PPMT('Assumptions (Hydro)'!$V$6,Model!AB$1,'Assumptions (Hydro)'!$V$9,'Assumptions (Hydro)'!$V$4*Model!$O$1354*AVERAGE('Assumptions (Hydro)'!$K$2:$M$2)/10^9),0)</f>
        <v>-0.02133783965</v>
      </c>
      <c r="U1423" s="160">
        <f>IF($O$1354&gt;0,PPMT('Assumptions (Hydro)'!$V$6,Model!AC$1,'Assumptions (Hydro)'!$V$9,'Assumptions (Hydro)'!$V$4*Model!$O$1354*AVERAGE('Assumptions (Hydro)'!$K$2:$M$2)/10^9),0)</f>
        <v>-0.02235138704</v>
      </c>
      <c r="V1423" s="160">
        <f>IF($O$1354&gt;0,PPMT('Assumptions (Hydro)'!$V$6,Model!AD$1,'Assumptions (Hydro)'!$V$9,'Assumptions (Hydro)'!$V$4*Model!$O$1354*AVERAGE('Assumptions (Hydro)'!$K$2:$M$2)/10^9),0)</f>
        <v>-0.02341307792</v>
      </c>
      <c r="W1423" s="160">
        <f>IF($O$1354&gt;0,PPMT('Assumptions (Hydro)'!$V$6,Model!AE$1,'Assumptions (Hydro)'!$V$9,'Assumptions (Hydro)'!$V$4*Model!$O$1354*AVERAGE('Assumptions (Hydro)'!$K$2:$M$2)/10^9),0)</f>
        <v>-0.02452519912</v>
      </c>
      <c r="X1423" s="160">
        <f>IF($O$1354&gt;0,PPMT('Assumptions (Hydro)'!$V$6,Model!AF$1,'Assumptions (Hydro)'!$V$9,'Assumptions (Hydro)'!$V$4*Model!$O$1354*AVERAGE('Assumptions (Hydro)'!$K$2:$M$2)/10^9),0)</f>
        <v>-0.02569014608</v>
      </c>
      <c r="Y1423" s="160">
        <f>IF($O$1354&gt;0,PPMT('Assumptions (Hydro)'!$V$6,Model!AG$1,'Assumptions (Hydro)'!$V$9,'Assumptions (Hydro)'!$V$4*Model!$O$1354*AVERAGE('Assumptions (Hydro)'!$K$2:$M$2)/10^9),0)</f>
        <v>-0.02691042802</v>
      </c>
      <c r="Z1423" s="160">
        <f>IF($O$1354&gt;0,PPMT('Assumptions (Hydro)'!$V$6,Model!AH$1,'Assumptions (Hydro)'!$V$9,'Assumptions (Hydro)'!$V$4*Model!$O$1354*AVERAGE('Assumptions (Hydro)'!$K$2:$M$2)/10^9),0)</f>
        <v>-0.02818867335</v>
      </c>
      <c r="AA1423" s="160">
        <f>IF($O$1354&gt;0,PPMT('Assumptions (Hydro)'!$V$6,Model!AI$1,'Assumptions (Hydro)'!$V$9,'Assumptions (Hydro)'!$V$4*Model!$O$1354*AVERAGE('Assumptions (Hydro)'!$K$2:$M$2)/10^9),0)</f>
        <v>-0.02952763533</v>
      </c>
      <c r="AB1423" s="160">
        <f>IF($O$1354&gt;0,PPMT('Assumptions (Hydro)'!$V$6,Model!AJ$1,'Assumptions (Hydro)'!$V$9,'Assumptions (Hydro)'!$V$4*Model!$O$1354*AVERAGE('Assumptions (Hydro)'!$K$2:$M$2)/10^9),0)</f>
        <v>-0.03093019801</v>
      </c>
      <c r="AC1423" s="160">
        <f>IF($O$1354&gt;0,PPMT('Assumptions (Hydro)'!$V$6,Model!AK$1,'Assumptions (Hydro)'!$V$9,'Assumptions (Hydro)'!$V$4*Model!$O$1354*AVERAGE('Assumptions (Hydro)'!$K$2:$M$2)/10^9),0)</f>
        <v>-0.03239938242</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-0.01248140809</v>
      </c>
      <c r="Q1424" s="177">
        <f>IF($P$1354&gt;0,PPMT('Assumptions (Hydro)'!$V$6,Model!X$1,'Assumptions (Hydro)'!$V$9,'Assumptions (Hydro)'!$V$4*Model!$P$1354*AVERAGE('Assumptions (Hydro)'!$L$2:$N$2)/10^9),0)</f>
        <v>-0.01307427497</v>
      </c>
      <c r="R1424" s="177">
        <f>IF($P$1354&gt;0,PPMT('Assumptions (Hydro)'!$V$6,Model!Y$1,'Assumptions (Hydro)'!$V$9,'Assumptions (Hydro)'!$V$4*Model!$P$1354*AVERAGE('Assumptions (Hydro)'!$L$2:$N$2)/10^9),0)</f>
        <v>-0.01369530304</v>
      </c>
      <c r="S1424" s="177">
        <f>IF($P$1354&gt;0,PPMT('Assumptions (Hydro)'!$V$6,Model!Z$1,'Assumptions (Hydro)'!$V$9,'Assumptions (Hydro)'!$V$4*Model!$P$1354*AVERAGE('Assumptions (Hydro)'!$L$2:$N$2)/10^9),0)</f>
        <v>-0.01434582993</v>
      </c>
      <c r="T1424" s="177">
        <f>IF($P$1354&gt;0,PPMT('Assumptions (Hydro)'!$V$6,Model!AA$1,'Assumptions (Hydro)'!$V$9,'Assumptions (Hydro)'!$V$4*Model!$P$1354*AVERAGE('Assumptions (Hydro)'!$L$2:$N$2)/10^9),0)</f>
        <v>-0.01502725685</v>
      </c>
      <c r="U1424" s="177">
        <f>IF($P$1354&gt;0,PPMT('Assumptions (Hydro)'!$V$6,Model!AB$1,'Assumptions (Hydro)'!$V$9,'Assumptions (Hydro)'!$V$4*Model!$P$1354*AVERAGE('Assumptions (Hydro)'!$L$2:$N$2)/10^9),0)</f>
        <v>-0.01574105155</v>
      </c>
      <c r="V1424" s="177">
        <f>IF($P$1354&gt;0,PPMT('Assumptions (Hydro)'!$V$6,Model!AC$1,'Assumptions (Hydro)'!$V$9,'Assumptions (Hydro)'!$V$4*Model!$P$1354*AVERAGE('Assumptions (Hydro)'!$L$2:$N$2)/10^9),0)</f>
        <v>-0.0164887515</v>
      </c>
      <c r="W1424" s="177">
        <f>IF($P$1354&gt;0,PPMT('Assumptions (Hydro)'!$V$6,Model!AD$1,'Assumptions (Hydro)'!$V$9,'Assumptions (Hydro)'!$V$4*Model!$P$1354*AVERAGE('Assumptions (Hydro)'!$L$2:$N$2)/10^9),0)</f>
        <v>-0.0172719672</v>
      </c>
      <c r="X1424" s="177">
        <f>IF($P$1354&gt;0,PPMT('Assumptions (Hydro)'!$V$6,Model!AE$1,'Assumptions (Hydro)'!$V$9,'Assumptions (Hydro)'!$V$4*Model!$P$1354*AVERAGE('Assumptions (Hydro)'!$L$2:$N$2)/10^9),0)</f>
        <v>-0.01809238564</v>
      </c>
      <c r="Y1424" s="177">
        <f>IF($P$1354&gt;0,PPMT('Assumptions (Hydro)'!$V$6,Model!AF$1,'Assumptions (Hydro)'!$V$9,'Assumptions (Hydro)'!$V$4*Model!$P$1354*AVERAGE('Assumptions (Hydro)'!$L$2:$N$2)/10^9),0)</f>
        <v>-0.01895177396</v>
      </c>
      <c r="Z1424" s="177">
        <f>IF($P$1354&gt;0,PPMT('Assumptions (Hydro)'!$V$6,Model!AG$1,'Assumptions (Hydro)'!$V$9,'Assumptions (Hydro)'!$V$4*Model!$P$1354*AVERAGE('Assumptions (Hydro)'!$L$2:$N$2)/10^9),0)</f>
        <v>-0.01985198322</v>
      </c>
      <c r="AA1424" s="177">
        <f>IF($P$1354&gt;0,PPMT('Assumptions (Hydro)'!$V$6,Model!AH$1,'Assumptions (Hydro)'!$V$9,'Assumptions (Hydro)'!$V$4*Model!$P$1354*AVERAGE('Assumptions (Hydro)'!$L$2:$N$2)/10^9),0)</f>
        <v>-0.02079495242</v>
      </c>
      <c r="AB1424" s="177">
        <f>IF($P$1354&gt;0,PPMT('Assumptions (Hydro)'!$V$6,Model!AI$1,'Assumptions (Hydro)'!$V$9,'Assumptions (Hydro)'!$V$4*Model!$P$1354*AVERAGE('Assumptions (Hydro)'!$L$2:$N$2)/10^9),0)</f>
        <v>-0.02178271266</v>
      </c>
      <c r="AC1424" s="177">
        <f>IF($P$1354&gt;0,PPMT('Assumptions (Hydro)'!$V$6,Model!AJ$1,'Assumptions (Hydro)'!$V$9,'Assumptions (Hydro)'!$V$4*Model!$P$1354*AVERAGE('Assumptions (Hydro)'!$L$2:$N$2)/10^9),0)</f>
        <v>-0.02281739151</v>
      </c>
      <c r="AD1424" s="177">
        <f>IF($P$1354&gt;0,PPMT('Assumptions (Hydro)'!$V$6,Model!AK$1,'Assumptions (Hydro)'!$V$9,'Assumptions (Hydro)'!$V$4*Model!$P$1354*AVERAGE('Assumptions (Hydro)'!$L$2:$N$2)/10^9),0)</f>
        <v>-0.02390121761</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-0.009276417897</v>
      </c>
      <c r="R1425" s="160">
        <f>IF($Q$1354&gt;0,PPMT('Assumptions (Hydro)'!$V$6,Model!X$1,'Assumptions (Hydro)'!$V$9,'Assumptions (Hydro)'!$V$4*Model!$Q$1354*AVERAGE('Assumptions (Hydro)'!$M$2:$O$2)/10^9),0)</f>
        <v>-0.009717047747</v>
      </c>
      <c r="S1425" s="160">
        <f>IF($Q$1354&gt;0,PPMT('Assumptions (Hydro)'!$V$6,Model!Y$1,'Assumptions (Hydro)'!$V$9,'Assumptions (Hydro)'!$V$4*Model!$Q$1354*AVERAGE('Assumptions (Hydro)'!$M$2:$O$2)/10^9),0)</f>
        <v>-0.01017860751</v>
      </c>
      <c r="T1425" s="160">
        <f>IF($Q$1354&gt;0,PPMT('Assumptions (Hydro)'!$V$6,Model!Z$1,'Assumptions (Hydro)'!$V$9,'Assumptions (Hydro)'!$V$4*Model!$Q$1354*AVERAGE('Assumptions (Hydro)'!$M$2:$O$2)/10^9),0)</f>
        <v>-0.01066209137</v>
      </c>
      <c r="U1425" s="160">
        <f>IF($Q$1354&gt;0,PPMT('Assumptions (Hydro)'!$V$6,Model!AA$1,'Assumptions (Hydro)'!$V$9,'Assumptions (Hydro)'!$V$4*Model!$Q$1354*AVERAGE('Assumptions (Hydro)'!$M$2:$O$2)/10^9),0)</f>
        <v>-0.01116854071</v>
      </c>
      <c r="V1425" s="160">
        <f>IF($Q$1354&gt;0,PPMT('Assumptions (Hydro)'!$V$6,Model!AB$1,'Assumptions (Hydro)'!$V$9,'Assumptions (Hydro)'!$V$4*Model!$Q$1354*AVERAGE('Assumptions (Hydro)'!$M$2:$O$2)/10^9),0)</f>
        <v>-0.0116990464</v>
      </c>
      <c r="W1425" s="160">
        <f>IF($Q$1354&gt;0,PPMT('Assumptions (Hydro)'!$V$6,Model!AC$1,'Assumptions (Hydro)'!$V$9,'Assumptions (Hydro)'!$V$4*Model!$Q$1354*AVERAGE('Assumptions (Hydro)'!$M$2:$O$2)/10^9),0)</f>
        <v>-0.0122547511</v>
      </c>
      <c r="X1425" s="160">
        <f>IF($Q$1354&gt;0,PPMT('Assumptions (Hydro)'!$V$6,Model!AD$1,'Assumptions (Hydro)'!$V$9,'Assumptions (Hydro)'!$V$4*Model!$Q$1354*AVERAGE('Assumptions (Hydro)'!$M$2:$O$2)/10^9),0)</f>
        <v>-0.01283685178</v>
      </c>
      <c r="Y1425" s="160">
        <f>IF($Q$1354&gt;0,PPMT('Assumptions (Hydro)'!$V$6,Model!AE$1,'Assumptions (Hydro)'!$V$9,'Assumptions (Hydro)'!$V$4*Model!$Q$1354*AVERAGE('Assumptions (Hydro)'!$M$2:$O$2)/10^9),0)</f>
        <v>-0.01344660224</v>
      </c>
      <c r="Z1425" s="160">
        <f>IF($Q$1354&gt;0,PPMT('Assumptions (Hydro)'!$V$6,Model!AF$1,'Assumptions (Hydro)'!$V$9,'Assumptions (Hydro)'!$V$4*Model!$Q$1354*AVERAGE('Assumptions (Hydro)'!$M$2:$O$2)/10^9),0)</f>
        <v>-0.01408531584</v>
      </c>
      <c r="AA1425" s="160">
        <f>IF($Q$1354&gt;0,PPMT('Assumptions (Hydro)'!$V$6,Model!AG$1,'Assumptions (Hydro)'!$V$9,'Assumptions (Hydro)'!$V$4*Model!$Q$1354*AVERAGE('Assumptions (Hydro)'!$M$2:$O$2)/10^9),0)</f>
        <v>-0.01475436835</v>
      </c>
      <c r="AB1425" s="160">
        <f>IF($Q$1354&gt;0,PPMT('Assumptions (Hydro)'!$V$6,Model!AH$1,'Assumptions (Hydro)'!$V$9,'Assumptions (Hydro)'!$V$4*Model!$Q$1354*AVERAGE('Assumptions (Hydro)'!$M$2:$O$2)/10^9),0)</f>
        <v>-0.01545520084</v>
      </c>
      <c r="AC1425" s="160">
        <f>IF($Q$1354&gt;0,PPMT('Assumptions (Hydro)'!$V$6,Model!AI$1,'Assumptions (Hydro)'!$V$9,'Assumptions (Hydro)'!$V$4*Model!$Q$1354*AVERAGE('Assumptions (Hydro)'!$M$2:$O$2)/10^9),0)</f>
        <v>-0.01618932288</v>
      </c>
      <c r="AD1425" s="160">
        <f>IF($Q$1354&gt;0,PPMT('Assumptions (Hydro)'!$V$6,Model!AJ$1,'Assumptions (Hydro)'!$V$9,'Assumptions (Hydro)'!$V$4*Model!$Q$1354*AVERAGE('Assumptions (Hydro)'!$M$2:$O$2)/10^9),0)</f>
        <v>-0.01695831572</v>
      </c>
      <c r="AE1425" s="160">
        <f>IF($Q$1354&gt;0,PPMT('Assumptions (Hydro)'!$V$6,Model!AK$1,'Assumptions (Hydro)'!$V$9,'Assumptions (Hydro)'!$V$4*Model!$Q$1354*AVERAGE('Assumptions (Hydro)'!$M$2:$O$2)/10^9),0)</f>
        <v>-0.01776383571</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-0.009275292263</v>
      </c>
      <c r="S1426" s="177">
        <f>IF($R$1354&gt;0,PPMT('Assumptions (Hydro)'!$V$6,Model!X$1,'Assumptions (Hydro)'!$V$9,'Assumptions (Hydro)'!$V$4*Model!$R$1354*AVERAGE('Assumptions (Hydro)'!$N$2:$P$2)/10^9),0)</f>
        <v>-0.009715868646</v>
      </c>
      <c r="T1426" s="177">
        <f>IF($R$1354&gt;0,PPMT('Assumptions (Hydro)'!$V$6,Model!Y$1,'Assumptions (Hydro)'!$V$9,'Assumptions (Hydro)'!$V$4*Model!$R$1354*AVERAGE('Assumptions (Hydro)'!$N$2:$P$2)/10^9),0)</f>
        <v>-0.01017737241</v>
      </c>
      <c r="U1426" s="177">
        <f>IF($R$1354&gt;0,PPMT('Assumptions (Hydro)'!$V$6,Model!Z$1,'Assumptions (Hydro)'!$V$9,'Assumptions (Hydro)'!$V$4*Model!$R$1354*AVERAGE('Assumptions (Hydro)'!$N$2:$P$2)/10^9),0)</f>
        <v>-0.0106607976</v>
      </c>
      <c r="V1426" s="177">
        <f>IF($R$1354&gt;0,PPMT('Assumptions (Hydro)'!$V$6,Model!AA$1,'Assumptions (Hydro)'!$V$9,'Assumptions (Hydro)'!$V$4*Model!$R$1354*AVERAGE('Assumptions (Hydro)'!$N$2:$P$2)/10^9),0)</f>
        <v>-0.01116718548</v>
      </c>
      <c r="W1426" s="177">
        <f>IF($R$1354&gt;0,PPMT('Assumptions (Hydro)'!$V$6,Model!AB$1,'Assumptions (Hydro)'!$V$9,'Assumptions (Hydro)'!$V$4*Model!$R$1354*AVERAGE('Assumptions (Hydro)'!$N$2:$P$2)/10^9),0)</f>
        <v>-0.01169762679</v>
      </c>
      <c r="X1426" s="177">
        <f>IF($R$1354&gt;0,PPMT('Assumptions (Hydro)'!$V$6,Model!AC$1,'Assumptions (Hydro)'!$V$9,'Assumptions (Hydro)'!$V$4*Model!$R$1354*AVERAGE('Assumptions (Hydro)'!$N$2:$P$2)/10^9),0)</f>
        <v>-0.01225326406</v>
      </c>
      <c r="Y1426" s="177">
        <f>IF($R$1354&gt;0,PPMT('Assumptions (Hydro)'!$V$6,Model!AD$1,'Assumptions (Hydro)'!$V$9,'Assumptions (Hydro)'!$V$4*Model!$R$1354*AVERAGE('Assumptions (Hydro)'!$N$2:$P$2)/10^9),0)</f>
        <v>-0.01283529411</v>
      </c>
      <c r="Z1426" s="177">
        <f>IF($R$1354&gt;0,PPMT('Assumptions (Hydro)'!$V$6,Model!AE$1,'Assumptions (Hydro)'!$V$9,'Assumptions (Hydro)'!$V$4*Model!$R$1354*AVERAGE('Assumptions (Hydro)'!$N$2:$P$2)/10^9),0)</f>
        <v>-0.01344497058</v>
      </c>
      <c r="AA1426" s="177">
        <f>IF($R$1354&gt;0,PPMT('Assumptions (Hydro)'!$V$6,Model!AF$1,'Assumptions (Hydro)'!$V$9,'Assumptions (Hydro)'!$V$4*Model!$R$1354*AVERAGE('Assumptions (Hydro)'!$N$2:$P$2)/10^9),0)</f>
        <v>-0.01408360668</v>
      </c>
      <c r="AB1426" s="177">
        <f>IF($R$1354&gt;0,PPMT('Assumptions (Hydro)'!$V$6,Model!AG$1,'Assumptions (Hydro)'!$V$9,'Assumptions (Hydro)'!$V$4*Model!$R$1354*AVERAGE('Assumptions (Hydro)'!$N$2:$P$2)/10^9),0)</f>
        <v>-0.014752578</v>
      </c>
      <c r="AC1426" s="177">
        <f>IF($R$1354&gt;0,PPMT('Assumptions (Hydro)'!$V$6,Model!AH$1,'Assumptions (Hydro)'!$V$9,'Assumptions (Hydro)'!$V$4*Model!$R$1354*AVERAGE('Assumptions (Hydro)'!$N$2:$P$2)/10^9),0)</f>
        <v>-0.01545332545</v>
      </c>
      <c r="AD1426" s="177">
        <f>IF($R$1354&gt;0,PPMT('Assumptions (Hydro)'!$V$6,Model!AI$1,'Assumptions (Hydro)'!$V$9,'Assumptions (Hydro)'!$V$4*Model!$R$1354*AVERAGE('Assumptions (Hydro)'!$N$2:$P$2)/10^9),0)</f>
        <v>-0.01618735841</v>
      </c>
      <c r="AE1426" s="177">
        <f>IF($R$1354&gt;0,PPMT('Assumptions (Hydro)'!$V$6,Model!AJ$1,'Assumptions (Hydro)'!$V$9,'Assumptions (Hydro)'!$V$4*Model!$R$1354*AVERAGE('Assumptions (Hydro)'!$N$2:$P$2)/10^9),0)</f>
        <v>-0.01695625794</v>
      </c>
      <c r="AF1426" s="177">
        <f>IF($R$1354&gt;0,PPMT('Assumptions (Hydro)'!$V$6,Model!AK$1,'Assumptions (Hydro)'!$V$9,'Assumptions (Hydro)'!$V$4*Model!$R$1354*AVERAGE('Assumptions (Hydro)'!$N$2:$P$2)/10^9),0)</f>
        <v>-0.01776168019</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-0.009037272168</v>
      </c>
      <c r="T1427" s="160">
        <f>IF($S$1354&gt;0,PPMT('Assumptions (Hydro)'!$V$6,Model!X$1,'Assumptions (Hydro)'!$V$9,'Assumptions (Hydro)'!$V$4*Model!$S$1354*AVERAGE('Assumptions (Hydro)'!$O$2:$Q$2)/10^9),0)</f>
        <v>-0.009466542596</v>
      </c>
      <c r="U1427" s="160">
        <f>IF($S$1354&gt;0,PPMT('Assumptions (Hydro)'!$V$6,Model!Y$1,'Assumptions (Hydro)'!$V$9,'Assumptions (Hydro)'!$V$4*Model!$S$1354*AVERAGE('Assumptions (Hydro)'!$O$2:$Q$2)/10^9),0)</f>
        <v>-0.00991620337</v>
      </c>
      <c r="V1427" s="160">
        <f>IF($S$1354&gt;0,PPMT('Assumptions (Hydro)'!$V$6,Model!Z$1,'Assumptions (Hydro)'!$V$9,'Assumptions (Hydro)'!$V$4*Model!$S$1354*AVERAGE('Assumptions (Hydro)'!$O$2:$Q$2)/10^9),0)</f>
        <v>-0.01038722303</v>
      </c>
      <c r="W1427" s="160">
        <f>IF($S$1354&gt;0,PPMT('Assumptions (Hydro)'!$V$6,Model!AA$1,'Assumptions (Hydro)'!$V$9,'Assumptions (Hydro)'!$V$4*Model!$S$1354*AVERAGE('Assumptions (Hydro)'!$O$2:$Q$2)/10^9),0)</f>
        <v>-0.01088061612</v>
      </c>
      <c r="X1427" s="160">
        <f>IF($S$1354&gt;0,PPMT('Assumptions (Hydro)'!$V$6,Model!AB$1,'Assumptions (Hydro)'!$V$9,'Assumptions (Hydro)'!$V$4*Model!$S$1354*AVERAGE('Assumptions (Hydro)'!$O$2:$Q$2)/10^9),0)</f>
        <v>-0.01139744539</v>
      </c>
      <c r="Y1427" s="160">
        <f>IF($S$1354&gt;0,PPMT('Assumptions (Hydro)'!$V$6,Model!AC$1,'Assumptions (Hydro)'!$V$9,'Assumptions (Hydro)'!$V$4*Model!$S$1354*AVERAGE('Assumptions (Hydro)'!$O$2:$Q$2)/10^9),0)</f>
        <v>-0.01193882405</v>
      </c>
      <c r="Z1427" s="160">
        <f>IF($S$1354&gt;0,PPMT('Assumptions (Hydro)'!$V$6,Model!AD$1,'Assumptions (Hydro)'!$V$9,'Assumptions (Hydro)'!$V$4*Model!$S$1354*AVERAGE('Assumptions (Hydro)'!$O$2:$Q$2)/10^9),0)</f>
        <v>-0.01250591819</v>
      </c>
      <c r="AA1427" s="160">
        <f>IF($S$1354&gt;0,PPMT('Assumptions (Hydro)'!$V$6,Model!AE$1,'Assumptions (Hydro)'!$V$9,'Assumptions (Hydro)'!$V$4*Model!$S$1354*AVERAGE('Assumptions (Hydro)'!$O$2:$Q$2)/10^9),0)</f>
        <v>-0.0130999493</v>
      </c>
      <c r="AB1427" s="160">
        <f>IF($S$1354&gt;0,PPMT('Assumptions (Hydro)'!$V$6,Model!AF$1,'Assumptions (Hydro)'!$V$9,'Assumptions (Hydro)'!$V$4*Model!$S$1354*AVERAGE('Assumptions (Hydro)'!$O$2:$Q$2)/10^9),0)</f>
        <v>-0.01372219689</v>
      </c>
      <c r="AC1427" s="160">
        <f>IF($S$1354&gt;0,PPMT('Assumptions (Hydro)'!$V$6,Model!AG$1,'Assumptions (Hydro)'!$V$9,'Assumptions (Hydro)'!$V$4*Model!$S$1354*AVERAGE('Assumptions (Hydro)'!$O$2:$Q$2)/10^9),0)</f>
        <v>-0.01437400125</v>
      </c>
      <c r="AD1427" s="160">
        <f>IF($S$1354&gt;0,PPMT('Assumptions (Hydro)'!$V$6,Model!AH$1,'Assumptions (Hydro)'!$V$9,'Assumptions (Hydro)'!$V$4*Model!$S$1354*AVERAGE('Assumptions (Hydro)'!$O$2:$Q$2)/10^9),0)</f>
        <v>-0.01505676631</v>
      </c>
      <c r="AE1427" s="160">
        <f>IF($S$1354&gt;0,PPMT('Assumptions (Hydro)'!$V$6,Model!AI$1,'Assumptions (Hydro)'!$V$9,'Assumptions (Hydro)'!$V$4*Model!$S$1354*AVERAGE('Assumptions (Hydro)'!$O$2:$Q$2)/10^9),0)</f>
        <v>-0.0157719627</v>
      </c>
      <c r="AF1427" s="160">
        <f>IF($S$1354&gt;0,PPMT('Assumptions (Hydro)'!$V$6,Model!AJ$1,'Assumptions (Hydro)'!$V$9,'Assumptions (Hydro)'!$V$4*Model!$S$1354*AVERAGE('Assumptions (Hydro)'!$O$2:$Q$2)/10^9),0)</f>
        <v>-0.01652113093</v>
      </c>
      <c r="AG1427" s="160">
        <f>IF($S$1354&gt;0,PPMT('Assumptions (Hydro)'!$V$6,Model!AK$1,'Assumptions (Hydro)'!$V$9,'Assumptions (Hydro)'!$V$4*Model!$S$1354*AVERAGE('Assumptions (Hydro)'!$O$2:$Q$2)/10^9),0)</f>
        <v>-0.01730588465</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-0.009228840841</v>
      </c>
      <c r="U1428" s="160">
        <f>IF($T$1354&gt;0,PPMT('Assumptions (Hydro)'!$V$6,Model!X$1,'Assumptions (Hydro)'!$V$9,'Assumptions (Hydro)'!$V$4*Model!$T$1354*AVERAGE('Assumptions (Hydro)'!$P$2:$R$2)/10^9),0)</f>
        <v>-0.009667210781</v>
      </c>
      <c r="V1428" s="160">
        <f>IF($T$1354&gt;0,PPMT('Assumptions (Hydro)'!$V$6,Model!Y$1,'Assumptions (Hydro)'!$V$9,'Assumptions (Hydro)'!$V$4*Model!$T$1354*AVERAGE('Assumptions (Hydro)'!$P$2:$R$2)/10^9),0)</f>
        <v>-0.01012640329</v>
      </c>
      <c r="W1428" s="160">
        <f>IF($T$1354&gt;0,PPMT('Assumptions (Hydro)'!$V$6,Model!Z$1,'Assumptions (Hydro)'!$V$9,'Assumptions (Hydro)'!$V$4*Model!$T$1354*AVERAGE('Assumptions (Hydro)'!$P$2:$R$2)/10^9),0)</f>
        <v>-0.01060740745</v>
      </c>
      <c r="X1428" s="160">
        <f>IF($T$1354&gt;0,PPMT('Assumptions (Hydro)'!$V$6,Model!AA$1,'Assumptions (Hydro)'!$V$9,'Assumptions (Hydro)'!$V$4*Model!$T$1354*AVERAGE('Assumptions (Hydro)'!$P$2:$R$2)/10^9),0)</f>
        <v>-0.0111112593</v>
      </c>
      <c r="Y1428" s="160">
        <f>IF($T$1354&gt;0,PPMT('Assumptions (Hydro)'!$V$6,Model!AB$1,'Assumptions (Hydro)'!$V$9,'Assumptions (Hydro)'!$V$4*Model!$T$1354*AVERAGE('Assumptions (Hydro)'!$P$2:$R$2)/10^9),0)</f>
        <v>-0.01163904412</v>
      </c>
      <c r="Z1428" s="160">
        <f>IF($T$1354&gt;0,PPMT('Assumptions (Hydro)'!$V$6,Model!AC$1,'Assumptions (Hydro)'!$V$9,'Assumptions (Hydro)'!$V$4*Model!$T$1354*AVERAGE('Assumptions (Hydro)'!$P$2:$R$2)/10^9),0)</f>
        <v>-0.01219189872</v>
      </c>
      <c r="AA1428" s="160">
        <f>IF($T$1354&gt;0,PPMT('Assumptions (Hydro)'!$V$6,Model!AD$1,'Assumptions (Hydro)'!$V$9,'Assumptions (Hydro)'!$V$4*Model!$T$1354*AVERAGE('Assumptions (Hydro)'!$P$2:$R$2)/10^9),0)</f>
        <v>-0.01277101391</v>
      </c>
      <c r="AB1428" s="160">
        <f>IF($T$1354&gt;0,PPMT('Assumptions (Hydro)'!$V$6,Model!AE$1,'Assumptions (Hydro)'!$V$9,'Assumptions (Hydro)'!$V$4*Model!$T$1354*AVERAGE('Assumptions (Hydro)'!$P$2:$R$2)/10^9),0)</f>
        <v>-0.01337763707</v>
      </c>
      <c r="AC1428" s="160">
        <f>IF($T$1354&gt;0,PPMT('Assumptions (Hydro)'!$V$6,Model!AF$1,'Assumptions (Hydro)'!$V$9,'Assumptions (Hydro)'!$V$4*Model!$T$1354*AVERAGE('Assumptions (Hydro)'!$P$2:$R$2)/10^9),0)</f>
        <v>-0.01401307483</v>
      </c>
      <c r="AD1428" s="160">
        <f>IF($T$1354&gt;0,PPMT('Assumptions (Hydro)'!$V$6,Model!AG$1,'Assumptions (Hydro)'!$V$9,'Assumptions (Hydro)'!$V$4*Model!$T$1354*AVERAGE('Assumptions (Hydro)'!$P$2:$R$2)/10^9),0)</f>
        <v>-0.01467869588</v>
      </c>
      <c r="AE1428" s="160">
        <f>IF($T$1354&gt;0,PPMT('Assumptions (Hydro)'!$V$6,Model!AH$1,'Assumptions (Hydro)'!$V$9,'Assumptions (Hydro)'!$V$4*Model!$T$1354*AVERAGE('Assumptions (Hydro)'!$P$2:$R$2)/10^9),0)</f>
        <v>-0.01537593394</v>
      </c>
      <c r="AF1428" s="160">
        <f>IF($T$1354&gt;0,PPMT('Assumptions (Hydro)'!$V$6,Model!AI$1,'Assumptions (Hydro)'!$V$9,'Assumptions (Hydro)'!$V$4*Model!$T$1354*AVERAGE('Assumptions (Hydro)'!$P$2:$R$2)/10^9),0)</f>
        <v>-0.0161062908</v>
      </c>
      <c r="AG1428" s="160">
        <f>IF($T$1354&gt;0,PPMT('Assumptions (Hydro)'!$V$6,Model!AJ$1,'Assumptions (Hydro)'!$V$9,'Assumptions (Hydro)'!$V$4*Model!$T$1354*AVERAGE('Assumptions (Hydro)'!$P$2:$R$2)/10^9),0)</f>
        <v>-0.01687133961</v>
      </c>
      <c r="AH1428" s="160">
        <f>IF($T$1354&gt;0,PPMT('Assumptions (Hydro)'!$V$6,Model!AK$1,'Assumptions (Hydro)'!$V$9,'Assumptions (Hydro)'!$V$4*Model!$T$1354*AVERAGE('Assumptions (Hydro)'!$P$2:$R$2)/10^9),0)</f>
        <v>-0.01767272824</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-0.01036132856</v>
      </c>
      <c r="V1429" s="160">
        <f>IF($U$1354&gt;0,PPMT('Assumptions (Hydro)'!$V$6,Model!X$1,'Assumptions (Hydro)'!$V$9,'Assumptions (Hydro)'!$V$4*Model!$U$1354*AVERAGE('Assumptions (Hydro)'!$Q$2:$S$2)/10^9),0)</f>
        <v>-0.01085349166</v>
      </c>
      <c r="W1429" s="160">
        <f>IF($U$1354&gt;0,PPMT('Assumptions (Hydro)'!$V$6,Model!Y$1,'Assumptions (Hydro)'!$V$9,'Assumptions (Hydro)'!$V$4*Model!$U$1354*AVERAGE('Assumptions (Hydro)'!$Q$2:$S$2)/10^9),0)</f>
        <v>-0.01136903252</v>
      </c>
      <c r="X1429" s="160">
        <f>IF($U$1354&gt;0,PPMT('Assumptions (Hydro)'!$V$6,Model!Z$1,'Assumptions (Hydro)'!$V$9,'Assumptions (Hydro)'!$V$4*Model!$U$1354*AVERAGE('Assumptions (Hydro)'!$Q$2:$S$2)/10^9),0)</f>
        <v>-0.01190906156</v>
      </c>
      <c r="Y1429" s="160">
        <f>IF($U$1354&gt;0,PPMT('Assumptions (Hydro)'!$V$6,Model!AA$1,'Assumptions (Hydro)'!$V$9,'Assumptions (Hydro)'!$V$4*Model!$U$1354*AVERAGE('Assumptions (Hydro)'!$Q$2:$S$2)/10^9),0)</f>
        <v>-0.01247474198</v>
      </c>
      <c r="Z1429" s="160">
        <f>IF($U$1354&gt;0,PPMT('Assumptions (Hydro)'!$V$6,Model!AB$1,'Assumptions (Hydro)'!$V$9,'Assumptions (Hydro)'!$V$4*Model!$U$1354*AVERAGE('Assumptions (Hydro)'!$Q$2:$S$2)/10^9),0)</f>
        <v>-0.01306729223</v>
      </c>
      <c r="AA1429" s="160">
        <f>IF($U$1354&gt;0,PPMT('Assumptions (Hydro)'!$V$6,Model!AC$1,'Assumptions (Hydro)'!$V$9,'Assumptions (Hydro)'!$V$4*Model!$U$1354*AVERAGE('Assumptions (Hydro)'!$Q$2:$S$2)/10^9),0)</f>
        <v>-0.01368798861</v>
      </c>
      <c r="AB1429" s="160">
        <f>IF($U$1354&gt;0,PPMT('Assumptions (Hydro)'!$V$6,Model!AD$1,'Assumptions (Hydro)'!$V$9,'Assumptions (Hydro)'!$V$4*Model!$U$1354*AVERAGE('Assumptions (Hydro)'!$Q$2:$S$2)/10^9),0)</f>
        <v>-0.01433816807</v>
      </c>
      <c r="AC1429" s="160">
        <f>IF($U$1354&gt;0,PPMT('Assumptions (Hydro)'!$V$6,Model!AE$1,'Assumptions (Hydro)'!$V$9,'Assumptions (Hydro)'!$V$4*Model!$U$1354*AVERAGE('Assumptions (Hydro)'!$Q$2:$S$2)/10^9),0)</f>
        <v>-0.01501923105</v>
      </c>
      <c r="AD1429" s="160">
        <f>IF($U$1354&gt;0,PPMT('Assumptions (Hydro)'!$V$6,Model!AF$1,'Assumptions (Hydro)'!$V$9,'Assumptions (Hydro)'!$V$4*Model!$U$1354*AVERAGE('Assumptions (Hydro)'!$Q$2:$S$2)/10^9),0)</f>
        <v>-0.01573264453</v>
      </c>
      <c r="AE1429" s="160">
        <f>IF($U$1354&gt;0,PPMT('Assumptions (Hydro)'!$V$6,Model!AG$1,'Assumptions (Hydro)'!$V$9,'Assumptions (Hydro)'!$V$4*Model!$U$1354*AVERAGE('Assumptions (Hydro)'!$Q$2:$S$2)/10^9),0)</f>
        <v>-0.01647994514</v>
      </c>
      <c r="AF1429" s="160">
        <f>IF($U$1354&gt;0,PPMT('Assumptions (Hydro)'!$V$6,Model!AH$1,'Assumptions (Hydro)'!$V$9,'Assumptions (Hydro)'!$V$4*Model!$U$1354*AVERAGE('Assumptions (Hydro)'!$Q$2:$S$2)/10^9),0)</f>
        <v>-0.01726274254</v>
      </c>
      <c r="AG1429" s="160">
        <f>IF($U$1354&gt;0,PPMT('Assumptions (Hydro)'!$V$6,Model!AI$1,'Assumptions (Hydro)'!$V$9,'Assumptions (Hydro)'!$V$4*Model!$U$1354*AVERAGE('Assumptions (Hydro)'!$Q$2:$S$2)/10^9),0)</f>
        <v>-0.01808272281</v>
      </c>
      <c r="AH1429" s="160">
        <f>IF($U$1354&gt;0,PPMT('Assumptions (Hydro)'!$V$6,Model!AJ$1,'Assumptions (Hydro)'!$V$9,'Assumptions (Hydro)'!$V$4*Model!$U$1354*AVERAGE('Assumptions (Hydro)'!$Q$2:$S$2)/10^9),0)</f>
        <v>-0.01894165214</v>
      </c>
      <c r="AI1429" s="160">
        <f>IF($U$1354&gt;0,PPMT('Assumptions (Hydro)'!$V$6,Model!AK$1,'Assumptions (Hydro)'!$V$9,'Assumptions (Hydro)'!$V$4*Model!$U$1354*AVERAGE('Assumptions (Hydro)'!$Q$2:$S$2)/10^9),0)</f>
        <v>-0.01984138062</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v>
      </c>
      <c r="E1462" s="177">
        <f t="array" ref="E1462">SUM(IF(ISERROR(E1463:E1513),"",E1463:E1513))</f>
        <v>0</v>
      </c>
      <c r="F1462" s="177">
        <f t="array" ref="F1462">SUM(IF(ISERROR(F1463:F1513),"",F1463:F1513))</f>
        <v>0</v>
      </c>
      <c r="G1462" s="177">
        <f t="array" ref="G1462">SUM(IF(ISERROR(G1463:G1513),"",G1463:G1513))</f>
        <v>0</v>
      </c>
      <c r="H1462" s="177">
        <f t="array" ref="H1462">SUM(IF(ISERROR(H1463:H1513),"",H1463:H1513))</f>
        <v>0</v>
      </c>
      <c r="I1462" s="177">
        <f t="array" ref="I1462">SUM(IF(ISERROR(I1463:I1513),"",I1463:I1513))</f>
        <v>-0.0008260118886</v>
      </c>
      <c r="J1462" s="177">
        <f t="array" ref="J1462">SUM(IF(ISERROR(J1463:J1513),"",J1463:J1513))</f>
        <v>-0.0007870066702</v>
      </c>
      <c r="K1462" s="177">
        <f t="array" ref="K1462">SUM(IF(ISERROR(K1463:K1513),"",K1463:K1513))</f>
        <v>-0.0007461487039</v>
      </c>
      <c r="L1462" s="177">
        <f t="array" ref="L1462">SUM(IF(ISERROR(L1463:L1513),"",L1463:L1513))</f>
        <v>-0.0007033499842</v>
      </c>
      <c r="M1462" s="177">
        <f t="array" ref="M1462">SUM(IF(ISERROR(M1463:M1513),"",M1463:M1513))</f>
        <v>-0.0009876634386</v>
      </c>
      <c r="N1462" s="177">
        <f t="array" ref="N1462">SUM(IF(ISERROR(N1463:N1513),"",N1463:N1513))</f>
        <v>-0.009689527512</v>
      </c>
      <c r="O1462" s="177">
        <f t="array" ref="O1462">SUM(IF(ISERROR(O1463:O1513),"",O1463:O1513))</f>
        <v>-0.0262293264</v>
      </c>
      <c r="P1462" s="177">
        <f t="array" ref="P1462">SUM(IF(ISERROR(P1463:P1513),"",P1463:P1513))</f>
        <v>-0.03747867634</v>
      </c>
      <c r="Q1462" s="177">
        <f t="array" ref="Q1462">SUM(IF(ISERROR(Q1463:Q1513),"",Q1463:Q1513))</f>
        <v>-0.0448492181</v>
      </c>
      <c r="R1462" s="177">
        <f t="array" ref="R1462">SUM(IF(ISERROR(R1463:R1513),"",R1463:R1513))</f>
        <v>-0.05168486647</v>
      </c>
      <c r="S1462" s="177">
        <f t="array" ref="S1462">SUM(IF(ISERROR(S1463:S1513),"",S1463:S1513))</f>
        <v>-0.05772202781</v>
      </c>
      <c r="T1462" s="177">
        <f t="array" ref="T1462">SUM(IF(ISERROR(T1463:T1513),"",T1463:T1513))</f>
        <v>-0.06337757837</v>
      </c>
      <c r="U1462" s="177">
        <f t="array" ref="U1462">SUM(IF(ISERROR(U1463:U1513),"",U1463:U1513))</f>
        <v>-0.06956161455</v>
      </c>
      <c r="V1462" s="177">
        <f t="array" ref="V1462">SUM(IF(ISERROR(V1463:V1513),"",V1463:V1513))</f>
        <v>-0.06462964211</v>
      </c>
      <c r="W1462" s="177">
        <f t="array" ref="W1462">SUM(IF(ISERROR(W1463:W1513),"",W1463:W1513))</f>
        <v>-0.05946340098</v>
      </c>
      <c r="X1462" s="177">
        <f t="array" ref="X1462">SUM(IF(ISERROR(X1463:X1513),"",X1463:X1513))</f>
        <v>-0.0540517634</v>
      </c>
      <c r="Y1462" s="177">
        <f t="array" ref="Y1462">SUM(IF(ISERROR(Y1463:Y1513),"",Y1463:Y1513))</f>
        <v>-0.04846131381</v>
      </c>
      <c r="Z1462" s="177">
        <f t="array" ref="Z1462">SUM(IF(ISERROR(Z1463:Z1513),"",Z1463:Z1513))</f>
        <v>-0.04260531787</v>
      </c>
      <c r="AA1462" s="177">
        <f t="array" ref="AA1462">SUM(IF(ISERROR(AA1463:AA1513),"",AA1463:AA1513))</f>
        <v>-0.03647116213</v>
      </c>
      <c r="AB1462" s="177">
        <f t="array" ref="AB1462">SUM(IF(ISERROR(AB1463:AB1513),"",AB1463:AB1513))</f>
        <v>-0.03004563398</v>
      </c>
      <c r="AC1462" s="177">
        <f t="array" ref="AC1462">SUM(IF(ISERROR(AC1463:AC1513),"",AC1463:AC1513))</f>
        <v>-0.02334607025</v>
      </c>
      <c r="AD1462" s="177">
        <f t="array" ref="AD1462">SUM(IF(ISERROR(AD1463:AD1513),"",AD1463:AD1513))</f>
        <v>-0.0171584481</v>
      </c>
      <c r="AE1462" s="177">
        <f t="array" ref="AE1462">SUM(IF(ISERROR(AE1463:AE1513),"",AE1463:AE1513))</f>
        <v>-0.01228898568</v>
      </c>
      <c r="AF1462" s="177">
        <f t="array" ref="AF1462">SUM(IF(ISERROR(AF1463:AF1513),"",AF1463:AF1513))</f>
        <v>-0.008377458745</v>
      </c>
      <c r="AG1462" s="177">
        <f t="array" ref="AG1462">SUM(IF(ISERROR(AG1463:AG1513),"",AG1463:AG1513))</f>
        <v>-0.005163996133</v>
      </c>
      <c r="AH1462" s="177">
        <f t="array" ref="AH1462">SUM(IF(ISERROR(AH1463:AH1513),"",AH1463:AH1513))</f>
        <v>-0.002681648647</v>
      </c>
      <c r="AI1462" s="177">
        <f t="array" ref="AI1462">SUM(IF(ISERROR(AI1463:AI1513),"",AI1463:AI1513))</f>
        <v>-0.0009424655793</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-0.0008260118886</v>
      </c>
      <c r="J1469" s="160">
        <f>IF($I$1354&gt;0,IPMT('Assumptions (Hydro)'!$V$6,Model!X$1,'Assumptions (Hydro)'!$V$9,'Assumptions (Hydro)'!$V$4*Model!$I$1354*AVERAGE('Assumptions (Hydro)'!$E$2:$G$2)/10^9),0)</f>
        <v>-0.0007870066702</v>
      </c>
      <c r="K1469" s="160">
        <f>IF($I$1354&gt;0,IPMT('Assumptions (Hydro)'!$V$6,Model!Y$1,'Assumptions (Hydro)'!$V$9,'Assumptions (Hydro)'!$V$4*Model!$I$1354*AVERAGE('Assumptions (Hydro)'!$E$2:$G$2)/10^9),0)</f>
        <v>-0.0007461487039</v>
      </c>
      <c r="L1469" s="160">
        <f>IF($I$1354&gt;0,IPMT('Assumptions (Hydro)'!$V$6,Model!Z$1,'Assumptions (Hydro)'!$V$9,'Assumptions (Hydro)'!$V$4*Model!$I$1354*AVERAGE('Assumptions (Hydro)'!$E$2:$G$2)/10^9),0)</f>
        <v>-0.0007033499842</v>
      </c>
      <c r="M1469" s="160">
        <f>IF($I$1354&gt;0,IPMT('Assumptions (Hydro)'!$V$6,Model!AA$1,'Assumptions (Hydro)'!$V$9,'Assumptions (Hydro)'!$V$4*Model!$I$1354*AVERAGE('Assumptions (Hydro)'!$E$2:$G$2)/10^9),0)</f>
        <v>-0.0006585183253</v>
      </c>
      <c r="N1469" s="160">
        <f>IF($I$1354&gt;0,IPMT('Assumptions (Hydro)'!$V$6,Model!AB$1,'Assumptions (Hydro)'!$V$9,'Assumptions (Hydro)'!$V$4*Model!$I$1354*AVERAGE('Assumptions (Hydro)'!$E$2:$G$2)/10^9),0)</f>
        <v>-0.0006115571627</v>
      </c>
      <c r="O1469" s="160">
        <f>IF($I$1354&gt;0,IPMT('Assumptions (Hydro)'!$V$6,Model!AC$1,'Assumptions (Hydro)'!$V$9,'Assumptions (Hydro)'!$V$4*Model!$I$1354*AVERAGE('Assumptions (Hydro)'!$E$2:$G$2)/10^9),0)</f>
        <v>-0.0005623653448</v>
      </c>
      <c r="P1469" s="160">
        <f>IF($I$1354&gt;0,IPMT('Assumptions (Hydro)'!$V$6,Model!AD$1,'Assumptions (Hydro)'!$V$9,'Assumptions (Hydro)'!$V$4*Model!$I$1354*AVERAGE('Assumptions (Hydro)'!$E$2:$G$2)/10^9),0)</f>
        <v>-0.0005108369155</v>
      </c>
      <c r="Q1469" s="160">
        <f>IF($I$1354&gt;0,IPMT('Assumptions (Hydro)'!$V$6,Model!AE$1,'Assumptions (Hydro)'!$V$9,'Assumptions (Hydro)'!$V$4*Model!$I$1354*AVERAGE('Assumptions (Hydro)'!$E$2:$G$2)/10^9),0)</f>
        <v>-0.0004568608859</v>
      </c>
      <c r="R1469" s="160">
        <f>IF($I$1354&gt;0,IPMT('Assumptions (Hydro)'!$V$6,Model!AF$1,'Assumptions (Hydro)'!$V$9,'Assumptions (Hydro)'!$V$4*Model!$I$1354*AVERAGE('Assumptions (Hydro)'!$E$2:$G$2)/10^9),0)</f>
        <v>-0.0004003209948</v>
      </c>
      <c r="S1469" s="160">
        <f>IF($I$1354&gt;0,IPMT('Assumptions (Hydro)'!$V$6,Model!AG$1,'Assumptions (Hydro)'!$V$9,'Assumptions (Hydro)'!$V$4*Model!$I$1354*AVERAGE('Assumptions (Hydro)'!$E$2:$G$2)/10^9),0)</f>
        <v>-0.000341095459</v>
      </c>
      <c r="T1469" s="160">
        <f>IF($I$1354&gt;0,IPMT('Assumptions (Hydro)'!$V$6,Model!AH$1,'Assumptions (Hydro)'!$V$9,'Assumptions (Hydro)'!$V$4*Model!$I$1354*AVERAGE('Assumptions (Hydro)'!$E$2:$G$2)/10^9),0)</f>
        <v>-0.0002790567101</v>
      </c>
      <c r="U1469" s="160">
        <f>IF($I$1354&gt;0,IPMT('Assumptions (Hydro)'!$V$6,Model!AI$1,'Assumptions (Hydro)'!$V$9,'Assumptions (Hydro)'!$V$4*Model!$I$1354*AVERAGE('Assumptions (Hydro)'!$E$2:$G$2)/10^9),0)</f>
        <v>-0.0002140711207</v>
      </c>
      <c r="V1469" s="160">
        <f>IF($I$1354&gt;0,IPMT('Assumptions (Hydro)'!$V$6,Model!AJ$1,'Assumptions (Hydro)'!$V$9,'Assumptions (Hydro)'!$V$4*Model!$I$1354*AVERAGE('Assumptions (Hydro)'!$E$2:$G$2)/10^9),0)</f>
        <v>-0.0001459987158</v>
      </c>
      <c r="W1469" s="160">
        <f>IF($I$1354&gt;0,IPMT('Assumptions (Hydro)'!$V$6,Model!AK$1,'Assumptions (Hydro)'!$V$9,'Assumptions (Hydro)'!$V$4*Model!$I$1354*AVERAGE('Assumptions (Hydro)'!$E$2:$G$2)/10^9),0)</f>
        <v>-0.00007469287172</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-0.0003291451133</v>
      </c>
      <c r="N1473" s="160">
        <f>IF($M$1354&gt;0,IPMT('Assumptions (Hydro)'!$V$6,Model!X$1,'Assumptions (Hydro)'!$V$9,'Assumptions (Hydro)'!$V$4*Model!$M$1354*AVERAGE('Assumptions (Hydro)'!$I$2:$K$2)/10^9),0)</f>
        <v>-0.0003136025076</v>
      </c>
      <c r="O1473" s="160">
        <f>IF($M$1354&gt;0,IPMT('Assumptions (Hydro)'!$V$6,Model!Y$1,'Assumptions (Hydro)'!$V$9,'Assumptions (Hydro)'!$V$4*Model!$M$1354*AVERAGE('Assumptions (Hydro)'!$I$2:$K$2)/10^9),0)</f>
        <v>-0.0002973216282</v>
      </c>
      <c r="P1473" s="160">
        <f>IF($M$1354&gt;0,IPMT('Assumptions (Hydro)'!$V$6,Model!Z$1,'Assumptions (Hydro)'!$V$9,'Assumptions (Hydro)'!$V$4*Model!$M$1354*AVERAGE('Assumptions (Hydro)'!$I$2:$K$2)/10^9),0)</f>
        <v>-0.000280267407</v>
      </c>
      <c r="Q1473" s="160">
        <f>IF($M$1354&gt;0,IPMT('Assumptions (Hydro)'!$V$6,Model!AA$1,'Assumptions (Hydro)'!$V$9,'Assumptions (Hydro)'!$V$4*Model!$M$1354*AVERAGE('Assumptions (Hydro)'!$I$2:$K$2)/10^9),0)</f>
        <v>-0.0002624031104</v>
      </c>
      <c r="R1473" s="160">
        <f>IF($M$1354&gt;0,IPMT('Assumptions (Hydro)'!$V$6,Model!AB$1,'Assumptions (Hydro)'!$V$9,'Assumptions (Hydro)'!$V$4*Model!$M$1354*AVERAGE('Assumptions (Hydro)'!$I$2:$K$2)/10^9),0)</f>
        <v>-0.0002436902596</v>
      </c>
      <c r="S1473" s="160">
        <f>IF($M$1354&gt;0,IPMT('Assumptions (Hydro)'!$V$6,Model!AC$1,'Assumptions (Hydro)'!$V$9,'Assumptions (Hydro)'!$V$4*Model!$M$1354*AVERAGE('Assumptions (Hydro)'!$I$2:$K$2)/10^9),0)</f>
        <v>-0.0002240885484</v>
      </c>
      <c r="T1473" s="160">
        <f>IF($M$1354&gt;0,IPMT('Assumptions (Hydro)'!$V$6,Model!AD$1,'Assumptions (Hydro)'!$V$9,'Assumptions (Hydro)'!$V$4*Model!$M$1354*AVERAGE('Assumptions (Hydro)'!$I$2:$K$2)/10^9),0)</f>
        <v>-0.000203555756</v>
      </c>
      <c r="U1473" s="160">
        <f>IF($M$1354&gt;0,IPMT('Assumptions (Hydro)'!$V$6,Model!AE$1,'Assumptions (Hydro)'!$V$9,'Assumptions (Hydro)'!$V$4*Model!$M$1354*AVERAGE('Assumptions (Hydro)'!$I$2:$K$2)/10^9),0)</f>
        <v>-0.0001820476558</v>
      </c>
      <c r="V1473" s="160">
        <f>IF($M$1354&gt;0,IPMT('Assumptions (Hydro)'!$V$6,Model!AF$1,'Assumptions (Hydro)'!$V$9,'Assumptions (Hydro)'!$V$4*Model!$M$1354*AVERAGE('Assumptions (Hydro)'!$I$2:$K$2)/10^9),0)</f>
        <v>-0.000159517921</v>
      </c>
      <c r="W1473" s="160">
        <f>IF($M$1354&gt;0,IPMT('Assumptions (Hydro)'!$V$6,Model!AG$1,'Assumptions (Hydro)'!$V$9,'Assumptions (Hydro)'!$V$4*Model!$M$1354*AVERAGE('Assumptions (Hydro)'!$I$2:$K$2)/10^9),0)</f>
        <v>-0.0001359180237</v>
      </c>
      <c r="X1473" s="160">
        <f>IF($M$1354&gt;0,IPMT('Assumptions (Hydro)'!$V$6,Model!AH$1,'Assumptions (Hydro)'!$V$9,'Assumptions (Hydro)'!$V$4*Model!$M$1354*AVERAGE('Assumptions (Hydro)'!$I$2:$K$2)/10^9),0)</f>
        <v>-0.0001111971313</v>
      </c>
      <c r="Y1473" s="160">
        <f>IF($M$1354&gt;0,IPMT('Assumptions (Hydro)'!$V$6,Model!AI$1,'Assumptions (Hydro)'!$V$9,'Assumptions (Hydro)'!$V$4*Model!$M$1354*AVERAGE('Assumptions (Hydro)'!$I$2:$K$2)/10^9),0)</f>
        <v>-0.00008530199656</v>
      </c>
      <c r="Z1473" s="160">
        <f>IF($M$1354&gt;0,IPMT('Assumptions (Hydro)'!$V$6,Model!AJ$1,'Assumptions (Hydro)'!$V$9,'Assumptions (Hydro)'!$V$4*Model!$M$1354*AVERAGE('Assumptions (Hydro)'!$I$2:$K$2)/10^9),0)</f>
        <v>-0.00005817684288</v>
      </c>
      <c r="AA1473" s="160">
        <f>IF($M$1354&gt;0,IPMT('Assumptions (Hydro)'!$V$6,Model!AK$1,'Assumptions (Hydro)'!$V$9,'Assumptions (Hydro)'!$V$4*Model!$M$1354*AVERAGE('Assumptions (Hydro)'!$I$2:$K$2)/10^9),0)</f>
        <v>-0.0000297632444</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-0.008764367842</v>
      </c>
      <c r="O1474" s="177">
        <f>IF($N$1354&gt;0,IPMT('Assumptions (Hydro)'!$V$6,Model!X$1,'Assumptions (Hydro)'!$V$9,'Assumptions (Hydro)'!$V$4*Model!$N$1354*AVERAGE('Assumptions (Hydro)'!$J$2:$L$2)/10^9),0)</f>
        <v>-0.00835050445</v>
      </c>
      <c r="P1474" s="177">
        <f>IF($N$1354&gt;0,IPMT('Assumptions (Hydro)'!$V$6,Model!Y$1,'Assumptions (Hydro)'!$V$9,'Assumptions (Hydro)'!$V$4*Model!$N$1354*AVERAGE('Assumptions (Hydro)'!$J$2:$L$2)/10^9),0)</f>
        <v>-0.007916982547</v>
      </c>
      <c r="Q1474" s="177">
        <f>IF($N$1354&gt;0,IPMT('Assumptions (Hydro)'!$V$6,Model!Z$1,'Assumptions (Hydro)'!$V$9,'Assumptions (Hydro)'!$V$4*Model!$N$1354*AVERAGE('Assumptions (Hydro)'!$J$2:$L$2)/10^9),0)</f>
        <v>-0.007462868354</v>
      </c>
      <c r="R1474" s="177">
        <f>IF($N$1354&gt;0,IPMT('Assumptions (Hydro)'!$V$6,Model!AA$1,'Assumptions (Hydro)'!$V$9,'Assumptions (Hydro)'!$V$4*Model!$N$1354*AVERAGE('Assumptions (Hydro)'!$J$2:$L$2)/10^9),0)</f>
        <v>-0.006987183736</v>
      </c>
      <c r="S1474" s="177">
        <f>IF($N$1354&gt;0,IPMT('Assumptions (Hydro)'!$V$6,Model!AB$1,'Assumptions (Hydro)'!$V$9,'Assumptions (Hydro)'!$V$4*Model!$N$1354*AVERAGE('Assumptions (Hydro)'!$J$2:$L$2)/10^9),0)</f>
        <v>-0.006488904099</v>
      </c>
      <c r="T1474" s="177">
        <f>IF($N$1354&gt;0,IPMT('Assumptions (Hydro)'!$V$6,Model!AC$1,'Assumptions (Hydro)'!$V$9,'Assumptions (Hydro)'!$V$4*Model!$N$1354*AVERAGE('Assumptions (Hydro)'!$J$2:$L$2)/10^9),0)</f>
        <v>-0.005966956179</v>
      </c>
      <c r="U1474" s="177">
        <f>IF($N$1354&gt;0,IPMT('Assumptions (Hydro)'!$V$6,Model!AD$1,'Assumptions (Hydro)'!$V$9,'Assumptions (Hydro)'!$V$4*Model!$N$1354*AVERAGE('Assumptions (Hydro)'!$J$2:$L$2)/10^9),0)</f>
        <v>-0.005420215734</v>
      </c>
      <c r="V1474" s="177">
        <f>IF($N$1354&gt;0,IPMT('Assumptions (Hydro)'!$V$6,Model!AE$1,'Assumptions (Hydro)'!$V$9,'Assumptions (Hydro)'!$V$4*Model!$N$1354*AVERAGE('Assumptions (Hydro)'!$J$2:$L$2)/10^9),0)</f>
        <v>-0.004847505117</v>
      </c>
      <c r="W1474" s="177">
        <f>IF($N$1354&gt;0,IPMT('Assumptions (Hydro)'!$V$6,Model!AF$1,'Assumptions (Hydro)'!$V$9,'Assumptions (Hydro)'!$V$4*Model!$N$1354*AVERAGE('Assumptions (Hydro)'!$J$2:$L$2)/10^9),0)</f>
        <v>-0.004247590745</v>
      </c>
      <c r="X1474" s="177">
        <f>IF($N$1354&gt;0,IPMT('Assumptions (Hydro)'!$V$6,Model!AG$1,'Assumptions (Hydro)'!$V$9,'Assumptions (Hydro)'!$V$4*Model!$N$1354*AVERAGE('Assumptions (Hydro)'!$J$2:$L$2)/10^9),0)</f>
        <v>-0.003619180441</v>
      </c>
      <c r="Y1474" s="177">
        <f>IF($N$1354&gt;0,IPMT('Assumptions (Hydro)'!$V$6,Model!AH$1,'Assumptions (Hydro)'!$V$9,'Assumptions (Hydro)'!$V$4*Model!$N$1354*AVERAGE('Assumptions (Hydro)'!$J$2:$L$2)/10^9),0)</f>
        <v>-0.002960920648</v>
      </c>
      <c r="Z1474" s="177">
        <f>IF($N$1354&gt;0,IPMT('Assumptions (Hydro)'!$V$6,Model!AI$1,'Assumptions (Hydro)'!$V$9,'Assumptions (Hydro)'!$V$4*Model!$N$1354*AVERAGE('Assumptions (Hydro)'!$J$2:$L$2)/10^9),0)</f>
        <v>-0.002271393514</v>
      </c>
      <c r="AA1474" s="177">
        <f>IF($N$1354&gt;0,IPMT('Assumptions (Hydro)'!$V$6,Model!AJ$1,'Assumptions (Hydro)'!$V$9,'Assumptions (Hydro)'!$V$4*Model!$N$1354*AVERAGE('Assumptions (Hydro)'!$J$2:$L$2)/10^9),0)</f>
        <v>-0.001549113842</v>
      </c>
      <c r="AB1474" s="177">
        <f>IF($N$1354&gt;0,IPMT('Assumptions (Hydro)'!$V$6,Model!AK$1,'Assumptions (Hydro)'!$V$9,'Assumptions (Hydro)'!$V$4*Model!$N$1354*AVERAGE('Assumptions (Hydro)'!$J$2:$L$2)/10^9),0)</f>
        <v>-0.0007925258849</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-0.01701913497</v>
      </c>
      <c r="P1475" s="160">
        <f>IF($O$1354&gt;0,IPMT('Assumptions (Hydro)'!$V$6,Model!X$1,'Assumptions (Hydro)'!$V$9,'Assumptions (Hydro)'!$V$4*Model!$O$1354*AVERAGE('Assumptions (Hydro)'!$K$2:$M$2)/10^9),0)</f>
        <v>-0.01621547211</v>
      </c>
      <c r="Q1475" s="160">
        <f>IF($O$1354&gt;0,IPMT('Assumptions (Hydro)'!$V$6,Model!Y$1,'Assumptions (Hydro)'!$V$9,'Assumptions (Hydro)'!$V$4*Model!$O$1354*AVERAGE('Assumptions (Hydro)'!$K$2:$M$2)/10^9),0)</f>
        <v>-0.01537363527</v>
      </c>
      <c r="R1475" s="160">
        <f>IF($O$1354&gt;0,IPMT('Assumptions (Hydro)'!$V$6,Model!Z$1,'Assumptions (Hydro)'!$V$9,'Assumptions (Hydro)'!$V$4*Model!$O$1354*AVERAGE('Assumptions (Hydro)'!$K$2:$M$2)/10^9),0)</f>
        <v>-0.01449181117</v>
      </c>
      <c r="S1475" s="160">
        <f>IF($O$1354&gt;0,IPMT('Assumptions (Hydro)'!$V$6,Model!AA$1,'Assumptions (Hydro)'!$V$9,'Assumptions (Hydro)'!$V$4*Model!$O$1354*AVERAGE('Assumptions (Hydro)'!$K$2:$M$2)/10^9),0)</f>
        <v>-0.01356810043</v>
      </c>
      <c r="T1475" s="160">
        <f>IF($O$1354&gt;0,IPMT('Assumptions (Hydro)'!$V$6,Model!AB$1,'Assumptions (Hydro)'!$V$9,'Assumptions (Hydro)'!$V$4*Model!$O$1354*AVERAGE('Assumptions (Hydro)'!$K$2:$M$2)/10^9),0)</f>
        <v>-0.01260051343</v>
      </c>
      <c r="U1475" s="160">
        <f>IF($O$1354&gt;0,IPMT('Assumptions (Hydro)'!$V$6,Model!AC$1,'Assumptions (Hydro)'!$V$9,'Assumptions (Hydro)'!$V$4*Model!$O$1354*AVERAGE('Assumptions (Hydro)'!$K$2:$M$2)/10^9),0)</f>
        <v>-0.01158696605</v>
      </c>
      <c r="V1475" s="160">
        <f>IF($O$1354&gt;0,IPMT('Assumptions (Hydro)'!$V$6,Model!AD$1,'Assumptions (Hydro)'!$V$9,'Assumptions (Hydro)'!$V$4*Model!$O$1354*AVERAGE('Assumptions (Hydro)'!$K$2:$M$2)/10^9),0)</f>
        <v>-0.01052527516</v>
      </c>
      <c r="W1475" s="160">
        <f>IF($O$1354&gt;0,IPMT('Assumptions (Hydro)'!$V$6,Model!AE$1,'Assumptions (Hydro)'!$V$9,'Assumptions (Hydro)'!$V$4*Model!$O$1354*AVERAGE('Assumptions (Hydro)'!$K$2:$M$2)/10^9),0)</f>
        <v>-0.009413153961</v>
      </c>
      <c r="X1475" s="160">
        <f>IF($O$1354&gt;0,IPMT('Assumptions (Hydro)'!$V$6,Model!AF$1,'Assumptions (Hydro)'!$V$9,'Assumptions (Hydro)'!$V$4*Model!$O$1354*AVERAGE('Assumptions (Hydro)'!$K$2:$M$2)/10^9),0)</f>
        <v>-0.008248207002</v>
      </c>
      <c r="Y1475" s="160">
        <f>IF($O$1354&gt;0,IPMT('Assumptions (Hydro)'!$V$6,Model!AG$1,'Assumptions (Hydro)'!$V$9,'Assumptions (Hydro)'!$V$4*Model!$O$1354*AVERAGE('Assumptions (Hydro)'!$K$2:$M$2)/10^9),0)</f>
        <v>-0.007027925064</v>
      </c>
      <c r="Z1475" s="160">
        <f>IF($O$1354&gt;0,IPMT('Assumptions (Hydro)'!$V$6,Model!AH$1,'Assumptions (Hydro)'!$V$9,'Assumptions (Hydro)'!$V$4*Model!$O$1354*AVERAGE('Assumptions (Hydro)'!$K$2:$M$2)/10^9),0)</f>
        <v>-0.005749679733</v>
      </c>
      <c r="AA1475" s="160">
        <f>IF($O$1354&gt;0,IPMT('Assumptions (Hydro)'!$V$6,Model!AI$1,'Assumptions (Hydro)'!$V$9,'Assumptions (Hydro)'!$V$4*Model!$O$1354*AVERAGE('Assumptions (Hydro)'!$K$2:$M$2)/10^9),0)</f>
        <v>-0.004410717749</v>
      </c>
      <c r="AB1475" s="160">
        <f>IF($O$1354&gt;0,IPMT('Assumptions (Hydro)'!$V$6,Model!AJ$1,'Assumptions (Hydro)'!$V$9,'Assumptions (Hydro)'!$V$4*Model!$O$1354*AVERAGE('Assumptions (Hydro)'!$K$2:$M$2)/10^9),0)</f>
        <v>-0.00300815507</v>
      </c>
      <c r="AC1475" s="160">
        <f>IF($O$1354&gt;0,IPMT('Assumptions (Hydro)'!$V$6,Model!AK$1,'Assumptions (Hydro)'!$V$9,'Assumptions (Hydro)'!$V$4*Model!$O$1354*AVERAGE('Assumptions (Hydro)'!$K$2:$M$2)/10^9),0)</f>
        <v>-0.001538970665</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-0.01255511736</v>
      </c>
      <c r="Q1476" s="177">
        <f>IF($P$1354&gt;0,IPMT('Assumptions (Hydro)'!$V$6,Model!X$1,'Assumptions (Hydro)'!$V$9,'Assumptions (Hydro)'!$V$4*Model!$P$1354*AVERAGE('Assumptions (Hydro)'!$L$2:$N$2)/10^9),0)</f>
        <v>-0.01196225047</v>
      </c>
      <c r="R1476" s="177">
        <f>IF($P$1354&gt;0,IPMT('Assumptions (Hydro)'!$V$6,Model!Y$1,'Assumptions (Hydro)'!$V$9,'Assumptions (Hydro)'!$V$4*Model!$P$1354*AVERAGE('Assumptions (Hydro)'!$L$2:$N$2)/10^9),0)</f>
        <v>-0.01134122241</v>
      </c>
      <c r="S1476" s="177">
        <f>IF($P$1354&gt;0,IPMT('Assumptions (Hydro)'!$V$6,Model!Z$1,'Assumptions (Hydro)'!$V$9,'Assumptions (Hydro)'!$V$4*Model!$P$1354*AVERAGE('Assumptions (Hydro)'!$L$2:$N$2)/10^9),0)</f>
        <v>-0.01069069552</v>
      </c>
      <c r="T1476" s="177">
        <f>IF($P$1354&gt;0,IPMT('Assumptions (Hydro)'!$V$6,Model!AA$1,'Assumptions (Hydro)'!$V$9,'Assumptions (Hydro)'!$V$4*Model!$P$1354*AVERAGE('Assumptions (Hydro)'!$L$2:$N$2)/10^9),0)</f>
        <v>-0.0100092686</v>
      </c>
      <c r="U1476" s="177">
        <f>IF($P$1354&gt;0,IPMT('Assumptions (Hydro)'!$V$6,Model!AB$1,'Assumptions (Hydro)'!$V$9,'Assumptions (Hydro)'!$V$4*Model!$P$1354*AVERAGE('Assumptions (Hydro)'!$L$2:$N$2)/10^9),0)</f>
        <v>-0.009295473895</v>
      </c>
      <c r="V1476" s="177">
        <f>IF($P$1354&gt;0,IPMT('Assumptions (Hydro)'!$V$6,Model!AC$1,'Assumptions (Hydro)'!$V$9,'Assumptions (Hydro)'!$V$4*Model!$P$1354*AVERAGE('Assumptions (Hydro)'!$L$2:$N$2)/10^9),0)</f>
        <v>-0.008547773947</v>
      </c>
      <c r="W1476" s="177">
        <f>IF($P$1354&gt;0,IPMT('Assumptions (Hydro)'!$V$6,Model!AD$1,'Assumptions (Hydro)'!$V$9,'Assumptions (Hydro)'!$V$4*Model!$P$1354*AVERAGE('Assumptions (Hydro)'!$L$2:$N$2)/10^9),0)</f>
        <v>-0.00776455825</v>
      </c>
      <c r="X1476" s="177">
        <f>IF($P$1354&gt;0,IPMT('Assumptions (Hydro)'!$V$6,Model!AE$1,'Assumptions (Hydro)'!$V$9,'Assumptions (Hydro)'!$V$4*Model!$P$1354*AVERAGE('Assumptions (Hydro)'!$L$2:$N$2)/10^9),0)</f>
        <v>-0.006944139809</v>
      </c>
      <c r="Y1476" s="177">
        <f>IF($P$1354&gt;0,IPMT('Assumptions (Hydro)'!$V$6,Model!AF$1,'Assumptions (Hydro)'!$V$9,'Assumptions (Hydro)'!$V$4*Model!$P$1354*AVERAGE('Assumptions (Hydro)'!$L$2:$N$2)/10^9),0)</f>
        <v>-0.006084751491</v>
      </c>
      <c r="Z1476" s="177">
        <f>IF($P$1354&gt;0,IPMT('Assumptions (Hydro)'!$V$6,Model!AG$1,'Assumptions (Hydro)'!$V$9,'Assumptions (Hydro)'!$V$4*Model!$P$1354*AVERAGE('Assumptions (Hydro)'!$L$2:$N$2)/10^9),0)</f>
        <v>-0.005184542228</v>
      </c>
      <c r="AA1476" s="177">
        <f>IF($P$1354&gt;0,IPMT('Assumptions (Hydro)'!$V$6,Model!AH$1,'Assumptions (Hydro)'!$V$9,'Assumptions (Hydro)'!$V$4*Model!$P$1354*AVERAGE('Assumptions (Hydro)'!$L$2:$N$2)/10^9),0)</f>
        <v>-0.004241573025</v>
      </c>
      <c r="AB1476" s="177">
        <f>IF($P$1354&gt;0,IPMT('Assumptions (Hydro)'!$V$6,Model!AI$1,'Assumptions (Hydro)'!$V$9,'Assumptions (Hydro)'!$V$4*Model!$P$1354*AVERAGE('Assumptions (Hydro)'!$L$2:$N$2)/10^9),0)</f>
        <v>-0.003253812785</v>
      </c>
      <c r="AC1476" s="177">
        <f>IF($P$1354&gt;0,IPMT('Assumptions (Hydro)'!$V$6,Model!AJ$1,'Assumptions (Hydro)'!$V$9,'Assumptions (Hydro)'!$V$4*Model!$P$1354*AVERAGE('Assumptions (Hydro)'!$L$2:$N$2)/10^9),0)</f>
        <v>-0.002219133933</v>
      </c>
      <c r="AD1476" s="177">
        <f>IF($P$1354&gt;0,IPMT('Assumptions (Hydro)'!$V$6,Model!AK$1,'Assumptions (Hydro)'!$V$9,'Assumptions (Hydro)'!$V$4*Model!$P$1354*AVERAGE('Assumptions (Hydro)'!$L$2:$N$2)/10^9),0)</f>
        <v>-0.001135307837</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-0.009331200015</v>
      </c>
      <c r="R1477" s="160">
        <f>IF($Q$1354&gt;0,IPMT('Assumptions (Hydro)'!$V$6,Model!X$1,'Assumptions (Hydro)'!$V$9,'Assumptions (Hydro)'!$V$4*Model!$Q$1354*AVERAGE('Assumptions (Hydro)'!$M$2:$O$2)/10^9),0)</f>
        <v>-0.008890570164</v>
      </c>
      <c r="S1477" s="160">
        <f>IF($Q$1354&gt;0,IPMT('Assumptions (Hydro)'!$V$6,Model!Y$1,'Assumptions (Hydro)'!$V$9,'Assumptions (Hydro)'!$V$4*Model!$Q$1354*AVERAGE('Assumptions (Hydro)'!$M$2:$O$2)/10^9),0)</f>
        <v>-0.008429010396</v>
      </c>
      <c r="T1477" s="160">
        <f>IF($Q$1354&gt;0,IPMT('Assumptions (Hydro)'!$V$6,Model!Z$1,'Assumptions (Hydro)'!$V$9,'Assumptions (Hydro)'!$V$4*Model!$Q$1354*AVERAGE('Assumptions (Hydro)'!$M$2:$O$2)/10^9),0)</f>
        <v>-0.007945526539</v>
      </c>
      <c r="U1477" s="160">
        <f>IF($Q$1354&gt;0,IPMT('Assumptions (Hydro)'!$V$6,Model!AA$1,'Assumptions (Hydro)'!$V$9,'Assumptions (Hydro)'!$V$4*Model!$Q$1354*AVERAGE('Assumptions (Hydro)'!$M$2:$O$2)/10^9),0)</f>
        <v>-0.007439077199</v>
      </c>
      <c r="V1477" s="160">
        <f>IF($Q$1354&gt;0,IPMT('Assumptions (Hydro)'!$V$6,Model!AB$1,'Assumptions (Hydro)'!$V$9,'Assumptions (Hydro)'!$V$4*Model!$Q$1354*AVERAGE('Assumptions (Hydro)'!$M$2:$O$2)/10^9),0)</f>
        <v>-0.006908571515</v>
      </c>
      <c r="W1477" s="160">
        <f>IF($Q$1354&gt;0,IPMT('Assumptions (Hydro)'!$V$6,Model!AC$1,'Assumptions (Hydro)'!$V$9,'Assumptions (Hydro)'!$V$4*Model!$Q$1354*AVERAGE('Assumptions (Hydro)'!$M$2:$O$2)/10^9),0)</f>
        <v>-0.006352866812</v>
      </c>
      <c r="X1477" s="160">
        <f>IF($Q$1354&gt;0,IPMT('Assumptions (Hydro)'!$V$6,Model!AD$1,'Assumptions (Hydro)'!$V$9,'Assumptions (Hydro)'!$V$4*Model!$Q$1354*AVERAGE('Assumptions (Hydro)'!$M$2:$O$2)/10^9),0)</f>
        <v>-0.005770766134</v>
      </c>
      <c r="Y1477" s="160">
        <f>IF($Q$1354&gt;0,IPMT('Assumptions (Hydro)'!$V$6,Model!AE$1,'Assumptions (Hydro)'!$V$9,'Assumptions (Hydro)'!$V$4*Model!$Q$1354*AVERAGE('Assumptions (Hydro)'!$M$2:$O$2)/10^9),0)</f>
        <v>-0.005161015675</v>
      </c>
      <c r="Z1477" s="160">
        <f>IF($Q$1354&gt;0,IPMT('Assumptions (Hydro)'!$V$6,Model!AF$1,'Assumptions (Hydro)'!$V$9,'Assumptions (Hydro)'!$V$4*Model!$Q$1354*AVERAGE('Assumptions (Hydro)'!$M$2:$O$2)/10^9),0)</f>
        <v>-0.004522302069</v>
      </c>
      <c r="AA1477" s="160">
        <f>IF($Q$1354&gt;0,IPMT('Assumptions (Hydro)'!$V$6,Model!AG$1,'Assumptions (Hydro)'!$V$9,'Assumptions (Hydro)'!$V$4*Model!$Q$1354*AVERAGE('Assumptions (Hydro)'!$M$2:$O$2)/10^9),0)</f>
        <v>-0.003853249566</v>
      </c>
      <c r="AB1477" s="160">
        <f>IF($Q$1354&gt;0,IPMT('Assumptions (Hydro)'!$V$6,Model!AH$1,'Assumptions (Hydro)'!$V$9,'Assumptions (Hydro)'!$V$4*Model!$Q$1354*AVERAGE('Assumptions (Hydro)'!$M$2:$O$2)/10^9),0)</f>
        <v>-0.00315241707</v>
      </c>
      <c r="AC1477" s="160">
        <f>IF($Q$1354&gt;0,IPMT('Assumptions (Hydro)'!$V$6,Model!AI$1,'Assumptions (Hydro)'!$V$9,'Assumptions (Hydro)'!$V$4*Model!$Q$1354*AVERAGE('Assumptions (Hydro)'!$M$2:$O$2)/10^9),0)</f>
        <v>-0.00241829503</v>
      </c>
      <c r="AD1477" s="160">
        <f>IF($Q$1354&gt;0,IPMT('Assumptions (Hydro)'!$V$6,Model!AJ$1,'Assumptions (Hydro)'!$V$9,'Assumptions (Hydro)'!$V$4*Model!$Q$1354*AVERAGE('Assumptions (Hydro)'!$M$2:$O$2)/10^9),0)</f>
        <v>-0.001649302193</v>
      </c>
      <c r="AE1477" s="160">
        <f>IF($Q$1354&gt;0,IPMT('Assumptions (Hydro)'!$V$6,Model!AK$1,'Assumptions (Hydro)'!$V$9,'Assumptions (Hydro)'!$V$4*Model!$Q$1354*AVERAGE('Assumptions (Hydro)'!$M$2:$O$2)/10^9),0)</f>
        <v>-0.0008437821965</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-0.009330067733</v>
      </c>
      <c r="S1478" s="177">
        <f>IF($R$1354&gt;0,IPMT('Assumptions (Hydro)'!$V$6,Model!X$1,'Assumptions (Hydro)'!$V$9,'Assumptions (Hydro)'!$V$4*Model!$R$1354*AVERAGE('Assumptions (Hydro)'!$N$2:$P$2)/10^9),0)</f>
        <v>-0.008889491351</v>
      </c>
      <c r="T1478" s="177">
        <f>IF($R$1354&gt;0,IPMT('Assumptions (Hydro)'!$V$6,Model!Y$1,'Assumptions (Hydro)'!$V$9,'Assumptions (Hydro)'!$V$4*Model!$R$1354*AVERAGE('Assumptions (Hydro)'!$N$2:$P$2)/10^9),0)</f>
        <v>-0.00842798759</v>
      </c>
      <c r="U1478" s="177">
        <f>IF($R$1354&gt;0,IPMT('Assumptions (Hydro)'!$V$6,Model!Z$1,'Assumptions (Hydro)'!$V$9,'Assumptions (Hydro)'!$V$4*Model!$R$1354*AVERAGE('Assumptions (Hydro)'!$N$2:$P$2)/10^9),0)</f>
        <v>-0.007944562401</v>
      </c>
      <c r="V1478" s="177">
        <f>IF($R$1354&gt;0,IPMT('Assumptions (Hydro)'!$V$6,Model!AA$1,'Assumptions (Hydro)'!$V$9,'Assumptions (Hydro)'!$V$4*Model!$R$1354*AVERAGE('Assumptions (Hydro)'!$N$2:$P$2)/10^9),0)</f>
        <v>-0.007438174515</v>
      </c>
      <c r="W1478" s="177">
        <f>IF($R$1354&gt;0,IPMT('Assumptions (Hydro)'!$V$6,Model!AB$1,'Assumptions (Hydro)'!$V$9,'Assumptions (Hydro)'!$V$4*Model!$R$1354*AVERAGE('Assumptions (Hydro)'!$N$2:$P$2)/10^9),0)</f>
        <v>-0.006907733205</v>
      </c>
      <c r="X1478" s="177">
        <f>IF($R$1354&gt;0,IPMT('Assumptions (Hydro)'!$V$6,Model!AC$1,'Assumptions (Hydro)'!$V$9,'Assumptions (Hydro)'!$V$4*Model!$R$1354*AVERAGE('Assumptions (Hydro)'!$N$2:$P$2)/10^9),0)</f>
        <v>-0.006352095932</v>
      </c>
      <c r="Y1478" s="177">
        <f>IF($R$1354&gt;0,IPMT('Assumptions (Hydro)'!$V$6,Model!AD$1,'Assumptions (Hydro)'!$V$9,'Assumptions (Hydro)'!$V$4*Model!$R$1354*AVERAGE('Assumptions (Hydro)'!$N$2:$P$2)/10^9),0)</f>
        <v>-0.005770065889</v>
      </c>
      <c r="Z1478" s="177">
        <f>IF($R$1354&gt;0,IPMT('Assumptions (Hydro)'!$V$6,Model!AE$1,'Assumptions (Hydro)'!$V$9,'Assumptions (Hydro)'!$V$4*Model!$R$1354*AVERAGE('Assumptions (Hydro)'!$N$2:$P$2)/10^9),0)</f>
        <v>-0.005160389419</v>
      </c>
      <c r="AA1478" s="177">
        <f>IF($R$1354&gt;0,IPMT('Assumptions (Hydro)'!$V$6,Model!AF$1,'Assumptions (Hydro)'!$V$9,'Assumptions (Hydro)'!$V$4*Model!$R$1354*AVERAGE('Assumptions (Hydro)'!$N$2:$P$2)/10^9),0)</f>
        <v>-0.004521753316</v>
      </c>
      <c r="AB1478" s="177">
        <f>IF($R$1354&gt;0,IPMT('Assumptions (Hydro)'!$V$6,Model!AG$1,'Assumptions (Hydro)'!$V$9,'Assumptions (Hydro)'!$V$4*Model!$R$1354*AVERAGE('Assumptions (Hydro)'!$N$2:$P$2)/10^9),0)</f>
        <v>-0.003852781999</v>
      </c>
      <c r="AC1478" s="177">
        <f>IF($R$1354&gt;0,IPMT('Assumptions (Hydro)'!$V$6,Model!AH$1,'Assumptions (Hydro)'!$V$9,'Assumptions (Hydro)'!$V$4*Model!$R$1354*AVERAGE('Assumptions (Hydro)'!$N$2:$P$2)/10^9),0)</f>
        <v>-0.003152034544</v>
      </c>
      <c r="AD1478" s="177">
        <f>IF($R$1354&gt;0,IPMT('Assumptions (Hydro)'!$V$6,Model!AI$1,'Assumptions (Hydro)'!$V$9,'Assumptions (Hydro)'!$V$4*Model!$R$1354*AVERAGE('Assumptions (Hydro)'!$N$2:$P$2)/10^9),0)</f>
        <v>-0.002418001585</v>
      </c>
      <c r="AE1478" s="177">
        <f>IF($R$1354&gt;0,IPMT('Assumptions (Hydro)'!$V$6,Model!AJ$1,'Assumptions (Hydro)'!$V$9,'Assumptions (Hydro)'!$V$4*Model!$R$1354*AVERAGE('Assumptions (Hydro)'!$N$2:$P$2)/10^9),0)</f>
        <v>-0.001649102061</v>
      </c>
      <c r="AF1478" s="177">
        <f>IF($R$1354&gt;0,IPMT('Assumptions (Hydro)'!$V$6,Model!AK$1,'Assumptions (Hydro)'!$V$9,'Assumptions (Hydro)'!$V$4*Model!$R$1354*AVERAGE('Assumptions (Hydro)'!$N$2:$P$2)/10^9),0)</f>
        <v>-0.0008436798089</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-0.009090642005</v>
      </c>
      <c r="T1479" s="160">
        <f>IF($S$1354&gt;0,IPMT('Assumptions (Hydro)'!$V$6,Model!X$1,'Assumptions (Hydro)'!$V$9,'Assumptions (Hydro)'!$V$4*Model!$S$1354*AVERAGE('Assumptions (Hydro)'!$O$2:$Q$2)/10^9),0)</f>
        <v>-0.008661371577</v>
      </c>
      <c r="U1479" s="160">
        <f>IF($S$1354&gt;0,IPMT('Assumptions (Hydro)'!$V$6,Model!Y$1,'Assumptions (Hydro)'!$V$9,'Assumptions (Hydro)'!$V$4*Model!$S$1354*AVERAGE('Assumptions (Hydro)'!$O$2:$Q$2)/10^9),0)</f>
        <v>-0.008211710804</v>
      </c>
      <c r="V1479" s="160">
        <f>IF($S$1354&gt;0,IPMT('Assumptions (Hydro)'!$V$6,Model!Z$1,'Assumptions (Hydro)'!$V$9,'Assumptions (Hydro)'!$V$4*Model!$S$1354*AVERAGE('Assumptions (Hydro)'!$O$2:$Q$2)/10^9),0)</f>
        <v>-0.007740691144</v>
      </c>
      <c r="W1479" s="160">
        <f>IF($S$1354&gt;0,IPMT('Assumptions (Hydro)'!$V$6,Model!AA$1,'Assumptions (Hydro)'!$V$9,'Assumptions (Hydro)'!$V$4*Model!$S$1354*AVERAGE('Assumptions (Hydro)'!$O$2:$Q$2)/10^9),0)</f>
        <v>-0.00724729805</v>
      </c>
      <c r="X1479" s="160">
        <f>IF($S$1354&gt;0,IPMT('Assumptions (Hydro)'!$V$6,Model!AB$1,'Assumptions (Hydro)'!$V$9,'Assumptions (Hydro)'!$V$4*Model!$S$1354*AVERAGE('Assumptions (Hydro)'!$O$2:$Q$2)/10^9),0)</f>
        <v>-0.006730468784</v>
      </c>
      <c r="Y1479" s="160">
        <f>IF($S$1354&gt;0,IPMT('Assumptions (Hydro)'!$V$6,Model!AC$1,'Assumptions (Hydro)'!$V$9,'Assumptions (Hydro)'!$V$4*Model!$S$1354*AVERAGE('Assumptions (Hydro)'!$O$2:$Q$2)/10^9),0)</f>
        <v>-0.006189090128</v>
      </c>
      <c r="Z1479" s="160">
        <f>IF($S$1354&gt;0,IPMT('Assumptions (Hydro)'!$V$6,Model!AD$1,'Assumptions (Hydro)'!$V$9,'Assumptions (Hydro)'!$V$4*Model!$S$1354*AVERAGE('Assumptions (Hydro)'!$O$2:$Q$2)/10^9),0)</f>
        <v>-0.005621995986</v>
      </c>
      <c r="AA1479" s="160">
        <f>IF($S$1354&gt;0,IPMT('Assumptions (Hydro)'!$V$6,Model!AE$1,'Assumptions (Hydro)'!$V$9,'Assumptions (Hydro)'!$V$4*Model!$S$1354*AVERAGE('Assumptions (Hydro)'!$O$2:$Q$2)/10^9),0)</f>
        <v>-0.005027964872</v>
      </c>
      <c r="AB1479" s="160">
        <f>IF($S$1354&gt;0,IPMT('Assumptions (Hydro)'!$V$6,Model!AF$1,'Assumptions (Hydro)'!$V$9,'Assumptions (Hydro)'!$V$4*Model!$S$1354*AVERAGE('Assumptions (Hydro)'!$O$2:$Q$2)/10^9),0)</f>
        <v>-0.00440571728</v>
      </c>
      <c r="AC1479" s="160">
        <f>IF($S$1354&gt;0,IPMT('Assumptions (Hydro)'!$V$6,Model!AG$1,'Assumptions (Hydro)'!$V$9,'Assumptions (Hydro)'!$V$4*Model!$S$1354*AVERAGE('Assumptions (Hydro)'!$O$2:$Q$2)/10^9),0)</f>
        <v>-0.003753912927</v>
      </c>
      <c r="AD1479" s="160">
        <f>IF($S$1354&gt;0,IPMT('Assumptions (Hydro)'!$V$6,Model!AH$1,'Assumptions (Hydro)'!$V$9,'Assumptions (Hydro)'!$V$4*Model!$S$1354*AVERAGE('Assumptions (Hydro)'!$O$2:$Q$2)/10^9),0)</f>
        <v>-0.003071147868</v>
      </c>
      <c r="AE1479" s="160">
        <f>IF($S$1354&gt;0,IPMT('Assumptions (Hydro)'!$V$6,Model!AI$1,'Assumptions (Hydro)'!$V$9,'Assumptions (Hydro)'!$V$4*Model!$S$1354*AVERAGE('Assumptions (Hydro)'!$O$2:$Q$2)/10^9),0)</f>
        <v>-0.002355951469</v>
      </c>
      <c r="AF1479" s="160">
        <f>IF($S$1354&gt;0,IPMT('Assumptions (Hydro)'!$V$6,Model!AJ$1,'Assumptions (Hydro)'!$V$9,'Assumptions (Hydro)'!$V$4*Model!$S$1354*AVERAGE('Assumptions (Hydro)'!$O$2:$Q$2)/10^9),0)</f>
        <v>-0.00160678324</v>
      </c>
      <c r="AG1479" s="160">
        <f>IF($S$1354&gt;0,IPMT('Assumptions (Hydro)'!$V$6,Model!AK$1,'Assumptions (Hydro)'!$V$9,'Assumptions (Hydro)'!$V$4*Model!$S$1354*AVERAGE('Assumptions (Hydro)'!$O$2:$Q$2)/10^9),0)</f>
        <v>-0.000822029521</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-0.009283341992</v>
      </c>
      <c r="U1480" s="160">
        <f>IF($T$1354&gt;0,IPMT('Assumptions (Hydro)'!$V$6,Model!X$1,'Assumptions (Hydro)'!$V$9,'Assumptions (Hydro)'!$V$4*Model!$T$1354*AVERAGE('Assumptions (Hydro)'!$P$2:$R$2)/10^9),0)</f>
        <v>-0.008844972052</v>
      </c>
      <c r="V1480" s="160">
        <f>IF($T$1354&gt;0,IPMT('Assumptions (Hydro)'!$V$6,Model!Y$1,'Assumptions (Hydro)'!$V$9,'Assumptions (Hydro)'!$V$4*Model!$T$1354*AVERAGE('Assumptions (Hydro)'!$P$2:$R$2)/10^9),0)</f>
        <v>-0.00838577954</v>
      </c>
      <c r="W1480" s="160">
        <f>IF($T$1354&gt;0,IPMT('Assumptions (Hydro)'!$V$6,Model!Z$1,'Assumptions (Hydro)'!$V$9,'Assumptions (Hydro)'!$V$4*Model!$T$1354*AVERAGE('Assumptions (Hydro)'!$P$2:$R$2)/10^9),0)</f>
        <v>-0.007904775383</v>
      </c>
      <c r="X1480" s="160">
        <f>IF($T$1354&gt;0,IPMT('Assumptions (Hydro)'!$V$6,Model!AA$1,'Assumptions (Hydro)'!$V$9,'Assumptions (Hydro)'!$V$4*Model!$T$1354*AVERAGE('Assumptions (Hydro)'!$P$2:$R$2)/10^9),0)</f>
        <v>-0.007400923529</v>
      </c>
      <c r="Y1480" s="160">
        <f>IF($T$1354&gt;0,IPMT('Assumptions (Hydro)'!$V$6,Model!AB$1,'Assumptions (Hydro)'!$V$9,'Assumptions (Hydro)'!$V$4*Model!$T$1354*AVERAGE('Assumptions (Hydro)'!$P$2:$R$2)/10^9),0)</f>
        <v>-0.006873138712</v>
      </c>
      <c r="Z1480" s="160">
        <f>IF($T$1354&gt;0,IPMT('Assumptions (Hydro)'!$V$6,Model!AC$1,'Assumptions (Hydro)'!$V$9,'Assumptions (Hydro)'!$V$4*Model!$T$1354*AVERAGE('Assumptions (Hydro)'!$P$2:$R$2)/10^9),0)</f>
        <v>-0.006320284117</v>
      </c>
      <c r="AA1480" s="160">
        <f>IF($T$1354&gt;0,IPMT('Assumptions (Hydro)'!$V$6,Model!AD$1,'Assumptions (Hydro)'!$V$9,'Assumptions (Hydro)'!$V$4*Model!$T$1354*AVERAGE('Assumptions (Hydro)'!$P$2:$R$2)/10^9),0)</f>
        <v>-0.005741168927</v>
      </c>
      <c r="AB1480" s="160">
        <f>IF($T$1354&gt;0,IPMT('Assumptions (Hydro)'!$V$6,Model!AE$1,'Assumptions (Hydro)'!$V$9,'Assumptions (Hydro)'!$V$4*Model!$T$1354*AVERAGE('Assumptions (Hydro)'!$P$2:$R$2)/10^9),0)</f>
        <v>-0.005134545767</v>
      </c>
      <c r="AC1480" s="160">
        <f>IF($T$1354&gt;0,IPMT('Assumptions (Hydro)'!$V$6,Model!AF$1,'Assumptions (Hydro)'!$V$9,'Assumptions (Hydro)'!$V$4*Model!$T$1354*AVERAGE('Assumptions (Hydro)'!$P$2:$R$2)/10^9),0)</f>
        <v>-0.004499108006</v>
      </c>
      <c r="AD1480" s="160">
        <f>IF($T$1354&gt;0,IPMT('Assumptions (Hydro)'!$V$6,Model!AG$1,'Assumptions (Hydro)'!$V$9,'Assumptions (Hydro)'!$V$4*Model!$T$1354*AVERAGE('Assumptions (Hydro)'!$P$2:$R$2)/10^9),0)</f>
        <v>-0.003833486952</v>
      </c>
      <c r="AE1480" s="160">
        <f>IF($T$1354&gt;0,IPMT('Assumptions (Hydro)'!$V$6,Model!AH$1,'Assumptions (Hydro)'!$V$9,'Assumptions (Hydro)'!$V$4*Model!$T$1354*AVERAGE('Assumptions (Hydro)'!$P$2:$R$2)/10^9),0)</f>
        <v>-0.003136248898</v>
      </c>
      <c r="AF1480" s="160">
        <f>IF($T$1354&gt;0,IPMT('Assumptions (Hydro)'!$V$6,Model!AI$1,'Assumptions (Hydro)'!$V$9,'Assumptions (Hydro)'!$V$4*Model!$T$1354*AVERAGE('Assumptions (Hydro)'!$P$2:$R$2)/10^9),0)</f>
        <v>-0.002405892036</v>
      </c>
      <c r="AG1480" s="160">
        <f>IF($T$1354&gt;0,IPMT('Assumptions (Hydro)'!$V$6,Model!AJ$1,'Assumptions (Hydro)'!$V$9,'Assumptions (Hydro)'!$V$4*Model!$T$1354*AVERAGE('Assumptions (Hydro)'!$P$2:$R$2)/10^9),0)</f>
        <v>-0.001640843223</v>
      </c>
      <c r="AH1480" s="160">
        <f>IF($T$1354&gt;0,IPMT('Assumptions (Hydro)'!$V$6,Model!AK$1,'Assumptions (Hydro)'!$V$9,'Assumptions (Hydro)'!$V$4*Model!$T$1354*AVERAGE('Assumptions (Hydro)'!$P$2:$R$2)/10^9),0)</f>
        <v>-0.0008394545915</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-0.01042251764</v>
      </c>
      <c r="V1481" s="160">
        <f>IF($U$1354&gt;0,IPMT('Assumptions (Hydro)'!$V$6,Model!X$1,'Assumptions (Hydro)'!$V$9,'Assumptions (Hydro)'!$V$4*Model!$U$1354*AVERAGE('Assumptions (Hydro)'!$Q$2:$S$2)/10^9),0)</f>
        <v>-0.009930354534</v>
      </c>
      <c r="W1481" s="160">
        <f>IF($U$1354&gt;0,IPMT('Assumptions (Hydro)'!$V$6,Model!Y$1,'Assumptions (Hydro)'!$V$9,'Assumptions (Hydro)'!$V$4*Model!$U$1354*AVERAGE('Assumptions (Hydro)'!$Q$2:$S$2)/10^9),0)</f>
        <v>-0.00941481368</v>
      </c>
      <c r="X1481" s="160">
        <f>IF($U$1354&gt;0,IPMT('Assumptions (Hydro)'!$V$6,Model!Z$1,'Assumptions (Hydro)'!$V$9,'Assumptions (Hydro)'!$V$4*Model!$U$1354*AVERAGE('Assumptions (Hydro)'!$Q$2:$S$2)/10^9),0)</f>
        <v>-0.008874784635</v>
      </c>
      <c r="Y1481" s="160">
        <f>IF($U$1354&gt;0,IPMT('Assumptions (Hydro)'!$V$6,Model!AA$1,'Assumptions (Hydro)'!$V$9,'Assumptions (Hydro)'!$V$4*Model!$U$1354*AVERAGE('Assumptions (Hydro)'!$Q$2:$S$2)/10^9),0)</f>
        <v>-0.008309104211</v>
      </c>
      <c r="Z1481" s="160">
        <f>IF($U$1354&gt;0,IPMT('Assumptions (Hydro)'!$V$6,Model!AB$1,'Assumptions (Hydro)'!$V$9,'Assumptions (Hydro)'!$V$4*Model!$U$1354*AVERAGE('Assumptions (Hydro)'!$Q$2:$S$2)/10^9),0)</f>
        <v>-0.007716553967</v>
      </c>
      <c r="AA1481" s="160">
        <f>IF($U$1354&gt;0,IPMT('Assumptions (Hydro)'!$V$6,Model!AC$1,'Assumptions (Hydro)'!$V$9,'Assumptions (Hydro)'!$V$4*Model!$U$1354*AVERAGE('Assumptions (Hydro)'!$Q$2:$S$2)/10^9),0)</f>
        <v>-0.007095857586</v>
      </c>
      <c r="AB1481" s="160">
        <f>IF($U$1354&gt;0,IPMT('Assumptions (Hydro)'!$V$6,Model!AD$1,'Assumptions (Hydro)'!$V$9,'Assumptions (Hydro)'!$V$4*Model!$U$1354*AVERAGE('Assumptions (Hydro)'!$Q$2:$S$2)/10^9),0)</f>
        <v>-0.006445678127</v>
      </c>
      <c r="AC1481" s="160">
        <f>IF($U$1354&gt;0,IPMT('Assumptions (Hydro)'!$V$6,Model!AE$1,'Assumptions (Hydro)'!$V$9,'Assumptions (Hydro)'!$V$4*Model!$U$1354*AVERAGE('Assumptions (Hydro)'!$Q$2:$S$2)/10^9),0)</f>
        <v>-0.005764615144</v>
      </c>
      <c r="AD1481" s="160">
        <f>IF($U$1354&gt;0,IPMT('Assumptions (Hydro)'!$V$6,Model!AF$1,'Assumptions (Hydro)'!$V$9,'Assumptions (Hydro)'!$V$4*Model!$U$1354*AVERAGE('Assumptions (Hydro)'!$Q$2:$S$2)/10^9),0)</f>
        <v>-0.005051201669</v>
      </c>
      <c r="AE1481" s="160">
        <f>IF($U$1354&gt;0,IPMT('Assumptions (Hydro)'!$V$6,Model!AG$1,'Assumptions (Hydro)'!$V$9,'Assumptions (Hydro)'!$V$4*Model!$U$1354*AVERAGE('Assumptions (Hydro)'!$Q$2:$S$2)/10^9),0)</f>
        <v>-0.004303901054</v>
      </c>
      <c r="AF1481" s="160">
        <f>IF($U$1354&gt;0,IPMT('Assumptions (Hydro)'!$V$6,Model!AH$1,'Assumptions (Hydro)'!$V$9,'Assumptions (Hydro)'!$V$4*Model!$U$1354*AVERAGE('Assumptions (Hydro)'!$Q$2:$S$2)/10^9),0)</f>
        <v>-0.00352110366</v>
      </c>
      <c r="AG1481" s="160">
        <f>IF($U$1354&gt;0,IPMT('Assumptions (Hydro)'!$V$6,Model!AI$1,'Assumptions (Hydro)'!$V$9,'Assumptions (Hydro)'!$V$4*Model!$U$1354*AVERAGE('Assumptions (Hydro)'!$Q$2:$S$2)/10^9),0)</f>
        <v>-0.002701123389</v>
      </c>
      <c r="AH1481" s="160">
        <f>IF($U$1354&gt;0,IPMT('Assumptions (Hydro)'!$V$6,Model!AJ$1,'Assumptions (Hydro)'!$V$9,'Assumptions (Hydro)'!$V$4*Model!$U$1354*AVERAGE('Assumptions (Hydro)'!$Q$2:$S$2)/10^9),0)</f>
        <v>-0.001842194056</v>
      </c>
      <c r="AI1481" s="160">
        <f>IF($U$1354&gt;0,IPMT('Assumptions (Hydro)'!$V$6,Model!AK$1,'Assumptions (Hydro)'!$V$9,'Assumptions (Hydro)'!$V$4*Model!$U$1354*AVERAGE('Assumptions (Hydro)'!$Q$2:$S$2)/10^9),0)</f>
        <v>-0.0009424655793</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v>
      </c>
      <c r="E1514" s="177">
        <f t="shared" si="57"/>
        <v>0</v>
      </c>
      <c r="F1514" s="177">
        <f t="shared" si="57"/>
        <v>0</v>
      </c>
      <c r="G1514" s="177">
        <f t="shared" si="57"/>
        <v>0</v>
      </c>
      <c r="H1514" s="177">
        <f t="shared" si="57"/>
        <v>0</v>
      </c>
      <c r="I1514" s="177">
        <f t="shared" si="57"/>
        <v>0.001449143664</v>
      </c>
      <c r="J1514" s="177">
        <f t="shared" si="57"/>
        <v>0.002753372962</v>
      </c>
      <c r="K1514" s="177">
        <f t="shared" si="57"/>
        <v>0.002478035666</v>
      </c>
      <c r="L1514" s="177">
        <f t="shared" si="57"/>
        <v>0.002231681243</v>
      </c>
      <c r="M1514" s="177">
        <f t="shared" si="57"/>
        <v>0.002585960686</v>
      </c>
      <c r="N1514" s="177">
        <f t="shared" si="57"/>
        <v>0.01827886732</v>
      </c>
      <c r="O1514" s="177">
        <f t="shared" si="57"/>
        <v>0.06177011587</v>
      </c>
      <c r="P1514" s="177">
        <f t="shared" si="57"/>
        <v>0.1076493339</v>
      </c>
      <c r="Q1514" s="177">
        <f t="shared" si="57"/>
        <v>0.1353216812</v>
      </c>
      <c r="R1514" s="177">
        <f t="shared" si="57"/>
        <v>0.1544455013</v>
      </c>
      <c r="S1514" s="177">
        <f t="shared" si="57"/>
        <v>0.1713947439</v>
      </c>
      <c r="T1514" s="177">
        <f t="shared" si="57"/>
        <v>0.1876023171</v>
      </c>
      <c r="U1514" s="177">
        <f t="shared" si="57"/>
        <v>0.2072064242</v>
      </c>
      <c r="V1514" s="177">
        <f t="shared" si="57"/>
        <v>0.2116587725</v>
      </c>
      <c r="W1514" s="177">
        <f t="shared" si="57"/>
        <v>0.1996490263</v>
      </c>
      <c r="X1514" s="177">
        <f t="shared" si="57"/>
        <v>0.1898840307</v>
      </c>
      <c r="Y1514" s="177">
        <f t="shared" si="57"/>
        <v>0.1828989169</v>
      </c>
      <c r="Z1514" s="177">
        <f t="shared" si="57"/>
        <v>0.1792780522</v>
      </c>
      <c r="AA1514" s="177">
        <f t="shared" si="57"/>
        <v>0.1780891661</v>
      </c>
      <c r="AB1514" s="177">
        <f t="shared" si="57"/>
        <v>0.1777631134</v>
      </c>
      <c r="AC1514" s="177">
        <f t="shared" si="57"/>
        <v>0.1683713038</v>
      </c>
      <c r="AD1514" s="177">
        <f t="shared" si="57"/>
        <v>0.1416315905</v>
      </c>
      <c r="AE1514" s="177">
        <f t="shared" si="57"/>
        <v>0.111011455</v>
      </c>
      <c r="AF1514" s="177">
        <f t="shared" si="57"/>
        <v>0.08840926774</v>
      </c>
      <c r="AG1514" s="177">
        <f t="shared" si="57"/>
        <v>0.06926214439</v>
      </c>
      <c r="AH1514" s="177">
        <f t="shared" si="57"/>
        <v>0.05023677164</v>
      </c>
      <c r="AI1514" s="177">
        <f t="shared" si="57"/>
        <v>0.03122208355</v>
      </c>
      <c r="AJ1514" s="177">
        <f t="shared" si="57"/>
        <v>0.01078822001</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0.001449143664</v>
      </c>
      <c r="J1521" s="160">
        <f>IF($I$1354&gt;0,'Assumptions (Hydro)'!W$10*Model!$I$1354*AVERAGE('Assumptions (Hydro)'!$E$2:$G$2)/10^9,0)</f>
        <v>0.002753372962</v>
      </c>
      <c r="K1521" s="160">
        <f>IF($I$1354&gt;0,'Assumptions (Hydro)'!X$10*Model!$I$1354*AVERAGE('Assumptions (Hydro)'!$E$2:$G$2)/10^9,0)</f>
        <v>0.002478035666</v>
      </c>
      <c r="L1521" s="160">
        <f>IF($I$1354&gt;0,'Assumptions (Hydro)'!Y$10*Model!$I$1354*AVERAGE('Assumptions (Hydro)'!$E$2:$G$2)/10^9,0)</f>
        <v>0.002231681243</v>
      </c>
      <c r="M1521" s="160">
        <f>IF($I$1354&gt;0,'Assumptions (Hydro)'!Z$10*Model!$I$1354*AVERAGE('Assumptions (Hydro)'!$E$2:$G$2)/10^9,0)</f>
        <v>0.002008513119</v>
      </c>
      <c r="N1521" s="160">
        <f>IF($I$1354&gt;0,'Assumptions (Hydro)'!AA$10*Model!$I$1354*AVERAGE('Assumptions (Hydro)'!$E$2:$G$2)/10^9,0)</f>
        <v>0.001805633006</v>
      </c>
      <c r="O1521" s="160">
        <f>IF($I$1354&gt;0,'Assumptions (Hydro)'!AB$10*Model!$I$1354*AVERAGE('Assumptions (Hydro)'!$E$2:$G$2)/10^9,0)</f>
        <v>0.001709989524</v>
      </c>
      <c r="P1521" s="160">
        <f>IF($I$1354&gt;0,'Assumptions (Hydro)'!AC$10*Model!$I$1354*AVERAGE('Assumptions (Hydro)'!$E$2:$G$2)/10^9,0)</f>
        <v>0.001709989524</v>
      </c>
      <c r="Q1521" s="160">
        <f>IF($I$1354&gt;0,'Assumptions (Hydro)'!AD$10*Model!$I$1354*AVERAGE('Assumptions (Hydro)'!$E$2:$G$2)/10^9,0)</f>
        <v>0.001712887811</v>
      </c>
      <c r="R1521" s="160">
        <f>IF($I$1354&gt;0,'Assumptions (Hydro)'!AE$10*Model!$I$1354*AVERAGE('Assumptions (Hydro)'!$E$2:$G$2)/10^9,0)</f>
        <v>0.001709989524</v>
      </c>
      <c r="S1521" s="160">
        <f>IF($I$1354&gt;0,'Assumptions (Hydro)'!AF$10*Model!$I$1354*AVERAGE('Assumptions (Hydro)'!$E$2:$G$2)/10^9,0)</f>
        <v>0.001712887811</v>
      </c>
      <c r="T1521" s="160">
        <f>IF($I$1354&gt;0,'Assumptions (Hydro)'!AG$10*Model!$I$1354*AVERAGE('Assumptions (Hydro)'!$E$2:$G$2)/10^9,0)</f>
        <v>0.001709989524</v>
      </c>
      <c r="U1521" s="160">
        <f>IF($I$1354&gt;0,'Assumptions (Hydro)'!AH$10*Model!$I$1354*AVERAGE('Assumptions (Hydro)'!$E$2:$G$2)/10^9,0)</f>
        <v>0.001712887811</v>
      </c>
      <c r="V1521" s="160">
        <f>IF($I$1354&gt;0,'Assumptions (Hydro)'!AI$10*Model!$I$1354*AVERAGE('Assumptions (Hydro)'!$E$2:$G$2)/10^9,0)</f>
        <v>0.001709989524</v>
      </c>
      <c r="W1521" s="160">
        <f>IF($I$1354&gt;0,'Assumptions (Hydro)'!AJ$10*Model!$I$1354*AVERAGE('Assumptions (Hydro)'!$E$2:$G$2)/10^9,0)</f>
        <v>0.001712887811</v>
      </c>
      <c r="X1521" s="160">
        <f>IF($I$1354&gt;0,'Assumptions (Hydro)'!AK$10*Model!$I$1354*AVERAGE('Assumptions (Hydro)'!$E$2:$G$2)/10^9,0)</f>
        <v>0.0008549947619</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0.0005774475671</v>
      </c>
      <c r="N1525" s="160">
        <f>IF($M$1354&gt;0,'Assumptions (Hydro)'!W$10*Model!$M$1354*AVERAGE('Assumptions (Hydro)'!$I$2:$K$2)/10^9,0)</f>
        <v>0.001097150378</v>
      </c>
      <c r="O1525" s="160">
        <f>IF($M$1354&gt;0,'Assumptions (Hydro)'!X$10*Model!$M$1354*AVERAGE('Assumptions (Hydro)'!$I$2:$K$2)/10^9,0)</f>
        <v>0.0009874353398</v>
      </c>
      <c r="P1525" s="160">
        <f>IF($M$1354&gt;0,'Assumptions (Hydro)'!Y$10*Model!$M$1354*AVERAGE('Assumptions (Hydro)'!$I$2:$K$2)/10^9,0)</f>
        <v>0.0008892692533</v>
      </c>
      <c r="Q1525" s="160">
        <f>IF($M$1354&gt;0,'Assumptions (Hydro)'!Z$10*Model!$M$1354*AVERAGE('Assumptions (Hydro)'!$I$2:$K$2)/10^9,0)</f>
        <v>0.000800342328</v>
      </c>
      <c r="R1525" s="160">
        <f>IF($M$1354&gt;0,'Assumptions (Hydro)'!AA$10*Model!$M$1354*AVERAGE('Assumptions (Hydro)'!$I$2:$K$2)/10^9,0)</f>
        <v>0.0007194996686</v>
      </c>
      <c r="S1525" s="160">
        <f>IF($M$1354&gt;0,'Assumptions (Hydro)'!AB$10*Model!$M$1354*AVERAGE('Assumptions (Hydro)'!$I$2:$K$2)/10^9,0)</f>
        <v>0.0006813881292</v>
      </c>
      <c r="T1525" s="160">
        <f>IF($M$1354&gt;0,'Assumptions (Hydro)'!AC$10*Model!$M$1354*AVERAGE('Assumptions (Hydro)'!$I$2:$K$2)/10^9,0)</f>
        <v>0.0006813881292</v>
      </c>
      <c r="U1525" s="160">
        <f>IF($M$1354&gt;0,'Assumptions (Hydro)'!AD$10*Model!$M$1354*AVERAGE('Assumptions (Hydro)'!$I$2:$K$2)/10^9,0)</f>
        <v>0.0006825430243</v>
      </c>
      <c r="V1525" s="160">
        <f>IF($M$1354&gt;0,'Assumptions (Hydro)'!AE$10*Model!$M$1354*AVERAGE('Assumptions (Hydro)'!$I$2:$K$2)/10^9,0)</f>
        <v>0.0006813881292</v>
      </c>
      <c r="W1525" s="160">
        <f>IF($M$1354&gt;0,'Assumptions (Hydro)'!AF$10*Model!$M$1354*AVERAGE('Assumptions (Hydro)'!$I$2:$K$2)/10^9,0)</f>
        <v>0.0006825430243</v>
      </c>
      <c r="X1525" s="160">
        <f>IF($M$1354&gt;0,'Assumptions (Hydro)'!AG$10*Model!$M$1354*AVERAGE('Assumptions (Hydro)'!$I$2:$K$2)/10^9,0)</f>
        <v>0.0006813881292</v>
      </c>
      <c r="Y1525" s="160">
        <f>IF($M$1354&gt;0,'Assumptions (Hydro)'!AH$10*Model!$M$1354*AVERAGE('Assumptions (Hydro)'!$I$2:$K$2)/10^9,0)</f>
        <v>0.0006825430243</v>
      </c>
      <c r="Z1525" s="160">
        <f>IF($M$1354&gt;0,'Assumptions (Hydro)'!AI$10*Model!$M$1354*AVERAGE('Assumptions (Hydro)'!$I$2:$K$2)/10^9,0)</f>
        <v>0.0006813881292</v>
      </c>
      <c r="AA1525" s="160">
        <f>IF($M$1354&gt;0,'Assumptions (Hydro)'!AJ$10*Model!$M$1354*AVERAGE('Assumptions (Hydro)'!$I$2:$K$2)/10^9,0)</f>
        <v>0.0006825430243</v>
      </c>
      <c r="AB1525" s="160">
        <f>IF($M$1354&gt;0,'Assumptions (Hydro)'!AK$10*Model!$M$1354*AVERAGE('Assumptions (Hydro)'!$I$2:$K$2)/10^9,0)</f>
        <v>0.0003406940646</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0.01537608393</v>
      </c>
      <c r="O1526" s="160">
        <f>IF($N$1354&gt;0,'Assumptions (Hydro)'!W$10*Model!$N$1354*AVERAGE('Assumptions (Hydro)'!$J$2:$L$2)/10^9,0)</f>
        <v>0.02921455947</v>
      </c>
      <c r="P1526" s="160">
        <f>IF($N$1354&gt;0,'Assumptions (Hydro)'!X$10*Model!$N$1354*AVERAGE('Assumptions (Hydro)'!$J$2:$L$2)/10^9,0)</f>
        <v>0.02629310353</v>
      </c>
      <c r="Q1526" s="160">
        <f>IF($N$1354&gt;0,'Assumptions (Hydro)'!Y$10*Model!$N$1354*AVERAGE('Assumptions (Hydro)'!$J$2:$L$2)/10^9,0)</f>
        <v>0.02367916926</v>
      </c>
      <c r="R1526" s="160">
        <f>IF($N$1354&gt;0,'Assumptions (Hydro)'!Z$10*Model!$N$1354*AVERAGE('Assumptions (Hydro)'!$J$2:$L$2)/10^9,0)</f>
        <v>0.02131125233</v>
      </c>
      <c r="S1526" s="160">
        <f>IF($N$1354&gt;0,'Assumptions (Hydro)'!AA$10*Model!$N$1354*AVERAGE('Assumptions (Hydro)'!$J$2:$L$2)/10^9,0)</f>
        <v>0.01915860058</v>
      </c>
      <c r="T1526" s="160">
        <f>IF($N$1354&gt;0,'Assumptions (Hydro)'!AB$10*Model!$N$1354*AVERAGE('Assumptions (Hydro)'!$J$2:$L$2)/10^9,0)</f>
        <v>0.01814377904</v>
      </c>
      <c r="U1526" s="160">
        <f>IF($N$1354&gt;0,'Assumptions (Hydro)'!AC$10*Model!$N$1354*AVERAGE('Assumptions (Hydro)'!$J$2:$L$2)/10^9,0)</f>
        <v>0.01814377904</v>
      </c>
      <c r="V1526" s="160">
        <f>IF($N$1354&gt;0,'Assumptions (Hydro)'!AD$10*Model!$N$1354*AVERAGE('Assumptions (Hydro)'!$J$2:$L$2)/10^9,0)</f>
        <v>0.01817453121</v>
      </c>
      <c r="W1526" s="160">
        <f>IF($N$1354&gt;0,'Assumptions (Hydro)'!AE$10*Model!$N$1354*AVERAGE('Assumptions (Hydro)'!$J$2:$L$2)/10^9,0)</f>
        <v>0.01814377904</v>
      </c>
      <c r="X1526" s="160">
        <f>IF($N$1354&gt;0,'Assumptions (Hydro)'!AF$10*Model!$N$1354*AVERAGE('Assumptions (Hydro)'!$J$2:$L$2)/10^9,0)</f>
        <v>0.01817453121</v>
      </c>
      <c r="Y1526" s="160">
        <f>IF($N$1354&gt;0,'Assumptions (Hydro)'!AG$10*Model!$N$1354*AVERAGE('Assumptions (Hydro)'!$J$2:$L$2)/10^9,0)</f>
        <v>0.01814377904</v>
      </c>
      <c r="Z1526" s="160">
        <f>IF($N$1354&gt;0,'Assumptions (Hydro)'!AH$10*Model!$N$1354*AVERAGE('Assumptions (Hydro)'!$J$2:$L$2)/10^9,0)</f>
        <v>0.01817453121</v>
      </c>
      <c r="AA1526" s="160">
        <f>IF($N$1354&gt;0,'Assumptions (Hydro)'!AI$10*Model!$N$1354*AVERAGE('Assumptions (Hydro)'!$J$2:$L$2)/10^9,0)</f>
        <v>0.01814377904</v>
      </c>
      <c r="AB1526" s="160">
        <f>IF($N$1354&gt;0,'Assumptions (Hydro)'!AJ$10*Model!$N$1354*AVERAGE('Assumptions (Hydro)'!$J$2:$L$2)/10^9,0)</f>
        <v>0.01817453121</v>
      </c>
      <c r="AC1526" s="160">
        <f>IF($N$1354&gt;0,'Assumptions (Hydro)'!AK$10*Model!$N$1354*AVERAGE('Assumptions (Hydro)'!$J$2:$L$2)/10^9,0)</f>
        <v>0.009071889521</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0.02985813153</v>
      </c>
      <c r="P1527" s="160">
        <f>IF($O$1354&gt;0,'Assumptions (Hydro)'!W$10*Model!$O$1354*AVERAGE('Assumptions (Hydro)'!$K$2:$M$2)/10^9,0)</f>
        <v>0.05673044991</v>
      </c>
      <c r="Q1527" s="160">
        <f>IF($O$1354&gt;0,'Assumptions (Hydro)'!X$10*Model!$O$1354*AVERAGE('Assumptions (Hydro)'!$K$2:$M$2)/10^9,0)</f>
        <v>0.05105740492</v>
      </c>
      <c r="R1527" s="160">
        <f>IF($O$1354&gt;0,'Assumptions (Hydro)'!Y$10*Model!$O$1354*AVERAGE('Assumptions (Hydro)'!$K$2:$M$2)/10^9,0)</f>
        <v>0.04598152256</v>
      </c>
      <c r="S1527" s="160">
        <f>IF($O$1354&gt;0,'Assumptions (Hydro)'!Z$10*Model!$O$1354*AVERAGE('Assumptions (Hydro)'!$K$2:$M$2)/10^9,0)</f>
        <v>0.0413833703</v>
      </c>
      <c r="T1527" s="160">
        <f>IF($O$1354&gt;0,'Assumptions (Hydro)'!AA$10*Model!$O$1354*AVERAGE('Assumptions (Hydro)'!$K$2:$M$2)/10^9,0)</f>
        <v>0.03720323189</v>
      </c>
      <c r="U1527" s="160">
        <f>IF($O$1354&gt;0,'Assumptions (Hydro)'!AB$10*Model!$O$1354*AVERAGE('Assumptions (Hydro)'!$K$2:$M$2)/10^9,0)</f>
        <v>0.03523259521</v>
      </c>
      <c r="V1527" s="160">
        <f>IF($O$1354&gt;0,'Assumptions (Hydro)'!AC$10*Model!$O$1354*AVERAGE('Assumptions (Hydro)'!$K$2:$M$2)/10^9,0)</f>
        <v>0.03523259521</v>
      </c>
      <c r="W1527" s="160">
        <f>IF($O$1354&gt;0,'Assumptions (Hydro)'!AD$10*Model!$O$1354*AVERAGE('Assumptions (Hydro)'!$K$2:$M$2)/10^9,0)</f>
        <v>0.03529231147</v>
      </c>
      <c r="X1527" s="160">
        <f>IF($O$1354&gt;0,'Assumptions (Hydro)'!AE$10*Model!$O$1354*AVERAGE('Assumptions (Hydro)'!$K$2:$M$2)/10^9,0)</f>
        <v>0.03523259521</v>
      </c>
      <c r="Y1527" s="160">
        <f>IF($O$1354&gt;0,'Assumptions (Hydro)'!AF$10*Model!$O$1354*AVERAGE('Assumptions (Hydro)'!$K$2:$M$2)/10^9,0)</f>
        <v>0.03529231147</v>
      </c>
      <c r="Z1527" s="160">
        <f>IF($O$1354&gt;0,'Assumptions (Hydro)'!AG$10*Model!$O$1354*AVERAGE('Assumptions (Hydro)'!$K$2:$M$2)/10^9,0)</f>
        <v>0.03523259521</v>
      </c>
      <c r="AA1527" s="160">
        <f>IF($O$1354&gt;0,'Assumptions (Hydro)'!AH$10*Model!$O$1354*AVERAGE('Assumptions (Hydro)'!$K$2:$M$2)/10^9,0)</f>
        <v>0.03529231147</v>
      </c>
      <c r="AB1527" s="160">
        <f>IF($O$1354&gt;0,'Assumptions (Hydro)'!AI$10*Model!$O$1354*AVERAGE('Assumptions (Hydro)'!$K$2:$M$2)/10^9,0)</f>
        <v>0.03523259521</v>
      </c>
      <c r="AC1527" s="160">
        <f>IF($O$1354&gt;0,'Assumptions (Hydro)'!AJ$10*Model!$O$1354*AVERAGE('Assumptions (Hydro)'!$K$2:$M$2)/10^9,0)</f>
        <v>0.03529231147</v>
      </c>
      <c r="AD1527" s="160">
        <f>IF($O$1354&gt;0,'Assumptions (Hydro)'!AK$10*Model!$O$1354*AVERAGE('Assumptions (Hydro)'!$K$2:$M$2)/10^9,0)</f>
        <v>0.0176162976</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0.02202652168</v>
      </c>
      <c r="Q1528" s="177">
        <f>IF($P$1354&gt;0,'Assumptions (Hydro)'!W$10*Model!$P$1354*AVERAGE('Assumptions (Hydro)'!$L$2:$N$2)/10^9,0)</f>
        <v>0.04185039119</v>
      </c>
      <c r="R1528" s="177">
        <f>IF($P$1354&gt;0,'Assumptions (Hydro)'!X$10*Model!$P$1354*AVERAGE('Assumptions (Hydro)'!$L$2:$N$2)/10^9,0)</f>
        <v>0.03766535207</v>
      </c>
      <c r="S1528" s="177">
        <f>IF($P$1354&gt;0,'Assumptions (Hydro)'!Y$10*Model!$P$1354*AVERAGE('Assumptions (Hydro)'!$L$2:$N$2)/10^9,0)</f>
        <v>0.03392084339</v>
      </c>
      <c r="T1528" s="177">
        <f>IF($P$1354&gt;0,'Assumptions (Hydro)'!Z$10*Model!$P$1354*AVERAGE('Assumptions (Hydro)'!$L$2:$N$2)/10^9,0)</f>
        <v>0.03052875905</v>
      </c>
      <c r="U1528" s="177">
        <f>IF($P$1354&gt;0,'Assumptions (Hydro)'!AA$10*Model!$P$1354*AVERAGE('Assumptions (Hydro)'!$L$2:$N$2)/10^9,0)</f>
        <v>0.02744504601</v>
      </c>
      <c r="V1528" s="177">
        <f>IF($P$1354&gt;0,'Assumptions (Hydro)'!AB$10*Model!$P$1354*AVERAGE('Assumptions (Hydro)'!$L$2:$N$2)/10^9,0)</f>
        <v>0.02599129558</v>
      </c>
      <c r="W1528" s="177">
        <f>IF($P$1354&gt;0,'Assumptions (Hydro)'!AC$10*Model!$P$1354*AVERAGE('Assumptions (Hydro)'!$L$2:$N$2)/10^9,0)</f>
        <v>0.02599129558</v>
      </c>
      <c r="X1528" s="177">
        <f>IF($P$1354&gt;0,'Assumptions (Hydro)'!AD$10*Model!$P$1354*AVERAGE('Assumptions (Hydro)'!$L$2:$N$2)/10^9,0)</f>
        <v>0.02603534863</v>
      </c>
      <c r="Y1528" s="177">
        <f>IF($P$1354&gt;0,'Assumptions (Hydro)'!AE$10*Model!$P$1354*AVERAGE('Assumptions (Hydro)'!$L$2:$N$2)/10^9,0)</f>
        <v>0.02599129558</v>
      </c>
      <c r="Z1528" s="177">
        <f>IF($P$1354&gt;0,'Assumptions (Hydro)'!AF$10*Model!$P$1354*AVERAGE('Assumptions (Hydro)'!$L$2:$N$2)/10^9,0)</f>
        <v>0.02603534863</v>
      </c>
      <c r="AA1528" s="177">
        <f>IF($P$1354&gt;0,'Assumptions (Hydro)'!AG$10*Model!$P$1354*AVERAGE('Assumptions (Hydro)'!$L$2:$N$2)/10^9,0)</f>
        <v>0.02599129558</v>
      </c>
      <c r="AB1528" s="177">
        <f>IF($P$1354&gt;0,'Assumptions (Hydro)'!AH$10*Model!$P$1354*AVERAGE('Assumptions (Hydro)'!$L$2:$N$2)/10^9,0)</f>
        <v>0.02603534863</v>
      </c>
      <c r="AC1528" s="177">
        <f>IF($P$1354&gt;0,'Assumptions (Hydro)'!AI$10*Model!$P$1354*AVERAGE('Assumptions (Hydro)'!$L$2:$N$2)/10^9,0)</f>
        <v>0.02599129558</v>
      </c>
      <c r="AD1528" s="177">
        <f>IF($P$1354&gt;0,'Assumptions (Hydro)'!AJ$10*Model!$P$1354*AVERAGE('Assumptions (Hydro)'!$L$2:$N$2)/10^9,0)</f>
        <v>0.02603534863</v>
      </c>
      <c r="AE1528" s="177">
        <f>IF($P$1354&gt;0,'Assumptions (Hydro)'!AK$10*Model!$P$1354*AVERAGE('Assumptions (Hydro)'!$L$2:$N$2)/10^9,0)</f>
        <v>0.01299564779</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0.01622148571</v>
      </c>
      <c r="R1529" s="160">
        <f>IF($Q$1354&gt;0,'Assumptions (Hydro)'!W$10*Model!$Q$1354*AVERAGE('Assumptions (Hydro)'!$L$2:$O$2)/10^9,0)</f>
        <v>0.03082082285</v>
      </c>
      <c r="S1529" s="160">
        <f>IF($Q$1354&gt;0,'Assumptions (Hydro)'!X$10*Model!$Q$1354*AVERAGE('Assumptions (Hydro)'!$L$2:$O$2)/10^9,0)</f>
        <v>0.02773874056</v>
      </c>
      <c r="T1529" s="160">
        <f>IF($Q$1354&gt;0,'Assumptions (Hydro)'!Y$10*Model!$Q$1354*AVERAGE('Assumptions (Hydro)'!$L$2:$O$2)/10^9,0)</f>
        <v>0.02498108799</v>
      </c>
      <c r="U1529" s="160">
        <f>IF($Q$1354&gt;0,'Assumptions (Hydro)'!Z$10*Model!$Q$1354*AVERAGE('Assumptions (Hydro)'!$L$2:$O$2)/10^9,0)</f>
        <v>0.02248297919</v>
      </c>
      <c r="V1529" s="160">
        <f>IF($Q$1354&gt;0,'Assumptions (Hydro)'!AA$10*Model!$Q$1354*AVERAGE('Assumptions (Hydro)'!$L$2:$O$2)/10^9,0)</f>
        <v>0.02021197119</v>
      </c>
      <c r="W1529" s="160">
        <f>IF($Q$1354&gt;0,'Assumptions (Hydro)'!AB$10*Model!$Q$1354*AVERAGE('Assumptions (Hydro)'!$L$2:$O$2)/10^9,0)</f>
        <v>0.01914135314</v>
      </c>
      <c r="X1529" s="160">
        <f>IF($Q$1354&gt;0,'Assumptions (Hydro)'!AC$10*Model!$Q$1354*AVERAGE('Assumptions (Hydro)'!$L$2:$O$2)/10^9,0)</f>
        <v>0.01914135314</v>
      </c>
      <c r="Y1529" s="160">
        <f>IF($Q$1354&gt;0,'Assumptions (Hydro)'!AD$10*Model!$Q$1354*AVERAGE('Assumptions (Hydro)'!$L$2:$O$2)/10^9,0)</f>
        <v>0.01917379611</v>
      </c>
      <c r="Z1529" s="160">
        <f>IF($Q$1354&gt;0,'Assumptions (Hydro)'!AE$10*Model!$Q$1354*AVERAGE('Assumptions (Hydro)'!$L$2:$O$2)/10^9,0)</f>
        <v>0.01914135314</v>
      </c>
      <c r="AA1529" s="160">
        <f>IF($Q$1354&gt;0,'Assumptions (Hydro)'!AF$10*Model!$Q$1354*AVERAGE('Assumptions (Hydro)'!$L$2:$O$2)/10^9,0)</f>
        <v>0.01917379611</v>
      </c>
      <c r="AB1529" s="160">
        <f>IF($Q$1354&gt;0,'Assumptions (Hydro)'!AG$10*Model!$Q$1354*AVERAGE('Assumptions (Hydro)'!$L$2:$O$2)/10^9,0)</f>
        <v>0.01914135314</v>
      </c>
      <c r="AC1529" s="160">
        <f>IF($Q$1354&gt;0,'Assumptions (Hydro)'!AH$10*Model!$Q$1354*AVERAGE('Assumptions (Hydro)'!$L$2:$O$2)/10^9,0)</f>
        <v>0.01917379611</v>
      </c>
      <c r="AD1529" s="160">
        <f>IF($Q$1354&gt;0,'Assumptions (Hydro)'!AI$10*Model!$Q$1354*AVERAGE('Assumptions (Hydro)'!$L$2:$O$2)/10^9,0)</f>
        <v>0.01914135314</v>
      </c>
      <c r="AE1529" s="160">
        <f>IF($Q$1354&gt;0,'Assumptions (Hydro)'!AJ$10*Model!$Q$1354*AVERAGE('Assumptions (Hydro)'!$L$2:$O$2)/10^9,0)</f>
        <v>0.01917379611</v>
      </c>
      <c r="AF1529" s="160">
        <f>IF($Q$1354&gt;0,'Assumptions (Hydro)'!AK$10*Model!$Q$1354*AVERAGE('Assumptions (Hydro)'!$L$2:$O$2)/10^9,0)</f>
        <v>0.009570676568</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0.0162370623</v>
      </c>
      <c r="S1530" s="177">
        <f>IF($R$1354&gt;0,'Assumptions (Hydro)'!W$10*Model!$R$1354*AVERAGE('Assumptions (Hydro)'!$M$2:$P$2)/10^9,0)</f>
        <v>0.03085041837</v>
      </c>
      <c r="T1530" s="177">
        <f>IF($R$1354&gt;0,'Assumptions (Hydro)'!X$10*Model!$R$1354*AVERAGE('Assumptions (Hydro)'!$M$2:$P$2)/10^9,0)</f>
        <v>0.02776537654</v>
      </c>
      <c r="U1530" s="177">
        <f>IF($R$1354&gt;0,'Assumptions (Hydro)'!Y$10*Model!$R$1354*AVERAGE('Assumptions (Hydro)'!$M$2:$P$2)/10^9,0)</f>
        <v>0.02500507595</v>
      </c>
      <c r="V1530" s="177">
        <f>IF($R$1354&gt;0,'Assumptions (Hydro)'!Z$10*Model!$R$1354*AVERAGE('Assumptions (Hydro)'!$M$2:$P$2)/10^9,0)</f>
        <v>0.02250456835</v>
      </c>
      <c r="W1530" s="177">
        <f>IF($R$1354&gt;0,'Assumptions (Hydro)'!AA$10*Model!$R$1354*AVERAGE('Assumptions (Hydro)'!$M$2:$P$2)/10^9,0)</f>
        <v>0.02023137963</v>
      </c>
      <c r="X1530" s="177">
        <f>IF($R$1354&gt;0,'Assumptions (Hydro)'!AB$10*Model!$R$1354*AVERAGE('Assumptions (Hydro)'!$M$2:$P$2)/10^9,0)</f>
        <v>0.01915973352</v>
      </c>
      <c r="Y1530" s="177">
        <f>IF($R$1354&gt;0,'Assumptions (Hydro)'!AC$10*Model!$R$1354*AVERAGE('Assumptions (Hydro)'!$M$2:$P$2)/10^9,0)</f>
        <v>0.01915973352</v>
      </c>
      <c r="Z1530" s="177">
        <f>IF($R$1354&gt;0,'Assumptions (Hydro)'!AD$10*Model!$R$1354*AVERAGE('Assumptions (Hydro)'!$M$2:$P$2)/10^9,0)</f>
        <v>0.01919220764</v>
      </c>
      <c r="AA1530" s="177">
        <f>IF($R$1354&gt;0,'Assumptions (Hydro)'!AE$10*Model!$R$1354*AVERAGE('Assumptions (Hydro)'!$M$2:$P$2)/10^9,0)</f>
        <v>0.01915973352</v>
      </c>
      <c r="AB1530" s="177">
        <f>IF($R$1354&gt;0,'Assumptions (Hydro)'!AF$10*Model!$R$1354*AVERAGE('Assumptions (Hydro)'!$M$2:$P$2)/10^9,0)</f>
        <v>0.01919220764</v>
      </c>
      <c r="AC1530" s="177">
        <f>IF($R$1354&gt;0,'Assumptions (Hydro)'!AG$10*Model!$R$1354*AVERAGE('Assumptions (Hydro)'!$M$2:$P$2)/10^9,0)</f>
        <v>0.01915973352</v>
      </c>
      <c r="AD1530" s="177">
        <f>IF($R$1354&gt;0,'Assumptions (Hydro)'!AH$10*Model!$R$1354*AVERAGE('Assumptions (Hydro)'!$M$2:$P$2)/10^9,0)</f>
        <v>0.01919220764</v>
      </c>
      <c r="AE1530" s="177">
        <f>IF($R$1354&gt;0,'Assumptions (Hydro)'!AI$10*Model!$R$1354*AVERAGE('Assumptions (Hydro)'!$M$2:$P$2)/10^9,0)</f>
        <v>0.01915973352</v>
      </c>
      <c r="AF1530" s="177">
        <f>IF($R$1354&gt;0,'Assumptions (Hydro)'!AJ$10*Model!$R$1354*AVERAGE('Assumptions (Hydro)'!$M$2:$P$2)/10^9,0)</f>
        <v>0.01919220764</v>
      </c>
      <c r="AG1530" s="177">
        <f>IF($R$1354&gt;0,'Assumptions (Hydro)'!AK$10*Model!$R$1354*AVERAGE('Assumptions (Hydro)'!$M$2:$P$2)/10^9,0)</f>
        <v>0.009579866758</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0.01594849475</v>
      </c>
      <c r="T1531" s="160">
        <f>IF($S$1354&gt;0,'Assumptions (Hydro)'!W$10*Model!$S$1354*AVERAGE('Assumptions (Hydro)'!$O$2:$Q$2)/10^9,0)</f>
        <v>0.03030214002</v>
      </c>
      <c r="U1531" s="160">
        <f>IF($S$1354&gt;0,'Assumptions (Hydro)'!X$10*Model!$S$1354*AVERAGE('Assumptions (Hydro)'!$O$2:$Q$2)/10^9,0)</f>
        <v>0.02727192602</v>
      </c>
      <c r="V1531" s="160">
        <f>IF($S$1354&gt;0,'Assumptions (Hydro)'!Y$10*Model!$S$1354*AVERAGE('Assumptions (Hydro)'!$O$2:$Q$2)/10^9,0)</f>
        <v>0.02456068191</v>
      </c>
      <c r="W1531" s="160">
        <f>IF($S$1354&gt;0,'Assumptions (Hydro)'!Z$10*Model!$S$1354*AVERAGE('Assumptions (Hydro)'!$O$2:$Q$2)/10^9,0)</f>
        <v>0.02210461372</v>
      </c>
      <c r="X1531" s="160">
        <f>IF($S$1354&gt;0,'Assumptions (Hydro)'!AA$10*Model!$S$1354*AVERAGE('Assumptions (Hydro)'!$O$2:$Q$2)/10^9,0)</f>
        <v>0.01987182445</v>
      </c>
      <c r="Y1531" s="160">
        <f>IF($S$1354&gt;0,'Assumptions (Hydro)'!AB$10*Model!$S$1354*AVERAGE('Assumptions (Hydro)'!$O$2:$Q$2)/10^9,0)</f>
        <v>0.0188192238</v>
      </c>
      <c r="Z1531" s="160">
        <f>IF($S$1354&gt;0,'Assumptions (Hydro)'!AC$10*Model!$S$1354*AVERAGE('Assumptions (Hydro)'!$O$2:$Q$2)/10^9,0)</f>
        <v>0.0188192238</v>
      </c>
      <c r="AA1531" s="160">
        <f>IF($S$1354&gt;0,'Assumptions (Hydro)'!AD$10*Model!$S$1354*AVERAGE('Assumptions (Hydro)'!$O$2:$Q$2)/10^9,0)</f>
        <v>0.01885112079</v>
      </c>
      <c r="AB1531" s="160">
        <f>IF($S$1354&gt;0,'Assumptions (Hydro)'!AE$10*Model!$S$1354*AVERAGE('Assumptions (Hydro)'!$O$2:$Q$2)/10^9,0)</f>
        <v>0.0188192238</v>
      </c>
      <c r="AC1531" s="160">
        <f>IF($S$1354&gt;0,'Assumptions (Hydro)'!AF$10*Model!$S$1354*AVERAGE('Assumptions (Hydro)'!$O$2:$Q$2)/10^9,0)</f>
        <v>0.01885112079</v>
      </c>
      <c r="AD1531" s="160">
        <f>IF($S$1354&gt;0,'Assumptions (Hydro)'!AG$10*Model!$S$1354*AVERAGE('Assumptions (Hydro)'!$O$2:$Q$2)/10^9,0)</f>
        <v>0.0188192238</v>
      </c>
      <c r="AE1531" s="160">
        <f>IF($S$1354&gt;0,'Assumptions (Hydro)'!AH$10*Model!$S$1354*AVERAGE('Assumptions (Hydro)'!$O$2:$Q$2)/10^9,0)</f>
        <v>0.01885112079</v>
      </c>
      <c r="AF1531" s="160">
        <f>IF($S$1354&gt;0,'Assumptions (Hydro)'!AI$10*Model!$S$1354*AVERAGE('Assumptions (Hydro)'!$O$2:$Q$2)/10^9,0)</f>
        <v>0.0188192238</v>
      </c>
      <c r="AG1531" s="160">
        <f>IF($S$1354&gt;0,'Assumptions (Hydro)'!AJ$10*Model!$S$1354*AVERAGE('Assumptions (Hydro)'!$O$2:$Q$2)/10^9,0)</f>
        <v>0.01885112079</v>
      </c>
      <c r="AH1531" s="160">
        <f>IF($S$1354&gt;0,'Assumptions (Hydro)'!AK$10*Model!$S$1354*AVERAGE('Assumptions (Hydro)'!$O$2:$Q$2)/10^9,0)</f>
        <v>0.0094096119</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0.0162865649</v>
      </c>
      <c r="U1532" s="160">
        <f>IF($T$1354&gt;0,'Assumptions (Hydro)'!W$10*Model!$T$1354*AVERAGE('Assumptions (Hydro)'!$P$2:$R$2)/10^9,0)</f>
        <v>0.03094447331</v>
      </c>
      <c r="V1532" s="160">
        <f>IF($T$1354&gt;0,'Assumptions (Hydro)'!X$10*Model!$T$1354*AVERAGE('Assumptions (Hydro)'!$P$2:$R$2)/10^9,0)</f>
        <v>0.02785002597</v>
      </c>
      <c r="W1532" s="160">
        <f>IF($T$1354&gt;0,'Assumptions (Hydro)'!Y$10*Model!$T$1354*AVERAGE('Assumptions (Hydro)'!$P$2:$R$2)/10^9,0)</f>
        <v>0.02508130994</v>
      </c>
      <c r="X1532" s="160">
        <f>IF($T$1354&gt;0,'Assumptions (Hydro)'!Z$10*Model!$T$1354*AVERAGE('Assumptions (Hydro)'!$P$2:$R$2)/10^9,0)</f>
        <v>0.02257317895</v>
      </c>
      <c r="Y1532" s="160">
        <f>IF($T$1354&gt;0,'Assumptions (Hydro)'!AA$10*Model!$T$1354*AVERAGE('Assumptions (Hydro)'!$P$2:$R$2)/10^9,0)</f>
        <v>0.02029305986</v>
      </c>
      <c r="Z1532" s="160">
        <f>IF($T$1354&gt;0,'Assumptions (Hydro)'!AB$10*Model!$T$1354*AVERAGE('Assumptions (Hydro)'!$P$2:$R$2)/10^9,0)</f>
        <v>0.01921814658</v>
      </c>
      <c r="AA1532" s="160">
        <f>IF($T$1354&gt;0,'Assumptions (Hydro)'!AC$10*Model!$T$1354*AVERAGE('Assumptions (Hydro)'!$P$2:$R$2)/10^9,0)</f>
        <v>0.01921814658</v>
      </c>
      <c r="AB1532" s="160">
        <f>IF($T$1354&gt;0,'Assumptions (Hydro)'!AD$10*Model!$T$1354*AVERAGE('Assumptions (Hydro)'!$P$2:$R$2)/10^9,0)</f>
        <v>0.01925071971</v>
      </c>
      <c r="AC1532" s="160">
        <f>IF($T$1354&gt;0,'Assumptions (Hydro)'!AE$10*Model!$T$1354*AVERAGE('Assumptions (Hydro)'!$P$2:$R$2)/10^9,0)</f>
        <v>0.01921814658</v>
      </c>
      <c r="AD1532" s="160">
        <f>IF($T$1354&gt;0,'Assumptions (Hydro)'!AF$10*Model!$T$1354*AVERAGE('Assumptions (Hydro)'!$P$2:$R$2)/10^9,0)</f>
        <v>0.01925071971</v>
      </c>
      <c r="AE1532" s="160">
        <f>IF($T$1354&gt;0,'Assumptions (Hydro)'!AG$10*Model!$T$1354*AVERAGE('Assumptions (Hydro)'!$P$2:$R$2)/10^9,0)</f>
        <v>0.01921814658</v>
      </c>
      <c r="AF1532" s="160">
        <f>IF($T$1354&gt;0,'Assumptions (Hydro)'!AH$10*Model!$T$1354*AVERAGE('Assumptions (Hydro)'!$P$2:$R$2)/10^9,0)</f>
        <v>0.01925071971</v>
      </c>
      <c r="AG1532" s="160">
        <f>IF($T$1354&gt;0,'Assumptions (Hydro)'!AI$10*Model!$T$1354*AVERAGE('Assumptions (Hydro)'!$P$2:$R$2)/10^9,0)</f>
        <v>0.01921814658</v>
      </c>
      <c r="AH1532" s="160">
        <f>IF($T$1354&gt;0,'Assumptions (Hydro)'!AJ$10*Model!$T$1354*AVERAGE('Assumptions (Hydro)'!$P$2:$R$2)/10^9,0)</f>
        <v>0.01925071971</v>
      </c>
      <c r="AI1532" s="160">
        <f>IF($T$1354&gt;0,'Assumptions (Hydro)'!AK$10*Model!$T$1354*AVERAGE('Assumptions (Hydro)'!$P$2:$R$2)/10^9,0)</f>
        <v>0.00960907329</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0.01828511867</v>
      </c>
      <c r="V1533" s="160">
        <f>IF($U$1354&gt;0,'Assumptions (Hydro)'!W$10*Model!$U$1354*AVERAGE('Assumptions (Hydro)'!$Q$2:$S$2)/10^9,0)</f>
        <v>0.03474172547</v>
      </c>
      <c r="W1533" s="160">
        <f>IF($U$1354&gt;0,'Assumptions (Hydro)'!X$10*Model!$U$1354*AVERAGE('Assumptions (Hydro)'!$Q$2:$S$2)/10^9,0)</f>
        <v>0.03126755292</v>
      </c>
      <c r="X1533" s="160">
        <f>IF($U$1354&gt;0,'Assumptions (Hydro)'!Y$10*Model!$U$1354*AVERAGE('Assumptions (Hydro)'!$Q$2:$S$2)/10^9,0)</f>
        <v>0.02815908275</v>
      </c>
      <c r="Y1533" s="160">
        <f>IF($U$1354&gt;0,'Assumptions (Hydro)'!Z$10*Model!$U$1354*AVERAGE('Assumptions (Hydro)'!$Q$2:$S$2)/10^9,0)</f>
        <v>0.02534317447</v>
      </c>
      <c r="Z1533" s="160">
        <f>IF($U$1354&gt;0,'Assumptions (Hydro)'!AA$10*Model!$U$1354*AVERAGE('Assumptions (Hydro)'!$Q$2:$S$2)/10^9,0)</f>
        <v>0.02278325786</v>
      </c>
      <c r="AA1533" s="160">
        <f>IF($U$1354&gt;0,'Assumptions (Hydro)'!AB$10*Model!$U$1354*AVERAGE('Assumptions (Hydro)'!$Q$2:$S$2)/10^9,0)</f>
        <v>0.02157644003</v>
      </c>
      <c r="AB1533" s="160">
        <f>IF($U$1354&gt;0,'Assumptions (Hydro)'!AC$10*Model!$U$1354*AVERAGE('Assumptions (Hydro)'!$Q$2:$S$2)/10^9,0)</f>
        <v>0.02157644003</v>
      </c>
      <c r="AC1533" s="160">
        <f>IF($U$1354&gt;0,'Assumptions (Hydro)'!AD$10*Model!$U$1354*AVERAGE('Assumptions (Hydro)'!$Q$2:$S$2)/10^9,0)</f>
        <v>0.02161301026</v>
      </c>
      <c r="AD1533" s="160">
        <f>IF($U$1354&gt;0,'Assumptions (Hydro)'!AE$10*Model!$U$1354*AVERAGE('Assumptions (Hydro)'!$Q$2:$S$2)/10^9,0)</f>
        <v>0.02157644003</v>
      </c>
      <c r="AE1533" s="160">
        <f>IF($U$1354&gt;0,'Assumptions (Hydro)'!AF$10*Model!$U$1354*AVERAGE('Assumptions (Hydro)'!$Q$2:$S$2)/10^9,0)</f>
        <v>0.02161301026</v>
      </c>
      <c r="AF1533" s="160">
        <f>IF($U$1354&gt;0,'Assumptions (Hydro)'!AG$10*Model!$U$1354*AVERAGE('Assumptions (Hydro)'!$Q$2:$S$2)/10^9,0)</f>
        <v>0.02157644003</v>
      </c>
      <c r="AG1533" s="160">
        <f>IF($U$1354&gt;0,'Assumptions (Hydro)'!AH$10*Model!$U$1354*AVERAGE('Assumptions (Hydro)'!$Q$2:$S$2)/10^9,0)</f>
        <v>0.02161301026</v>
      </c>
      <c r="AH1533" s="160">
        <f>IF($U$1354&gt;0,'Assumptions (Hydro)'!AI$10*Model!$U$1354*AVERAGE('Assumptions (Hydro)'!$Q$2:$S$2)/10^9,0)</f>
        <v>0.02157644003</v>
      </c>
      <c r="AI1533" s="160">
        <f>IF($U$1354&gt;0,'Assumptions (Hydro)'!AJ$10*Model!$U$1354*AVERAGE('Assumptions (Hydro)'!$Q$2:$S$2)/10^9,0)</f>
        <v>0.02161301026</v>
      </c>
      <c r="AJ1533" s="160">
        <f>IF($U$1354&gt;0,'Assumptions (Hydro)'!AK$10*Model!$U$1354*AVERAGE('Assumptions (Hydro)'!$Q$2:$S$2)/10^9,0)</f>
        <v>0.01078822001</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4.538999362</v>
      </c>
      <c r="D1566" s="160">
        <f>IF(Model!D1352+Model!D1353-D1351-D1514+D1462&gt;0,(1-'Assumptions (Hydro)'!C22)*(Model!D1352+Model!D1353-D1351-D1514+D1462)+Model!D1514-D1409-+Model!D1410,Model!D1352+Model!D1353-D1351+D1462-D1409+Model!D1410)</f>
        <v>3.125506921</v>
      </c>
      <c r="E1566" s="160">
        <f>IF(Model!E1352+Model!E1353-E1351-E1514+E1462&gt;0,(1-'Assumptions (Hydro)'!D22)*(Model!E1352+Model!E1353-E1351-E1514+E1462)+Model!E1514-E1409-+Model!E1410,Model!E1352+Model!E1353-E1351+E1462-E1409+Model!E1410)</f>
        <v>3.928063758</v>
      </c>
      <c r="F1566" s="160">
        <f>IF(Model!F1352+Model!F1353-F1351-F1514+F1462&gt;0,(1-'Assumptions (Hydro)'!E22)*(Model!F1352+Model!F1353-F1351-F1514+F1462)+Model!F1514-F1409-+Model!F1410,Model!F1352+Model!F1353-F1351+F1462-F1409+Model!F1410)</f>
        <v>4.535725273</v>
      </c>
      <c r="G1566" s="160">
        <f>IF(Model!G1352+Model!G1353-G1351-G1514+G1462&gt;0,(1-'Assumptions (Hydro)'!F22)*(Model!G1352+Model!G1353-G1351-G1514+G1462)+Model!G1514-G1409-+Model!G1410,Model!G1352+Model!G1353-G1351+G1462-G1409+Model!G1410)</f>
        <v>4.779754913</v>
      </c>
      <c r="H1566" s="160">
        <f>IF(Model!H1352+Model!H1353-H1351-H1514+H1462&gt;0,(1-'Assumptions (Hydro)'!G22)*(Model!H1352+Model!H1353-H1351-H1514+H1462)+Model!H1514-H1409-+Model!H1410,Model!H1352+Model!H1353-H1351+H1462-H1409+Model!H1410)</f>
        <v>5.803732196</v>
      </c>
      <c r="I1566" s="160">
        <f>IF(Model!I1352+Model!I1353-I1351-I1514+I1462&gt;0,(1-'Assumptions (Hydro)'!H22)*(Model!I1352+Model!I1353-I1351-I1514+I1462)+Model!I1514-I1409-+Model!I1410,Model!I1352+Model!I1353-I1351+I1462-I1409+Model!I1410)</f>
        <v>6.078551286</v>
      </c>
      <c r="J1566" s="160">
        <f>IF(Model!J1352+Model!J1353-J1351-J1514+J1462&gt;0,(1-'Assumptions (Hydro)'!I22)*(Model!J1352+Model!J1353-J1351-J1514+J1462)+Model!J1514-J1409-+Model!J1410,Model!J1352+Model!J1353-J1351+J1462-J1409+Model!J1410)</f>
        <v>6.016817171</v>
      </c>
      <c r="K1566" s="160">
        <f>IF(Model!K1352+Model!K1353-K1351-K1514+K1462&gt;0,(1-'Assumptions (Hydro)'!J22)*(Model!K1352+Model!K1353-K1351-K1514+K1462)+Model!K1514-K1409-+Model!K1410,Model!K1352+Model!K1353-K1351+K1462-K1409+Model!K1410)</f>
        <v>6.908818833</v>
      </c>
      <c r="L1566" s="160">
        <f>IF(Model!L1352+Model!L1353-L1351-L1514+L1462&gt;0,(1-'Assumptions (Hydro)'!K22)*(Model!L1352+Model!L1353-L1351-L1514+L1462)+Model!L1514-L1409-+Model!L1410,Model!L1352+Model!L1353-L1351+L1462-L1409+Model!L1410)</f>
        <v>4.38105539</v>
      </c>
      <c r="M1566" s="160">
        <f>IF(Model!M1352+Model!M1353-M1351-M1514+M1462&gt;0,(1-'Assumptions (Hydro)'!L22)*(Model!M1352+Model!M1353-M1351-M1514+M1462)+Model!M1514-M1409-+Model!M1410,Model!M1352+Model!M1353-M1351+M1462-M1409+Model!M1410)</f>
        <v>4.041891544</v>
      </c>
      <c r="N1566" s="160">
        <f>IF(Model!N1352+Model!N1353-N1351-N1514+N1462&gt;0,(1-'Assumptions (Hydro)'!M22)*(Model!N1352+Model!N1353-N1351-N1514+N1462)+Model!N1514-N1409-+Model!N1410,Model!N1352+Model!N1353-N1351+N1462-N1409+Model!N1410)</f>
        <v>5.46126715</v>
      </c>
      <c r="O1566" s="160">
        <f>IF(Model!O1352+Model!O1353-O1351-O1514+O1462&gt;0,(1-'Assumptions (Hydro)'!N22)*(Model!O1352+Model!O1353-O1351-O1514+O1462)+Model!O1514-O1409-+Model!O1410,Model!O1352+Model!O1353-O1351+O1462-O1409+Model!O1410)</f>
        <v>4.455943677</v>
      </c>
      <c r="P1566" s="160">
        <f>IF(Model!P1352+Model!P1353-P1351-P1514+P1462&gt;0,(1-'Assumptions (Hydro)'!O22)*(Model!P1352+Model!P1353-P1351-P1514+P1462)+Model!P1514-P1409-+Model!P1410,Model!P1352+Model!P1353-P1351+P1462-P1409+Model!P1410)</f>
        <v>4.256858364</v>
      </c>
      <c r="Q1566" s="160">
        <f>IF(Model!Q1352+Model!Q1353-Q1351-Q1514+Q1462&gt;0,(1-'Assumptions (Hydro)'!P22)*(Model!Q1352+Model!Q1353-Q1351-Q1514+Q1462)+Model!Q1514-Q1409-+Model!Q1410,Model!Q1352+Model!Q1353-Q1351+Q1462-Q1409+Model!Q1410)</f>
        <v>4.805044854</v>
      </c>
      <c r="R1566" s="160">
        <f>IF(Model!R1352+Model!R1353-R1351-R1514+R1462&gt;0,(1-'Assumptions (Hydro)'!Q22)*(Model!R1352+Model!R1353-R1351-R1514+R1462)+Model!R1514-R1409-+Model!R1410,Model!R1352+Model!R1353-R1351+R1462-R1409+Model!R1410)</f>
        <v>3.462746268</v>
      </c>
      <c r="S1566" s="160">
        <f>IF(Model!S1352+Model!S1353-S1351-S1514+S1462&gt;0,(1-'Assumptions (Hydro)'!R22)*(Model!S1352+Model!S1353-S1351-S1514+S1462)+Model!S1514-S1409-+Model!S1410,Model!S1352+Model!S1353-S1351+S1462-S1409+Model!S1410)</f>
        <v>4.086145855</v>
      </c>
      <c r="T1566" s="160">
        <f>IF(Model!T1352+Model!T1353-T1351-T1514+T1462&gt;0,(1-'Assumptions (Hydro)'!S22)*(Model!T1352+Model!T1353-T1351-T1514+T1462)+Model!T1514-T1409-+Model!T1410,Model!T1352+Model!T1353-T1351+T1462-T1409+Model!T1410)</f>
        <v>4.357869087</v>
      </c>
      <c r="U1566" s="160">
        <f>IF(Model!U1352+Model!U1353-U1351-U1514+U1462&gt;0,(1-'Assumptions (Hydro)'!T22)*(Model!U1352+Model!U1353-U1351-U1514+U1462)+Model!U1514-U1409-+Model!U1410,Model!U1352+Model!U1353-U1351+U1462-U1409+Model!U1410)</f>
        <v>5.213602354</v>
      </c>
      <c r="V1566" s="160">
        <f>IF(Model!V1352+Model!V1353-V1351-V1514+V1462&gt;0,(1-'Assumptions (Hydro)'!U22)*(Model!V1352+Model!V1353-V1351-V1514+V1462)+Model!V1514-V1409-+Model!V1410,Model!V1352+Model!V1353-V1351+V1462-V1409+Model!V1410)</f>
        <v>5.298802345</v>
      </c>
      <c r="W1566" s="160">
        <f>IF(Model!W1352+Model!W1353-W1351-W1514+W1462&gt;0,(1-'Assumptions (Hydro)'!V22)*(Model!W1352+Model!W1353-W1351-W1514+W1462)+Model!W1514-W1409-+Model!W1410,Model!W1352+Model!W1353-W1351+W1462-W1409+Model!W1410)</f>
        <v>5.545976314</v>
      </c>
      <c r="X1566" s="160">
        <f>IF(Model!X1352+Model!X1353-X1351-X1514+X1462&gt;0,(1-'Assumptions (Hydro)'!W22)*(Model!X1352+Model!X1353-X1351-X1514+X1462)+Model!X1514-X1409-+Model!X1410,Model!X1352+Model!X1353-X1351+X1462-X1409+Model!X1410)</f>
        <v>5.558995885</v>
      </c>
      <c r="Y1566" s="160">
        <f>IF(Model!Y1352+Model!Y1353-Y1351-Y1514+Y1462&gt;0,(1-'Assumptions (Hydro)'!X22)*(Model!Y1352+Model!Y1353-Y1351-Y1514+Y1462)+Model!Y1514-Y1409-+Model!Y1410,Model!Y1352+Model!Y1353-Y1351+Y1462-Y1409+Model!Y1410)</f>
        <v>5.585083447</v>
      </c>
      <c r="Z1566" s="160">
        <f>IF(Model!Z1352+Model!Z1353-Z1351-Z1514+Z1462&gt;0,(1-'Assumptions (Hydro)'!Y22)*(Model!Z1352+Model!Z1353-Z1351-Z1514+Z1462)+Model!Z1514-Z1409-+Model!Z1410,Model!Z1352+Model!Z1353-Z1351+Z1462-Z1409+Model!Z1410)</f>
        <v>5.658421038</v>
      </c>
      <c r="AA1566" s="160">
        <f>IF(Model!AA1352+Model!AA1353-AA1351-AA1514+AA1462&gt;0,(1-'Assumptions (Hydro)'!Z22)*(Model!AA1352+Model!AA1353-AA1351-AA1514+AA1462)+Model!AA1514-AA1409-+Model!AA1410,Model!AA1352+Model!AA1353-AA1351+AA1462-AA1409+Model!AA1410)</f>
        <v>5.751223502</v>
      </c>
      <c r="AB1566" s="160">
        <f>IF(Model!AB1352+Model!AB1353-AB1351-AB1514+AB1462&gt;0,(1-'Assumptions (Hydro)'!AA22)*(Model!AB1352+Model!AB1353-AB1351-AB1514+AB1462)+Model!AB1514-AB1409-+Model!AB1410,Model!AB1352+Model!AB1353-AB1351+AB1462-AB1409+Model!AB1410)</f>
        <v>5.90683686</v>
      </c>
      <c r="AC1566" s="160">
        <f>IF(Model!AC1352+Model!AC1353-AC1351-AC1514+AC1462&gt;0,(1-'Assumptions (Hydro)'!AB22)*(Model!AC1352+Model!AC1353-AC1351-AC1514+AC1462)+Model!AC1514-AC1409-+Model!AC1410,Model!AC1352+Model!AC1353-AC1351+AC1462-AC1409+Model!AC1410)</f>
        <v>5.965027926</v>
      </c>
      <c r="AD1566" s="160">
        <f>IF(Model!AD1352+Model!AD1353-AD1351-AD1514+AD1462&gt;0,(1-'Assumptions (Hydro)'!AC22)*(Model!AD1352+Model!AD1353-AD1351-AD1514+AD1462)+Model!AD1514-AD1409-+Model!AD1410,Model!AD1352+Model!AD1353-AD1351+AD1462-AD1409+Model!AD1410)</f>
        <v>6.027161659</v>
      </c>
      <c r="AE1566" s="160">
        <f>IF(Model!AE1352+Model!AE1353-AE1351-AE1514+AE1462&gt;0,(1-'Assumptions (Hydro)'!AD22)*(Model!AE1352+Model!AE1353-AE1351-AE1514+AE1462)+Model!AE1514-AE1409-+Model!AE1410,Model!AE1352+Model!AE1353-AE1351+AE1462-AE1409+Model!AE1410)</f>
        <v>6.081654184</v>
      </c>
      <c r="AF1566" s="160">
        <f>IF(Model!AF1352+Model!AF1353-AF1351-AF1514+AF1462&gt;0,(1-'Assumptions (Hydro)'!AE22)*(Model!AF1352+Model!AF1353-AF1351-AF1514+AF1462)+Model!AF1514-AF1409-+Model!AF1410,Model!AF1352+Model!AF1353-AF1351+AF1462-AF1409+Model!AF1410)</f>
        <v>6.149555975</v>
      </c>
      <c r="AG1566" s="160">
        <f>IF(Model!AG1352+Model!AG1353-AG1351-AG1514+AG1462&gt;0,(1-'Assumptions (Hydro)'!AF22)*(Model!AG1352+Model!AG1353-AG1351-AG1514+AG1462)+Model!AG1514-AG1409-+Model!AG1410,Model!AG1352+Model!AG1353-AG1351+AG1462-AG1409+Model!AG1410)</f>
        <v>6.21838836</v>
      </c>
      <c r="AH1566" s="160">
        <f>IF(Model!AH1352+Model!AH1353-AH1351-AH1514+AH1462&gt;0,(1-'Assumptions (Hydro)'!AG22)*(Model!AH1352+Model!AH1353-AH1351-AH1514+AH1462)+Model!AH1514-AH1409-+Model!AH1410,Model!AH1352+Model!AH1353-AH1351+AH1462-AH1409+Model!AH1410)</f>
        <v>6.298452759</v>
      </c>
      <c r="AI1566" s="160">
        <f>IF(Model!AI1352+Model!AI1353-AI1351-AI1514+AI1462&gt;0,(1-'Assumptions (Hydro)'!AH22)*(Model!AI1352+Model!AI1353-AI1351-AI1514+AI1462)+Model!AI1514-AI1409-+Model!AI1410,Model!AI1352+Model!AI1353-AI1351+AI1462-AI1409+Model!AI1410)</f>
        <v>6.346723645</v>
      </c>
      <c r="AJ1566" s="160">
        <f>IF(Model!AJ1352+Model!AJ1353-AJ1351-AJ1514+AJ1462&gt;0,(1-'Assumptions (Hydro)'!AI22)*(Model!AJ1352+Model!AJ1353-AJ1351-AJ1514+AJ1462)+Model!AJ1514-AJ1409-+Model!AJ1410,Model!AJ1352+Model!AJ1353-AJ1351+AJ1462-AJ1409+Model!AJ1410)</f>
        <v>6.387558875</v>
      </c>
      <c r="AK1566" s="160">
        <f>IF(Model!AK1352+Model!AK1353-AK1351-AK1514+AK1462&gt;0,(1-'Assumptions (Hydro)'!AJ22)*(Model!AK1352+Model!AK1353-AK1351-AK1514+AK1462)+Model!AK1514-AK1409-+Model!AK1410,Model!AK1352+Model!AK1353-AK1351+AK1462-AK1409+Model!AK1410)</f>
        <v>6.450715858</v>
      </c>
      <c r="AL1566" s="160">
        <f>IF(Model!AL1352+Model!AL1353-AL1351-AL1514+AL1462&gt;0,(1-'Assumptions (Hydro)'!AK22)*(Model!AL1352+Model!AL1353-AL1351-AL1514+AL1462)+Model!AL1514-AL1409-+Model!AL1410,Model!AL1352+Model!AL1353-AL1351+AL1462-AL1409+Model!AL1410)</f>
        <v>6.528329262</v>
      </c>
      <c r="AM1566" s="160">
        <f>IF(Model!AM1352+Model!AM1353-AM1351-AM1514+AM1462&gt;0,(1-'Assumptions (Hydro)'!AL22)*(Model!AM1352+Model!AM1353-AM1351-AM1514+AM1462)+Model!AM1514-AM1409-+Model!AM1410,Model!AM1352+Model!AM1353-AM1351+AM1462-AM1409+Model!AM1410)</f>
        <v>6.637499004</v>
      </c>
      <c r="AN1566" s="160">
        <f>IF(Model!AN1352+Model!AN1353-AN1351-AN1514+AN1462&gt;0,(1-'Assumptions (Hydro)'!AM22)*(Model!AN1352+Model!AN1353-AN1351-AN1514+AN1462)+Model!AN1514-AN1409-+Model!AN1410,Model!AN1352+Model!AN1353-AN1351+AN1462-AN1409+Model!AN1410)</f>
        <v>6.74012901</v>
      </c>
      <c r="AO1566" s="160">
        <f>IF(Model!AO1352+Model!AO1353-AO1351-AO1514+AO1462&gt;0,(1-'Assumptions (Hydro)'!AN22)*(Model!AO1352+Model!AO1353-AO1351-AO1514+AO1462)+Model!AO1514-AO1409-+Model!AO1410,Model!AO1352+Model!AO1353-AO1351+AO1462-AO1409+Model!AO1410)</f>
        <v>6.866434522</v>
      </c>
      <c r="AP1566" s="160">
        <f>IF(Model!AP1352+Model!AP1353-AP1351-AP1514+AP1462&gt;0,(1-'Assumptions (Hydro)'!AO22)*(Model!AP1352+Model!AP1353-AP1351-AP1514+AP1462)+Model!AP1514-AP1409-+Model!AP1410,Model!AP1352+Model!AP1353-AP1351+AP1462-AP1409+Model!AP1410)</f>
        <v>6.994069708</v>
      </c>
      <c r="AQ1566" s="160">
        <f>IF(Model!AQ1352+Model!AQ1353-AQ1351-AQ1514+AQ1462&gt;0,(1-'Assumptions (Hydro)'!AP22)*(Model!AQ1352+Model!AQ1353-AQ1351-AQ1514+AQ1462)+Model!AQ1514-AQ1409-+Model!AQ1410,Model!AQ1352+Model!AQ1353-AQ1351+AQ1462-AQ1409+Model!AQ1410)</f>
        <v>7.107824196</v>
      </c>
      <c r="AR1566" s="160">
        <f>IF(Model!AR1352+Model!AR1353-AR1351-AR1514+AR1462&gt;0,(1-'Assumptions (Hydro)'!AQ22)*(Model!AR1352+Model!AR1353-AR1351-AR1514+AR1462)+Model!AR1514-AR1409-+Model!AR1410,Model!AR1352+Model!AR1353-AR1351+AR1462-AR1409+Model!AR1410)</f>
        <v>7.216137508</v>
      </c>
      <c r="AS1566" s="160">
        <f>IF(Model!AS1352+Model!AS1353-AS1351-AS1514+AS1462&gt;0,(1-'Assumptions (Hydro)'!AR22)*(Model!AS1352+Model!AS1353-AS1351-AS1514+AS1462)+Model!AS1514-AS1409-+Model!AS1410,Model!AS1352+Model!AS1353-AS1351+AS1462-AS1409+Model!AS1410)</f>
        <v>7.321655773</v>
      </c>
      <c r="AT1566" s="160">
        <f>IF(Model!AT1352+Model!AT1353-AT1351-AT1514+AT1462&gt;0,(1-'Assumptions (Hydro)'!AS22)*(Model!AT1352+Model!AT1353-AT1351-AT1514+AT1462)+Model!AT1514-AT1409-+Model!AT1410,Model!AT1352+Model!AT1353-AT1351+AT1462-AT1409+Model!AT1410)</f>
        <v>7.435228297</v>
      </c>
      <c r="AU1566" s="160">
        <f>IF(Model!AU1352+Model!AU1353-AU1351-AU1514+AU1462&gt;0,(1-'Assumptions (Hydro)'!AT22)*(Model!AU1352+Model!AU1353-AU1351-AU1514+AU1462)+Model!AU1514-AU1409-+Model!AU1410,Model!AU1352+Model!AU1353-AU1351+AU1462-AU1409+Model!AU1410)</f>
        <v>7.558477329</v>
      </c>
      <c r="AV1566" s="160">
        <f>IF(Model!AV1352+Model!AV1353-AV1351-AV1514+AV1462&gt;0,(1-'Assumptions (Hydro)'!AU22)*(Model!AV1352+Model!AV1353-AV1351-AV1514+AV1462)+Model!AV1514-AV1409-+Model!AV1410,Model!AV1352+Model!AV1353-AV1351+AV1462-AV1409+Model!AV1410)</f>
        <v>7.684519422</v>
      </c>
      <c r="AW1566" s="160">
        <f>IF(Model!AW1352+Model!AW1353-AW1351-AW1514+AW1462&gt;0,(1-'Assumptions (Hydro)'!AV22)*(Model!AW1352+Model!AW1353-AW1351-AW1514+AW1462)+Model!AW1514-AW1409-+Model!AW1410,Model!AW1352+Model!AW1353-AW1351+AW1462-AW1409+Model!AW1410)</f>
        <v>7.792971447</v>
      </c>
      <c r="AX1566" s="160">
        <f>IF(Model!AX1352+Model!AX1353-AX1351-AX1514+AX1462&gt;0,(1-'Assumptions (Hydro)'!AW22)*(Model!AX1352+Model!AX1353-AX1351-AX1514+AX1462)+Model!AX1514-AX1409-+Model!AX1410,Model!AX1352+Model!AX1353-AX1351+AX1462-AX1409+Model!AX1410)</f>
        <v>7.933195324</v>
      </c>
      <c r="AY1566" s="160">
        <f>IF(Model!AY1352+Model!AY1353-AY1351-AY1514+AY1462&gt;0,(1-'Assumptions (Hydro)'!AX22)*(Model!AY1352+Model!AY1353-AY1351-AY1514+AY1462)+Model!AY1514-AY1409-+Model!AY1410,Model!AY1352+Model!AY1353-AY1351+AY1462-AY1409+Model!AY1410)</f>
        <v>8.207422557</v>
      </c>
      <c r="AZ1566" s="160">
        <f>IF(Model!AZ1352+Model!AZ1353-AZ1351-AZ1514+AZ1462&gt;0,(1-'Assumptions (Hydro)'!AY22)*(Model!AZ1352+Model!AZ1353-AZ1351-AZ1514+AZ1462)+Model!AZ1514-AZ1409-+Model!AZ1410,Model!AZ1352+Model!AZ1353-AZ1351+AZ1462-AZ1409+Model!AZ1410)</f>
        <v>8.399535524</v>
      </c>
      <c r="BA1566" s="160">
        <f>IF(Model!BA1352+Model!BA1353-BA1351-BA1514+BA1462&gt;0,(1-'Assumptions (Hydro)'!AZ22)*(Model!BA1352+Model!BA1353-BA1351-BA1514+BA1462)+Model!BA1514-BA1409-+Model!BA1410,Model!BA1352+Model!BA1353-BA1351+BA1462-BA1409+Model!BA1410)</f>
        <v>8.534322121</v>
      </c>
    </row>
    <row r="1567" ht="15.75" customHeight="1">
      <c r="A1567" s="273" t="s">
        <v>64</v>
      </c>
      <c r="B1567" s="159" t="s">
        <v>351</v>
      </c>
      <c r="C1567" s="160">
        <f>IF(C1352+C1353-C1351-C1514+C1462&gt;0,'Assumptions (Hydro)'!B22*(C1352+C1353-C1351-C1514+C1462)-'Assumptions (Hydro)'!B23*Model!C1350/10^3,'Assumptions (Hydro)'!B23*Model!C1350/10^3)</f>
        <v>2.444076579</v>
      </c>
      <c r="D1567" s="160">
        <f>IF(D1352+D1353-D1351-D1514+D1462&gt;0,'Assumptions (Hydro)'!C22*(D1352+D1353-D1351-D1514+D1462)-'Assumptions (Hydro)'!C23*Model!D1350/10^3,'Assumptions (Hydro)'!C23*Model!D1350/10^3)</f>
        <v>1.682965265</v>
      </c>
      <c r="E1567" s="160">
        <f>IF(E1352+E1353-E1351-E1514+E1462&gt;0,'Assumptions (Hydro)'!D22*(E1352+E1353-E1351-E1514+E1462)-'Assumptions (Hydro)'!D23*Model!E1350/10^3,'Assumptions (Hydro)'!D23*Model!E1350/10^3)</f>
        <v>2.115111254</v>
      </c>
      <c r="F1567" s="160">
        <f>IF(F1352+F1353-F1351-F1514+F1462&gt;0,'Assumptions (Hydro)'!E22*(F1352+F1353-F1351-F1514+F1462)-'Assumptions (Hydro)'!E23*Model!F1350/10^3,'Assumptions (Hydro)'!E23*Model!F1350/10^3)</f>
        <v>2.444382712</v>
      </c>
      <c r="G1567" s="160">
        <f>IF(G1352+G1353-G1351-G1514+G1462&gt;0,'Assumptions (Hydro)'!F22*(G1352+G1353-G1351-G1514+G1462)-'Assumptions (Hydro)'!F23*Model!G1350/10^3,'Assumptions (Hydro)'!F23*Model!G1350/10^3)</f>
        <v>2.575783287</v>
      </c>
      <c r="H1567" s="160">
        <f>IF(H1352+H1353-H1351-H1514+H1462&gt;0,'Assumptions (Hydro)'!G22*(H1352+H1353-H1351-H1514+H1462)-'Assumptions (Hydro)'!G23*Model!H1350/10^3,'Assumptions (Hydro)'!G23*Model!H1350/10^3)</f>
        <v>3.127190826</v>
      </c>
      <c r="I1567" s="160">
        <f>IF(I1352+I1353-I1351-I1514+I1462&gt;0,'Assumptions (Hydro)'!H22*(I1352+I1353-I1351-I1514+I1462)-'Assumptions (Hydro)'!H23*Model!I1350/10^3,'Assumptions (Hydro)'!H23*Model!I1350/10^3)</f>
        <v>3.271843605</v>
      </c>
      <c r="J1567" s="160">
        <f>IF(J1352+J1353-J1351-J1514+J1462&gt;0,'Assumptions (Hydro)'!I22*(J1352+J1353-J1351-J1514+J1462)-'Assumptions (Hydro)'!I23*Model!J1350/10^3,'Assumptions (Hydro)'!I23*Model!J1350/10^3)</f>
        <v>3.238683523</v>
      </c>
      <c r="K1567" s="160">
        <f>IF(K1352+K1353-K1351-K1514+K1462&gt;0,'Assumptions (Hydro)'!J22*(K1352+K1353-K1351-K1514+K1462)-'Assumptions (Hydro)'!J23*Model!K1350/10^3,'Assumptions (Hydro)'!J23*Model!K1350/10^3)</f>
        <v>3.74050428</v>
      </c>
      <c r="L1567" s="160">
        <f>IF(L1352+L1353-L1351-L1514+L1462&gt;0,'Assumptions (Hydro)'!K22*(L1352+L1353-L1351-L1514+L1462)-'Assumptions (Hydro)'!K23*Model!L1350/10^3,'Assumptions (Hydro)'!K23*Model!L1350/10^3)</f>
        <v>2.422451212</v>
      </c>
      <c r="M1567" s="160">
        <f>IF(M1352+M1353-M1351-M1514+M1462&gt;0,'Assumptions (Hydro)'!L22*(M1352+M1353-M1351-M1514+M1462)-'Assumptions (Hydro)'!L23*Model!M1350/10^3,'Assumptions (Hydro)'!L23*Model!M1350/10^3)</f>
        <v>2.270815462</v>
      </c>
      <c r="N1567" s="160">
        <f>IF(N1352+N1353-N1351-N1514+N1462&gt;0,'Assumptions (Hydro)'!M22*(N1352+N1353-N1351-N1514+N1462)-'Assumptions (Hydro)'!M23*Model!N1350/10^3,'Assumptions (Hydro)'!M23*Model!N1350/10^3)</f>
        <v>3.023780387</v>
      </c>
      <c r="O1567" s="160">
        <f>IF(O1352+O1353-O1351-O1514+O1462&gt;0,'Assumptions (Hydro)'!N22*(O1352+O1353-O1351-O1514+O1462)-'Assumptions (Hydro)'!N23*Model!O1350/10^3,'Assumptions (Hydro)'!N23*Model!O1350/10^3)</f>
        <v>2.430453076</v>
      </c>
      <c r="P1567" s="160">
        <f>IF(P1352+P1353-P1351-P1514+P1462&gt;0,'Assumptions (Hydro)'!O22*(P1352+P1353-P1351-P1514+P1462)-'Assumptions (Hydro)'!O23*Model!P1350/10^3,'Assumptions (Hydro)'!O23*Model!P1350/10^3)</f>
        <v>2.281716369</v>
      </c>
      <c r="Q1567" s="160">
        <f>IF(Q1352+Q1353-Q1351-Q1514+Q1462&gt;0,'Assumptions (Hydro)'!P22*(Q1352+Q1353-Q1351-Q1514+Q1462)-'Assumptions (Hydro)'!P23*Model!Q1350/10^3,'Assumptions (Hydro)'!P23*Model!Q1350/10^3)</f>
        <v>2.555426153</v>
      </c>
      <c r="R1567" s="160">
        <f>IF(R1352+R1353-R1351-R1514+R1462&gt;0,'Assumptions (Hydro)'!Q22*(R1352+R1353-R1351-R1514+R1462)-'Assumptions (Hydro)'!Q23*Model!R1350/10^3,'Assumptions (Hydro)'!Q23*Model!R1350/10^3)</f>
        <v>1.819891176</v>
      </c>
      <c r="S1567" s="160">
        <f>IF(S1352+S1353-S1351-S1514+S1462&gt;0,'Assumptions (Hydro)'!R22*(S1352+S1353-S1351-S1514+S1462)-'Assumptions (Hydro)'!R23*Model!S1350/10^3,'Assumptions (Hydro)'!R23*Model!S1350/10^3)</f>
        <v>2.117212151</v>
      </c>
      <c r="T1567" s="160">
        <f>IF(T1352+T1353-T1351-T1514+T1462&gt;0,'Assumptions (Hydro)'!S22*(T1352+T1353-T1351-T1514+T1462)-'Assumptions (Hydro)'!S23*Model!T1350/10^3,'Assumptions (Hydro)'!S23*Model!T1350/10^3)</f>
        <v>2.223689553</v>
      </c>
      <c r="U1567" s="160">
        <f>IF(U1352+U1353-U1351-U1514+U1462&gt;0,'Assumptions (Hydro)'!T22*(U1352+U1353-U1351-U1514+U1462)-'Assumptions (Hydro)'!T23*Model!U1350/10^3,'Assumptions (Hydro)'!T23*Model!U1350/10^3)</f>
        <v>1.303213463</v>
      </c>
      <c r="V1567" s="160">
        <f>IF(V1352+V1353-V1351-V1514+V1462&gt;0,'Assumptions (Hydro)'!U22*(V1352+V1353-V1351-V1514+V1462)-'Assumptions (Hydro)'!U23*Model!V1350/10^3,'Assumptions (Hydro)'!U23*Model!V1350/10^3)</f>
        <v>1.323366995</v>
      </c>
      <c r="W1567" s="160">
        <f>IF(W1352+W1353-W1351-W1514+W1462&gt;0,'Assumptions (Hydro)'!V22*(W1352+W1353-W1351-W1514+W1462)-'Assumptions (Hydro)'!V23*Model!W1350/10^3,'Assumptions (Hydro)'!V23*Model!W1350/10^3)</f>
        <v>1.390890628</v>
      </c>
      <c r="X1567" s="160">
        <f>IF(X1352+X1353-X1351-X1514+X1462&gt;0,'Assumptions (Hydro)'!W22*(X1352+X1353-X1351-X1514+X1462)-'Assumptions (Hydro)'!W23*Model!X1350/10^3,'Assumptions (Hydro)'!W23*Model!X1350/10^3)</f>
        <v>1.395946604</v>
      </c>
      <c r="Y1567" s="160">
        <f>IF(Y1352+Y1353-Y1351-Y1514+Y1462&gt;0,'Assumptions (Hydro)'!X22*(Y1352+Y1353-Y1351-Y1514+Y1462)-'Assumptions (Hydro)'!X23*Model!Y1350/10^3,'Assumptions (Hydro)'!X23*Model!Y1350/10^3)</f>
        <v>1.403252006</v>
      </c>
      <c r="Z1567" s="160">
        <f>IF(Z1352+Z1353-Z1351-Z1514+Z1462&gt;0,'Assumptions (Hydro)'!Y22*(Z1352+Z1353-Z1351-Z1514+Z1462)-'Assumptions (Hydro)'!Y23*Model!Z1350/10^3,'Assumptions (Hydro)'!Y23*Model!Z1350/10^3)</f>
        <v>1.42215266</v>
      </c>
      <c r="AA1567" s="160">
        <f>IF(AA1352+AA1353-AA1351-AA1514+AA1462&gt;0,'Assumptions (Hydro)'!Z22*(AA1352+AA1353-AA1351-AA1514+AA1462)-'Assumptions (Hydro)'!Z23*Model!AA1350/10^3,'Assumptions (Hydro)'!Z23*Model!AA1350/10^3)</f>
        <v>1.445507104</v>
      </c>
      <c r="AB1567" s="160">
        <f>IF(AB1352+AB1353-AB1351-AB1514+AB1462&gt;0,'Assumptions (Hydro)'!AA22*(AB1352+AB1353-AB1351-AB1514+AB1462)-'Assumptions (Hydro)'!AA23*Model!AB1350/10^3,'Assumptions (Hydro)'!AA23*Model!AB1350/10^3)</f>
        <v>1.485425776</v>
      </c>
      <c r="AC1567" s="160">
        <f>IF(AC1352+AC1353-AC1351-AC1514+AC1462&gt;0,'Assumptions (Hydro)'!AB22*(AC1352+AC1353-AC1351-AC1514+AC1462)-'Assumptions (Hydro)'!AB23*Model!AC1350/10^3,'Assumptions (Hydro)'!AB23*Model!AC1350/10^3)</f>
        <v>1.506255807</v>
      </c>
      <c r="AD1567" s="160">
        <f>IF(AD1352+AD1353-AD1351-AD1514+AD1462&gt;0,'Assumptions (Hydro)'!AC22*(AD1352+AD1353-AD1351-AD1514+AD1462)-'Assumptions (Hydro)'!AC23*Model!AD1350/10^3,'Assumptions (Hydro)'!AC23*Model!AD1350/10^3)</f>
        <v>1.537257171</v>
      </c>
      <c r="AE1567" s="160">
        <f>IF(AE1352+AE1353-AE1351-AE1514+AE1462&gt;0,'Assumptions (Hydro)'!AD22*(AE1352+AE1353-AE1351-AE1514+AE1462)-'Assumptions (Hydro)'!AD23*Model!AE1350/10^3,'Assumptions (Hydro)'!AD23*Model!AE1350/10^3)</f>
        <v>1.56524292</v>
      </c>
      <c r="AF1567" s="160">
        <f>IF(AF1352+AF1353-AF1351-AF1514+AF1462&gt;0,'Assumptions (Hydro)'!AE22*(AF1352+AF1353-AF1351-AF1514+AF1462)-'Assumptions (Hydro)'!AE23*Model!AF1350/10^3,'Assumptions (Hydro)'!AE23*Model!AF1350/10^3)</f>
        <v>1.593207495</v>
      </c>
      <c r="AG1567" s="160">
        <f>IF(AG1352+AG1353-AG1351-AG1514+AG1462&gt;0,'Assumptions (Hydro)'!AF22*(AG1352+AG1353-AG1351-AG1514+AG1462)-'Assumptions (Hydro)'!AF23*Model!AG1350/10^3,'Assumptions (Hydro)'!AF23*Model!AG1350/10^3)</f>
        <v>1.62068597</v>
      </c>
      <c r="AH1567" s="160">
        <f>IF(AH1352+AH1353-AH1351-AH1514+AH1462&gt;0,'Assumptions (Hydro)'!AG22*(AH1352+AH1353-AH1351-AH1514+AH1462)-'Assumptions (Hydro)'!AG23*Model!AH1350/10^3,'Assumptions (Hydro)'!AG23*Model!AH1350/10^3)</f>
        <v>1.651185237</v>
      </c>
      <c r="AI1567" s="160">
        <f>IF(AI1352+AI1353-AI1351-AI1514+AI1462&gt;0,'Assumptions (Hydro)'!AH22*(AI1352+AI1353-AI1351-AI1514+AI1462)-'Assumptions (Hydro)'!AH23*Model!AI1350/10^3,'Assumptions (Hydro)'!AH23*Model!AI1350/10^3)</f>
        <v>1.673529922</v>
      </c>
      <c r="AJ1567" s="160">
        <f>IF(AJ1352+AJ1353-AJ1351-AJ1514+AJ1462&gt;0,'Assumptions (Hydro)'!AI22*(AJ1352+AJ1353-AJ1351-AJ1514+AJ1462)-'Assumptions (Hydro)'!AI23*Model!AJ1350/10^3,'Assumptions (Hydro)'!AI23*Model!AJ1350/10^3)</f>
        <v>1.695090934</v>
      </c>
      <c r="AK1567" s="160">
        <f>IF(AK1352+AK1353-AK1351-AK1514+AK1462&gt;0,'Assumptions (Hydro)'!AJ22*(AK1352+AK1353-AK1351-AK1514+AK1462)-'Assumptions (Hydro)'!AJ23*Model!AK1350/10^3,'Assumptions (Hydro)'!AJ23*Model!AK1350/10^3)</f>
        <v>1.714747253</v>
      </c>
      <c r="AL1567" s="160">
        <f>IF(AL1352+AL1353-AL1351-AL1514+AL1462&gt;0,'Assumptions (Hydro)'!AK22*(AL1352+AL1353-AL1351-AL1514+AL1462)-'Assumptions (Hydro)'!AK23*Model!AL1350/10^3,'Assumptions (Hydro)'!AK23*Model!AL1350/10^3)</f>
        <v>1.735378665</v>
      </c>
      <c r="AM1567" s="160">
        <f>IF(AM1352+AM1353-AM1351-AM1514+AM1462&gt;0,'Assumptions (Hydro)'!AL22*(AM1352+AM1353-AM1351-AM1514+AM1462)-'Assumptions (Hydro)'!AL23*Model!AM1350/10^3,'Assumptions (Hydro)'!AL23*Model!AM1350/10^3)</f>
        <v>1.764398469</v>
      </c>
      <c r="AN1567" s="160">
        <f>IF(AN1352+AN1353-AN1351-AN1514+AN1462&gt;0,'Assumptions (Hydro)'!AM22*(AN1352+AN1353-AN1351-AN1514+AN1462)-'Assumptions (Hydro)'!AM23*Model!AN1350/10^3,'Assumptions (Hydro)'!AM23*Model!AN1350/10^3)</f>
        <v>1.791679863</v>
      </c>
      <c r="AO1567" s="160">
        <f>IF(AO1352+AO1353-AO1351-AO1514+AO1462&gt;0,'Assumptions (Hydro)'!AN22*(AO1352+AO1353-AO1351-AO1514+AO1462)-'Assumptions (Hydro)'!AN23*Model!AO1350/10^3,'Assumptions (Hydro)'!AN23*Model!AO1350/10^3)</f>
        <v>1.825254746</v>
      </c>
      <c r="AP1567" s="160">
        <f>IF(AP1352+AP1353-AP1351-AP1514+AP1462&gt;0,'Assumptions (Hydro)'!AO22*(AP1352+AP1353-AP1351-AP1514+AP1462)-'Assumptions (Hydro)'!AO23*Model!AP1350/10^3,'Assumptions (Hydro)'!AO23*Model!AP1350/10^3)</f>
        <v>1.859183087</v>
      </c>
      <c r="AQ1567" s="160">
        <f>IF(AQ1352+AQ1353-AQ1351-AQ1514+AQ1462&gt;0,'Assumptions (Hydro)'!AP22*(AQ1352+AQ1353-AQ1351-AQ1514+AQ1462)-'Assumptions (Hydro)'!AP23*Model!AQ1350/10^3,'Assumptions (Hydro)'!AP23*Model!AQ1350/10^3)</f>
        <v>1.889421622</v>
      </c>
      <c r="AR1567" s="160">
        <f>IF(AR1352+AR1353-AR1351-AR1514+AR1462&gt;0,'Assumptions (Hydro)'!AQ22*(AR1352+AR1353-AR1351-AR1514+AR1462)-'Assumptions (Hydro)'!AQ23*Model!AR1350/10^3,'Assumptions (Hydro)'!AQ23*Model!AR1350/10^3)</f>
        <v>1.918213768</v>
      </c>
      <c r="AS1567" s="160">
        <f>IF(AS1352+AS1353-AS1351-AS1514+AS1462&gt;0,'Assumptions (Hydro)'!AR22*(AS1352+AS1353-AS1351-AS1514+AS1462)-'Assumptions (Hydro)'!AR23*Model!AS1350/10^3,'Assumptions (Hydro)'!AR23*Model!AS1350/10^3)</f>
        <v>1.946262927</v>
      </c>
      <c r="AT1567" s="160">
        <f>IF(AT1352+AT1353-AT1351-AT1514+AT1462&gt;0,'Assumptions (Hydro)'!AS22*(AT1352+AT1353-AT1351-AT1514+AT1462)-'Assumptions (Hydro)'!AS23*Model!AT1350/10^3,'Assumptions (Hydro)'!AS23*Model!AT1350/10^3)</f>
        <v>1.976453092</v>
      </c>
      <c r="AU1567" s="160">
        <f>IF(AU1352+AU1353-AU1351-AU1514+AU1462&gt;0,'Assumptions (Hydro)'!AT22*(AU1352+AU1353-AU1351-AU1514+AU1462)-'Assumptions (Hydro)'!AT23*Model!AU1350/10^3,'Assumptions (Hydro)'!AT23*Model!AU1350/10^3)</f>
        <v>2.009215493</v>
      </c>
      <c r="AV1567" s="160">
        <f>IF(AV1352+AV1353-AV1351-AV1514+AV1462&gt;0,'Assumptions (Hydro)'!AU22*(AV1352+AV1353-AV1351-AV1514+AV1462)-'Assumptions (Hydro)'!AU23*Model!AV1350/10^3,'Assumptions (Hydro)'!AU23*Model!AV1350/10^3)</f>
        <v>2.042720353</v>
      </c>
      <c r="AW1567" s="160">
        <f>IF(AW1352+AW1353-AW1351-AW1514+AW1462&gt;0,'Assumptions (Hydro)'!AV22*(AW1352+AW1353-AW1351-AW1514+AW1462)-'Assumptions (Hydro)'!AV23*Model!AW1350/10^3,'Assumptions (Hydro)'!AV23*Model!AW1350/10^3)</f>
        <v>2.071549372</v>
      </c>
      <c r="AX1567" s="160">
        <f>IF(AX1352+AX1353-AX1351-AX1514+AX1462&gt;0,'Assumptions (Hydro)'!AW22*(AX1352+AX1353-AX1351-AX1514+AX1462)-'Assumptions (Hydro)'!AW23*Model!AX1350/10^3,'Assumptions (Hydro)'!AW23*Model!AX1350/10^3)</f>
        <v>2.108824073</v>
      </c>
      <c r="AY1567" s="160">
        <f>IF(AY1352+AY1353-AY1351-AY1514+AY1462&gt;0,'Assumptions (Hydro)'!AX22*(AY1352+AY1353-AY1351-AY1514+AY1462)-'Assumptions (Hydro)'!AX23*Model!AY1350/10^3,'Assumptions (Hydro)'!AX23*Model!AY1350/10^3)</f>
        <v>2.18171992</v>
      </c>
      <c r="AZ1567" s="160">
        <f>IF(AZ1352+AZ1353-AZ1351-AZ1514+AZ1462&gt;0,'Assumptions (Hydro)'!AY22*(AZ1352+AZ1353-AZ1351-AZ1514+AZ1462)-'Assumptions (Hydro)'!AY23*Model!AZ1350/10^3,'Assumptions (Hydro)'!AY23*Model!AZ1350/10^3)</f>
        <v>2.232787924</v>
      </c>
      <c r="BA1567" s="160">
        <f>IF(BA1352+BA1353-BA1351-BA1514+BA1462&gt;0,'Assumptions (Hydro)'!AZ22*(BA1352+BA1353-BA1351-BA1514+BA1462)-'Assumptions (Hydro)'!AZ23*Model!BA1350/10^3,'Assumptions (Hydro)'!AZ23*Model!BA1350/10^3)</f>
        <v>2.268617273</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33</v>
      </c>
      <c r="AU1572" s="292">
        <f>'Assumptions (Geo)'!AT39</f>
        <v>0</v>
      </c>
      <c r="AV1572" s="292">
        <f>'Assumptions (Geo)'!AU39</f>
        <v>0</v>
      </c>
      <c r="AW1572" s="292">
        <f>'Assumptions (Geo)'!AV39</f>
        <v>3.7</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36.7</v>
      </c>
      <c r="Y1573" s="167">
        <f>X1573-'Assumptions (Geo)'!X39+X1579</f>
        <v>36.7</v>
      </c>
      <c r="Z1573" s="167">
        <f>Y1573-'Assumptions (Geo)'!Y39+Y1579</f>
        <v>36.7</v>
      </c>
      <c r="AA1573" s="167">
        <f>Z1573-'Assumptions (Geo)'!Z39+Z1579</f>
        <v>36.7</v>
      </c>
      <c r="AB1573" s="167">
        <f>AA1573-'Assumptions (Geo)'!AA39+AA1579</f>
        <v>36.7</v>
      </c>
      <c r="AC1573" s="167">
        <f>AB1573-'Assumptions (Geo)'!AB39+AB1579</f>
        <v>36.7</v>
      </c>
      <c r="AD1573" s="167">
        <f>AC1573-'Assumptions (Geo)'!AC39+AC1579</f>
        <v>36.7</v>
      </c>
      <c r="AE1573" s="167">
        <f>AD1573-'Assumptions (Geo)'!AD39+AD1579</f>
        <v>36.7</v>
      </c>
      <c r="AF1573" s="167">
        <f>AE1573-'Assumptions (Geo)'!AE39+AE1579</f>
        <v>36.7</v>
      </c>
      <c r="AG1573" s="167">
        <f>AF1573-'Assumptions (Geo)'!AF39+AF1579</f>
        <v>36.7</v>
      </c>
      <c r="AH1573" s="167">
        <f>AG1573-'Assumptions (Geo)'!AG39+AG1579</f>
        <v>36.7</v>
      </c>
      <c r="AI1573" s="167">
        <f>AH1573-'Assumptions (Geo)'!AH39+AH1579</f>
        <v>36.7</v>
      </c>
      <c r="AJ1573" s="167">
        <f>AI1573-'Assumptions (Geo)'!AI39+AI1579</f>
        <v>36.7</v>
      </c>
      <c r="AK1573" s="167">
        <f>AJ1573-'Assumptions (Geo)'!AJ39+AJ1579</f>
        <v>36.7</v>
      </c>
      <c r="AL1573" s="167">
        <f>AK1573-'Assumptions (Geo)'!AK39+AK1579</f>
        <v>36.7</v>
      </c>
      <c r="AM1573" s="167">
        <f>AL1573-'Assumptions (Geo)'!AL39+AL1579</f>
        <v>36.7</v>
      </c>
      <c r="AN1573" s="167">
        <f>AM1573-'Assumptions (Geo)'!AM39+AM1579</f>
        <v>36.7</v>
      </c>
      <c r="AO1573" s="167">
        <f>AN1573-'Assumptions (Geo)'!AN39+AN1579</f>
        <v>36.7</v>
      </c>
      <c r="AP1573" s="167">
        <f>AO1573-'Assumptions (Geo)'!AO39+AO1579</f>
        <v>36.7</v>
      </c>
      <c r="AQ1573" s="167">
        <f>AP1573-'Assumptions (Geo)'!AP39+AP1579</f>
        <v>36.7</v>
      </c>
      <c r="AR1573" s="167">
        <f>AQ1573-'Assumptions (Geo)'!AQ39+AQ1579</f>
        <v>36.7</v>
      </c>
      <c r="AS1573" s="167">
        <f>AR1573-'Assumptions (Geo)'!AR39+AR1579</f>
        <v>36.7</v>
      </c>
      <c r="AT1573" s="167">
        <f>AS1573-'Assumptions (Geo)'!AS39+AS1579</f>
        <v>3.7</v>
      </c>
      <c r="AU1573" s="167">
        <f>AT1573-'Assumptions (Geo)'!AT39+AT1579</f>
        <v>8.563333333</v>
      </c>
      <c r="AV1573" s="167">
        <f>AU1573-'Assumptions (Geo)'!AU39+AU1579</f>
        <v>8.563333333</v>
      </c>
      <c r="AW1573" s="167">
        <f>AV1573-'Assumptions (Geo)'!AV39+AV1579</f>
        <v>4.863333333</v>
      </c>
      <c r="AX1573" s="167">
        <f>AW1573-'Assumptions (Geo)'!AW39+AW1579</f>
        <v>4.893333333</v>
      </c>
      <c r="AY1573" s="167">
        <f>AX1573-'Assumptions (Geo)'!AX39+AX1579</f>
        <v>4.893333333</v>
      </c>
      <c r="AZ1573" s="167">
        <f>AY1573-'Assumptions (Geo)'!AY39+AY1579</f>
        <v>4.893333333</v>
      </c>
      <c r="BA1573" s="167">
        <f>AZ1573-'Assumptions (Geo)'!AZ39+AZ1579</f>
        <v>4.893333333</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33.0</v>
      </c>
      <c r="P1574" s="171">
        <v>33.0</v>
      </c>
      <c r="Q1574" s="171">
        <v>33.0</v>
      </c>
      <c r="R1574" s="171">
        <v>36.7</v>
      </c>
      <c r="S1574" s="171">
        <v>36.7</v>
      </c>
      <c r="T1574" s="171">
        <v>36.7</v>
      </c>
      <c r="U1574" s="171">
        <v>36.7</v>
      </c>
      <c r="V1574" s="153">
        <f t="shared" ref="V1574:W1574" si="58">U1574+V1579</f>
        <v>36.7</v>
      </c>
      <c r="W1574" s="153">
        <f t="shared" si="58"/>
        <v>36.7</v>
      </c>
      <c r="X1574" s="154">
        <f t="shared" ref="X1574:AZ1574" si="59">W1574+($BA$1574-$W$1574)/($BA$2-$W$2)</f>
        <v>35.47666667</v>
      </c>
      <c r="Y1574" s="154">
        <f t="shared" si="59"/>
        <v>34.25333333</v>
      </c>
      <c r="Z1574" s="154">
        <f t="shared" si="59"/>
        <v>33.03</v>
      </c>
      <c r="AA1574" s="154">
        <f t="shared" si="59"/>
        <v>31.80666667</v>
      </c>
      <c r="AB1574" s="154">
        <f t="shared" si="59"/>
        <v>30.58333333</v>
      </c>
      <c r="AC1574" s="154">
        <f t="shared" si="59"/>
        <v>29.36</v>
      </c>
      <c r="AD1574" s="154">
        <f t="shared" si="59"/>
        <v>28.13666667</v>
      </c>
      <c r="AE1574" s="154">
        <f t="shared" si="59"/>
        <v>26.91333333</v>
      </c>
      <c r="AF1574" s="154">
        <f t="shared" si="59"/>
        <v>25.69</v>
      </c>
      <c r="AG1574" s="154">
        <f t="shared" si="59"/>
        <v>24.46666667</v>
      </c>
      <c r="AH1574" s="154">
        <f t="shared" si="59"/>
        <v>23.24333333</v>
      </c>
      <c r="AI1574" s="154">
        <f t="shared" si="59"/>
        <v>22.02</v>
      </c>
      <c r="AJ1574" s="154">
        <f t="shared" si="59"/>
        <v>20.79666667</v>
      </c>
      <c r="AK1574" s="154">
        <f t="shared" si="59"/>
        <v>19.57333333</v>
      </c>
      <c r="AL1574" s="154">
        <f t="shared" si="59"/>
        <v>18.35</v>
      </c>
      <c r="AM1574" s="154">
        <f t="shared" si="59"/>
        <v>17.12666667</v>
      </c>
      <c r="AN1574" s="154">
        <f t="shared" si="59"/>
        <v>15.90333333</v>
      </c>
      <c r="AO1574" s="154">
        <f t="shared" si="59"/>
        <v>14.68</v>
      </c>
      <c r="AP1574" s="154">
        <f t="shared" si="59"/>
        <v>13.45666667</v>
      </c>
      <c r="AQ1574" s="154">
        <f t="shared" si="59"/>
        <v>12.23333333</v>
      </c>
      <c r="AR1574" s="154">
        <f t="shared" si="59"/>
        <v>11.01</v>
      </c>
      <c r="AS1574" s="154">
        <f t="shared" si="59"/>
        <v>9.786666667</v>
      </c>
      <c r="AT1574" s="154">
        <f t="shared" si="59"/>
        <v>8.563333333</v>
      </c>
      <c r="AU1574" s="154">
        <f t="shared" si="59"/>
        <v>7.34</v>
      </c>
      <c r="AV1574" s="154">
        <f t="shared" si="59"/>
        <v>6.116666667</v>
      </c>
      <c r="AW1574" s="154">
        <f t="shared" si="59"/>
        <v>4.893333333</v>
      </c>
      <c r="AX1574" s="154">
        <f t="shared" si="59"/>
        <v>3.67</v>
      </c>
      <c r="AY1574" s="154">
        <f t="shared" si="59"/>
        <v>2.446666667</v>
      </c>
      <c r="AZ1574" s="154">
        <f t="shared" si="59"/>
        <v>1.223333333</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0.025651</v>
      </c>
      <c r="P1575" s="171">
        <v>0.164649</v>
      </c>
      <c r="Q1575" s="171">
        <v>0.183467</v>
      </c>
      <c r="R1575" s="171">
        <v>0.178804</v>
      </c>
      <c r="S1575" s="171">
        <v>0.1837</v>
      </c>
      <c r="T1575" s="171">
        <v>0.174381</v>
      </c>
      <c r="U1575" s="171">
        <v>0.176235</v>
      </c>
      <c r="V1575" s="213">
        <f t="shared" ref="V1575:W1575" si="60">U1575</f>
        <v>0.176235</v>
      </c>
      <c r="W1575" s="213">
        <f t="shared" si="60"/>
        <v>0.176235</v>
      </c>
      <c r="X1575" s="154">
        <f t="shared" ref="X1575:AZ1575" si="61">W1575+($BA$1575-$W$1575)/($BA$2-$W$2)</f>
        <v>0.1703605</v>
      </c>
      <c r="Y1575" s="154">
        <f t="shared" si="61"/>
        <v>0.164486</v>
      </c>
      <c r="Z1575" s="154">
        <f t="shared" si="61"/>
        <v>0.1586115</v>
      </c>
      <c r="AA1575" s="154">
        <f t="shared" si="61"/>
        <v>0.152737</v>
      </c>
      <c r="AB1575" s="154">
        <f t="shared" si="61"/>
        <v>0.1468625</v>
      </c>
      <c r="AC1575" s="154">
        <f t="shared" si="61"/>
        <v>0.140988</v>
      </c>
      <c r="AD1575" s="154">
        <f t="shared" si="61"/>
        <v>0.1351135</v>
      </c>
      <c r="AE1575" s="154">
        <f t="shared" si="61"/>
        <v>0.129239</v>
      </c>
      <c r="AF1575" s="154">
        <f t="shared" si="61"/>
        <v>0.1233645</v>
      </c>
      <c r="AG1575" s="154">
        <f t="shared" si="61"/>
        <v>0.11749</v>
      </c>
      <c r="AH1575" s="154">
        <f t="shared" si="61"/>
        <v>0.1116155</v>
      </c>
      <c r="AI1575" s="154">
        <f t="shared" si="61"/>
        <v>0.105741</v>
      </c>
      <c r="AJ1575" s="154">
        <f t="shared" si="61"/>
        <v>0.0998665</v>
      </c>
      <c r="AK1575" s="154">
        <f t="shared" si="61"/>
        <v>0.093992</v>
      </c>
      <c r="AL1575" s="154">
        <f t="shared" si="61"/>
        <v>0.0881175</v>
      </c>
      <c r="AM1575" s="154">
        <f t="shared" si="61"/>
        <v>0.082243</v>
      </c>
      <c r="AN1575" s="154">
        <f t="shared" si="61"/>
        <v>0.0763685</v>
      </c>
      <c r="AO1575" s="154">
        <f t="shared" si="61"/>
        <v>0.070494</v>
      </c>
      <c r="AP1575" s="154">
        <f t="shared" si="61"/>
        <v>0.0646195</v>
      </c>
      <c r="AQ1575" s="154">
        <f t="shared" si="61"/>
        <v>0.058745</v>
      </c>
      <c r="AR1575" s="154">
        <f t="shared" si="61"/>
        <v>0.0528705</v>
      </c>
      <c r="AS1575" s="154">
        <f t="shared" si="61"/>
        <v>0.046996</v>
      </c>
      <c r="AT1575" s="154">
        <f t="shared" si="61"/>
        <v>0.0411215</v>
      </c>
      <c r="AU1575" s="154">
        <f t="shared" si="61"/>
        <v>0.035247</v>
      </c>
      <c r="AV1575" s="154">
        <f t="shared" si="61"/>
        <v>0.0293725</v>
      </c>
      <c r="AW1575" s="154">
        <f t="shared" si="61"/>
        <v>0.023498</v>
      </c>
      <c r="AX1575" s="154">
        <f t="shared" si="61"/>
        <v>0.0176235</v>
      </c>
      <c r="AY1575" s="154">
        <f t="shared" si="61"/>
        <v>0.011749</v>
      </c>
      <c r="AZ1575" s="154">
        <f t="shared" si="61"/>
        <v>0.0058745</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0.003093808185</v>
      </c>
      <c r="P1576" s="219">
        <f>'Assumptions (Geo)'!O18*Model!P1574/10^9+'Assumptions (Geo)'!O20*Model!P1575/10^3</f>
        <v>0.003148102319</v>
      </c>
      <c r="Q1576" s="219">
        <f>'Assumptions (Geo)'!P18*Model!Q1574/10^9+'Assumptions (Geo)'!P20*Model!Q1575/10^3</f>
        <v>0.00320635362</v>
      </c>
      <c r="R1576" s="219">
        <f>'Assumptions (Geo)'!Q18*Model!R1574/10^9+'Assumptions (Geo)'!Q20*Model!R1575/10^3</f>
        <v>0.003602986592</v>
      </c>
      <c r="S1576" s="219">
        <f>'Assumptions (Geo)'!R18*Model!S1574/10^9+'Assumptions (Geo)'!R20*Model!S1575/10^3</f>
        <v>0.003640287521</v>
      </c>
      <c r="T1576" s="219">
        <f>'Assumptions (Geo)'!S18*Model!T1574/10^9+'Assumptions (Geo)'!S20*Model!T1575/10^3</f>
        <v>0.003708856701</v>
      </c>
      <c r="U1576" s="219">
        <f>'Assumptions (Geo)'!T18*Model!U1574/10^9+'Assumptions (Geo)'!T20*Model!U1575/10^3</f>
        <v>0.003799202619</v>
      </c>
      <c r="V1576" s="219">
        <f>'Assumptions (Geo)'!U18*Model!V1574/10^9+'Assumptions (Geo)'!U20*Model!V1575/10^3</f>
        <v>0.003873321166</v>
      </c>
      <c r="W1576" s="219">
        <f>'Assumptions (Geo)'!V18*Model!W1574/10^9+'Assumptions (Geo)'!V20*Model!W1575/10^3</f>
        <v>0.003948885691</v>
      </c>
      <c r="X1576" s="219">
        <f>'Assumptions (Geo)'!W18*Model!X1574/10^9+'Assumptions (Geo)'!W20*Model!X1575/10^3</f>
        <v>0.003891726922</v>
      </c>
      <c r="Y1576" s="219">
        <f>'Assumptions (Geo)'!X18*Model!Y1574/10^9+'Assumptions (Geo)'!X20*Model!Y1575/10^3</f>
        <v>0.003830834989</v>
      </c>
      <c r="Z1576" s="219">
        <f>'Assumptions (Geo)'!Y18*Model!Z1574/10^9+'Assumptions (Geo)'!Y20*Model!Z1575/10^3</f>
        <v>0.003766085986</v>
      </c>
      <c r="AA1576" s="219">
        <f>'Assumptions (Geo)'!Z18*Model!AA1574/10^9+'Assumptions (Geo)'!Z20*Model!AA1575/10^3</f>
        <v>0.003697352593</v>
      </c>
      <c r="AB1576" s="219">
        <f>'Assumptions (Geo)'!AA18*Model!AB1574/10^9+'Assumptions (Geo)'!AA20*Model!AB1575/10^3</f>
        <v>0.003624503992</v>
      </c>
      <c r="AC1576" s="219">
        <f>'Assumptions (Geo)'!AB18*Model!AC1574/10^9+'Assumptions (Geo)'!AB20*Model!AC1575/10^3</f>
        <v>0.003547405775</v>
      </c>
      <c r="AD1576" s="219">
        <f>'Assumptions (Geo)'!AC18*Model!AD1574/10^9+'Assumptions (Geo)'!AC20*Model!AD1575/10^3</f>
        <v>0.003465919857</v>
      </c>
      <c r="AE1576" s="219">
        <f>'Assumptions (Geo)'!AD18*Model!AE1574/10^9+'Assumptions (Geo)'!AD20*Model!AE1575/10^3</f>
        <v>0.003379904382</v>
      </c>
      <c r="AF1576" s="219">
        <f>'Assumptions (Geo)'!AE18*Model!AF1574/10^9+'Assumptions (Geo)'!AE20*Model!AF1575/10^3</f>
        <v>0.003289213631</v>
      </c>
      <c r="AG1576" s="219">
        <f>'Assumptions (Geo)'!AF18*Model!AG1574/10^9+'Assumptions (Geo)'!AF20*Model!AG1575/10^3</f>
        <v>0.00319369792</v>
      </c>
      <c r="AH1576" s="219">
        <f>'Assumptions (Geo)'!AG18*Model!AH1574/10^9+'Assumptions (Geo)'!AG20*Model!AH1575/10^3</f>
        <v>0.003093203508</v>
      </c>
      <c r="AI1576" s="219">
        <f>'Assumptions (Geo)'!AH18*Model!AI1574/10^9+'Assumptions (Geo)'!AH20*Model!AI1575/10^3</f>
        <v>0.002987572488</v>
      </c>
      <c r="AJ1576" s="219">
        <f>'Assumptions (Geo)'!AI18*Model!AJ1574/10^9+'Assumptions (Geo)'!AI20*Model!AJ1575/10^3</f>
        <v>0.002876642688</v>
      </c>
      <c r="AK1576" s="219">
        <f>'Assumptions (Geo)'!AJ18*Model!AK1574/10^9+'Assumptions (Geo)'!AJ20*Model!AK1575/10^3</f>
        <v>0.002760247565</v>
      </c>
      <c r="AL1576" s="219">
        <f>'Assumptions (Geo)'!AK18*Model!AL1574/10^9+'Assumptions (Geo)'!AK20*Model!AL1575/10^3</f>
        <v>0.002638216092</v>
      </c>
      <c r="AM1576" s="219">
        <f>'Assumptions (Geo)'!AL18*Model!AM1574/10^9+'Assumptions (Geo)'!AL20*Model!AM1575/10^3</f>
        <v>0.002510372651</v>
      </c>
      <c r="AN1576" s="219">
        <f>'Assumptions (Geo)'!AM18*Model!AN1574/10^9+'Assumptions (Geo)'!AM20*Model!AN1575/10^3</f>
        <v>0.002376536915</v>
      </c>
      <c r="AO1576" s="219">
        <f>'Assumptions (Geo)'!AN18*Model!AO1574/10^9+'Assumptions (Geo)'!AN20*Model!AO1575/10^3</f>
        <v>0.002236523736</v>
      </c>
      <c r="AP1576" s="219">
        <f>'Assumptions (Geo)'!AO18*Model!AP1574/10^9+'Assumptions (Geo)'!AO20*Model!AP1575/10^3</f>
        <v>0.002090143019</v>
      </c>
      <c r="AQ1576" s="219">
        <f>'Assumptions (Geo)'!AP18*Model!AQ1574/10^9+'Assumptions (Geo)'!AP20*Model!AQ1575/10^3</f>
        <v>0.001937199606</v>
      </c>
      <c r="AR1576" s="219">
        <f>'Assumptions (Geo)'!AQ18*Model!AR1574/10^9+'Assumptions (Geo)'!AQ20*Model!AR1575/10^3</f>
        <v>0.001777493146</v>
      </c>
      <c r="AS1576" s="219">
        <f>'Assumptions (Geo)'!AR18*Model!AS1574/10^9+'Assumptions (Geo)'!AR20*Model!AS1575/10^3</f>
        <v>0.001610817969</v>
      </c>
      <c r="AT1576" s="219">
        <f>'Assumptions (Geo)'!AS18*Model!AT1574/10^9+'Assumptions (Geo)'!AS20*Model!AT1575/10^3</f>
        <v>0.001436962954</v>
      </c>
      <c r="AU1576" s="219">
        <f>'Assumptions (Geo)'!AT18*Model!AU1574/10^9+'Assumptions (Geo)'!AT20*Model!AU1575/10^3</f>
        <v>0.001255711395</v>
      </c>
      <c r="AV1576" s="219">
        <f>'Assumptions (Geo)'!AU18*Model!AV1574/10^9+'Assumptions (Geo)'!AU20*Model!AV1575/10^3</f>
        <v>0.001066840864</v>
      </c>
      <c r="AW1576" s="219">
        <f>'Assumptions (Geo)'!AV18*Model!AW1574/10^9+'Assumptions (Geo)'!AV20*Model!AW1575/10^3</f>
        <v>0.0008701230685</v>
      </c>
      <c r="AX1576" s="219">
        <f>'Assumptions (Geo)'!AW18*Model!AX1574/10^9+'Assumptions (Geo)'!AW20*Model!AX1575/10^3</f>
        <v>0.0006653237081</v>
      </c>
      <c r="AY1576" s="219">
        <f>'Assumptions (Geo)'!AX18*Model!AY1574/10^9+'Assumptions (Geo)'!AX20*Model!AY1575/10^3</f>
        <v>0.0004522023276</v>
      </c>
      <c r="AZ1576" s="219">
        <f>'Assumptions (Geo)'!AY18*Model!AZ1574/10^9+'Assumptions (Geo)'!AY20*Model!AZ1575/10^3</f>
        <v>0.0002305121657</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0.001564654568</v>
      </c>
      <c r="P1577" s="221">
        <f>P1575*'Assumptions (Geo)'!O33/10^3</f>
        <v>0.01114909178</v>
      </c>
      <c r="Q1577" s="221">
        <f>Q1575*'Assumptions (Geo)'!P33/10^3</f>
        <v>0.01333131766</v>
      </c>
      <c r="R1577" s="221">
        <f>R1575*'Assumptions (Geo)'!Q33/10^3</f>
        <v>0.01070438755</v>
      </c>
      <c r="S1577" s="221">
        <f>S1575*'Assumptions (Geo)'!R33/10^3</f>
        <v>0.011769659</v>
      </c>
      <c r="T1577" s="221">
        <f>T1575*'Assumptions (Geo)'!S33/10^3</f>
        <v>0.01090578774</v>
      </c>
      <c r="U1577" s="221">
        <f>U1575*'Assumptions (Geo)'!T33/10^3</f>
        <v>0.011314287</v>
      </c>
      <c r="V1577" s="221">
        <f>V1575*'Assumptions (Geo)'!U33/10^3</f>
        <v>0.01147113615</v>
      </c>
      <c r="W1577" s="221">
        <f>W1575*'Assumptions (Geo)'!V33/10^3</f>
        <v>0.0119651722</v>
      </c>
      <c r="X1577" s="221">
        <f>X1575*'Assumptions (Geo)'!W33/10^3</f>
        <v>0.01165406027</v>
      </c>
      <c r="Y1577" s="221">
        <f>Y1575*'Assumptions (Geo)'!X33/10^3</f>
        <v>0.01135608712</v>
      </c>
      <c r="Z1577" s="221">
        <f>Z1575*'Assumptions (Geo)'!Y33/10^3</f>
        <v>0.01112912341</v>
      </c>
      <c r="AA1577" s="221">
        <f>AA1575*'Assumptions (Geo)'!Z33/10^3</f>
        <v>0.01092062524</v>
      </c>
      <c r="AB1577" s="221">
        <f>AB1575*'Assumptions (Geo)'!AA33/10^3</f>
        <v>0.0107968302</v>
      </c>
      <c r="AC1577" s="221">
        <f>AC1575*'Assumptions (Geo)'!AB33/10^3</f>
        <v>0.01053231398</v>
      </c>
      <c r="AD1577" s="221">
        <f>AD1575*'Assumptions (Geo)'!AC33/10^3</f>
        <v>0.01029181283</v>
      </c>
      <c r="AE1577" s="221">
        <f>AE1575*'Assumptions (Geo)'!AD33/10^3</f>
        <v>0.01001724769</v>
      </c>
      <c r="AF1577" s="221">
        <f>AF1575*'Assumptions (Geo)'!AE33/10^3</f>
        <v>0.009738027237</v>
      </c>
      <c r="AG1577" s="221">
        <f>AG1575*'Assumptions (Geo)'!AF33/10^3</f>
        <v>0.009445580352</v>
      </c>
      <c r="AH1577" s="221">
        <f>AH1575*'Assumptions (Geo)'!AG33/10^3</f>
        <v>0.00915238394</v>
      </c>
      <c r="AI1577" s="221">
        <f>AI1575*'Assumptions (Geo)'!AH33/10^3</f>
        <v>0.008806972269</v>
      </c>
      <c r="AJ1577" s="221">
        <f>AJ1575*'Assumptions (Geo)'!AI33/10^3</f>
        <v>0.008443930284</v>
      </c>
      <c r="AK1577" s="221">
        <f>AK1575*'Assumptions (Geo)'!AJ33/10^3</f>
        <v>0.0080685139</v>
      </c>
      <c r="AL1577" s="221">
        <f>AL1575*'Assumptions (Geo)'!AK33/10^3</f>
        <v>0.007691115694</v>
      </c>
      <c r="AM1577" s="221">
        <f>AM1575*'Assumptions (Geo)'!AL33/10^3</f>
        <v>0.007327157169</v>
      </c>
      <c r="AN1577" s="221">
        <f>AN1575*'Assumptions (Geo)'!AM33/10^3</f>
        <v>0.006937704783</v>
      </c>
      <c r="AO1577" s="221">
        <f>AO1575*'Assumptions (Geo)'!AN33/10^3</f>
        <v>0.006547826026</v>
      </c>
      <c r="AP1577" s="221">
        <f>AP1575*'Assumptions (Geo)'!AO33/10^3</f>
        <v>0.006136292275</v>
      </c>
      <c r="AQ1577" s="221">
        <f>AQ1575*'Assumptions (Geo)'!AP33/10^3</f>
        <v>0.005692275947</v>
      </c>
      <c r="AR1577" s="221">
        <f>AR1575*'Assumptions (Geo)'!AQ33/10^3</f>
        <v>0.005223231077</v>
      </c>
      <c r="AS1577" s="221">
        <f>AS1575*'Assumptions (Geo)'!AR33/10^3</f>
        <v>0.00473131854</v>
      </c>
      <c r="AT1577" s="221">
        <f>AT1575*'Assumptions (Geo)'!AS33/10^3</f>
        <v>0.004221936592</v>
      </c>
      <c r="AU1577" s="221">
        <f>AU1575*'Assumptions (Geo)'!AT33/10^3</f>
        <v>0.003693820041</v>
      </c>
      <c r="AV1577" s="221">
        <f>AV1575*'Assumptions (Geo)'!AU33/10^3</f>
        <v>0.003142303241</v>
      </c>
      <c r="AW1577" s="221">
        <f>AW1575*'Assumptions (Geo)'!AV33/10^3</f>
        <v>0.002560797471</v>
      </c>
      <c r="AX1577" s="221">
        <f>AX1575*'Assumptions (Geo)'!AW33/10^3</f>
        <v>0.001962810616</v>
      </c>
      <c r="AY1577" s="221">
        <f>AY1575*'Assumptions (Geo)'!AX33/10^3</f>
        <v>0.001355709003</v>
      </c>
      <c r="AZ1577" s="221">
        <f>AZ1575*'Assumptions (Geo)'!AY33/10^3</f>
        <v>0.0006959108935</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33.0</v>
      </c>
      <c r="P1579" s="296">
        <v>0.0</v>
      </c>
      <c r="Q1579" s="296">
        <v>0.0</v>
      </c>
      <c r="R1579" s="296">
        <v>3.7</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4.863333333</v>
      </c>
      <c r="AU1579" s="148">
        <f t="shared" si="62"/>
        <v>0</v>
      </c>
      <c r="AV1579" s="148">
        <f t="shared" si="62"/>
        <v>0</v>
      </c>
      <c r="AW1579" s="148">
        <f t="shared" si="62"/>
        <v>0.03</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0.02941481872</v>
      </c>
      <c r="M1581" s="177">
        <f t="shared" si="63"/>
        <v>0.02975757572</v>
      </c>
      <c r="N1581" s="177">
        <f t="shared" si="63"/>
        <v>0.03037918607</v>
      </c>
      <c r="O1581" s="177">
        <f t="shared" si="63"/>
        <v>0.003471475727</v>
      </c>
      <c r="P1581" s="177">
        <f t="shared" si="63"/>
        <v>0.003532397658</v>
      </c>
      <c r="Q1581" s="177">
        <f t="shared" si="63"/>
        <v>0.003597759815</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0.007707198854</v>
      </c>
      <c r="AR1581" s="177">
        <f t="shared" si="63"/>
        <v>0.007857558402</v>
      </c>
      <c r="AS1581" s="177">
        <f t="shared" si="63"/>
        <v>0.00801085131</v>
      </c>
      <c r="AT1581" s="177">
        <f t="shared" si="63"/>
        <v>0.00005037985829</v>
      </c>
      <c r="AU1581" s="177">
        <f t="shared" si="63"/>
        <v>0.00005136271768</v>
      </c>
      <c r="AV1581" s="177">
        <f t="shared" si="63"/>
        <v>0.00005236475164</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0.02941481872</v>
      </c>
      <c r="M1594" s="160">
        <f>IF($O$1579&gt;0,'Assumptions (Geo)'!$V$14*Model!$O$1579*'Assumptions (Geo)'!L$2/10^9,0)</f>
        <v>0.02975757572</v>
      </c>
      <c r="N1594" s="160">
        <f>IF($O$1579&gt;0,'Assumptions (Geo)'!$V$14*Model!$O$1579*'Assumptions (Geo)'!M$2/10^9,0)</f>
        <v>0.03037918607</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0.003471475727</v>
      </c>
      <c r="P1597" s="178">
        <f>IF($R$1579&gt;0,'Assumptions (Geo)'!$V$14*Model!$R$1579*'Assumptions (Geo)'!O$2/10^9,0)</f>
        <v>0.003532397658</v>
      </c>
      <c r="Q1597" s="178">
        <f>IF($R$1579&gt;0,'Assumptions (Geo)'!$V$14*Model!$R$1579*'Assumptions (Geo)'!P$2/10^9,0)</f>
        <v>0.003597759815</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0.007707198854</v>
      </c>
      <c r="AR1625" s="177">
        <f>IF($AT$1579&gt;0,'Assumptions (Geo)'!$V$14*Model!$AT$1579*'Assumptions (Geo)'!AQ$2/10^9,0)</f>
        <v>0.007857558402</v>
      </c>
      <c r="AS1625" s="177">
        <f>IF($AT$1579&gt;0,'Assumptions (Geo)'!$V$14*Model!$AT$1579*'Assumptions (Geo)'!AR$2/10^9,0)</f>
        <v>0.00801085131</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0.00005037985829</v>
      </c>
      <c r="AU1628" s="177">
        <f>IF($AW$1579&gt;0,'Assumptions (Geo)'!$V$14*Model!$AW$1579*'Assumptions (Geo)'!AT$2/10^9,0)</f>
        <v>0.00005136271768</v>
      </c>
      <c r="AV1628" s="177">
        <f>IF($AW$1579&gt;0,'Assumptions (Geo)'!$V$14*Model!$AW$1579*'Assumptions (Geo)'!AU$2/10^9,0)</f>
        <v>0.00005236475164</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0.01764889123</v>
      </c>
      <c r="M1633" s="279">
        <f>'Assumptions (Geo)'!$V$5*Model!M1581</f>
        <v>0.01785454543</v>
      </c>
      <c r="N1633" s="279">
        <f>'Assumptions (Geo)'!$V$5*Model!N1581</f>
        <v>0.01822751164</v>
      </c>
      <c r="O1633" s="279">
        <f>'Assumptions (Geo)'!$V$5*Model!O1581</f>
        <v>0.002082885436</v>
      </c>
      <c r="P1633" s="279">
        <f>'Assumptions (Geo)'!$V$5*Model!P1581</f>
        <v>0.002119438595</v>
      </c>
      <c r="Q1633" s="279">
        <f>'Assumptions (Geo)'!$V$5*Model!Q1581</f>
        <v>0.002158655889</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0.004624319312</v>
      </c>
      <c r="AR1633" s="279">
        <f>'Assumptions (Geo)'!$V$5*Model!AR1581</f>
        <v>0.004714535041</v>
      </c>
      <c r="AS1633" s="279">
        <f>'Assumptions (Geo)'!$V$5*Model!AS1581</f>
        <v>0.004806510786</v>
      </c>
      <c r="AT1633" s="279">
        <f>'Assumptions (Geo)'!$V$5*Model!AT1581</f>
        <v>0.00003022791498</v>
      </c>
      <c r="AU1633" s="279">
        <f>'Assumptions (Geo)'!$V$5*Model!AU1581</f>
        <v>0.00003081763061</v>
      </c>
      <c r="AV1633" s="279">
        <f>'Assumptions (Geo)'!$V$5*Model!AV1581</f>
        <v>0.00003141885098</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0.01176592749</v>
      </c>
      <c r="M1634" s="176">
        <f>'Assumptions (Geo)'!$V$6*Model!M1581</f>
        <v>0.01190303029</v>
      </c>
      <c r="N1634" s="176">
        <f>'Assumptions (Geo)'!$V$6*Model!N1581</f>
        <v>0.01215167443</v>
      </c>
      <c r="O1634" s="176">
        <f>'Assumptions (Geo)'!$V$6*Model!O1581</f>
        <v>0.001388590291</v>
      </c>
      <c r="P1634" s="176">
        <f>'Assumptions (Geo)'!$V$6*Model!P1581</f>
        <v>0.001412959063</v>
      </c>
      <c r="Q1634" s="176">
        <f>'Assumptions (Geo)'!$V$6*Model!Q1581</f>
        <v>0.001439103926</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0.003082879542</v>
      </c>
      <c r="AR1634" s="176">
        <f>'Assumptions (Geo)'!$V$6*Model!AR1581</f>
        <v>0.003143023361</v>
      </c>
      <c r="AS1634" s="176">
        <f>'Assumptions (Geo)'!$V$6*Model!AS1581</f>
        <v>0.003204340524</v>
      </c>
      <c r="AT1634" s="176">
        <f>'Assumptions (Geo)'!$V$6*Model!AT1581</f>
        <v>0.00002015194332</v>
      </c>
      <c r="AU1634" s="176">
        <f>'Assumptions (Geo)'!$V$6*Model!AU1581</f>
        <v>0.00002054508707</v>
      </c>
      <c r="AV1634" s="176">
        <f>'Assumptions (Geo)'!$V$6*Model!AV1581</f>
        <v>0.00002094590065</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-0.002537236332</v>
      </c>
      <c r="P1635" s="177">
        <f t="array" ref="P1635">SUM(IF(ISERROR(P1636:P1686),"",P1636:P1686))</f>
        <v>-0.002657755058</v>
      </c>
      <c r="Q1635" s="177">
        <f t="array" ref="Q1635">SUM(IF(ISERROR(Q1636:Q1686),"",Q1636:Q1686))</f>
        <v>-0.002783998423</v>
      </c>
      <c r="R1635" s="177">
        <f t="array" ref="R1635">SUM(IF(ISERROR(R1636:R1686),"",R1636:R1686))</f>
        <v>-0.003216611036</v>
      </c>
      <c r="S1635" s="177">
        <f t="array" ref="S1635">SUM(IF(ISERROR(S1636:S1686),"",S1636:S1686))</f>
        <v>-0.00336940006</v>
      </c>
      <c r="T1635" s="177">
        <f t="array" ref="T1635">SUM(IF(ISERROR(T1636:T1686),"",T1636:T1686))</f>
        <v>-0.003529446563</v>
      </c>
      <c r="U1635" s="177">
        <f t="array" ref="U1635">SUM(IF(ISERROR(U1636:U1686),"",U1636:U1686))</f>
        <v>-0.003697095275</v>
      </c>
      <c r="V1635" s="177">
        <f t="array" ref="V1635">SUM(IF(ISERROR(V1636:V1686),"",V1636:V1686))</f>
        <v>-0.0038727073</v>
      </c>
      <c r="W1635" s="177">
        <f t="array" ref="W1635">SUM(IF(ISERROR(W1636:W1686),"",W1636:W1686))</f>
        <v>-0.004056660897</v>
      </c>
      <c r="X1635" s="177">
        <f t="array" ref="X1635">SUM(IF(ISERROR(X1636:X1686),"",X1636:X1686))</f>
        <v>-0.00424935229</v>
      </c>
      <c r="Y1635" s="177">
        <f t="array" ref="Y1635">SUM(IF(ISERROR(Y1636:Y1686),"",Y1636:Y1686))</f>
        <v>-0.004451196524</v>
      </c>
      <c r="Z1635" s="177">
        <f t="array" ref="Z1635">SUM(IF(ISERROR(Z1636:Z1686),"",Z1636:Z1686))</f>
        <v>-0.004662628358</v>
      </c>
      <c r="AA1635" s="177">
        <f t="array" ref="AA1635">SUM(IF(ISERROR(AA1636:AA1686),"",AA1636:AA1686))</f>
        <v>-0.004884103205</v>
      </c>
      <c r="AB1635" s="177">
        <f t="array" ref="AB1635">SUM(IF(ISERROR(AB1636:AB1686),"",AB1636:AB1686))</f>
        <v>-0.005116098108</v>
      </c>
      <c r="AC1635" s="177">
        <f t="array" ref="AC1635">SUM(IF(ISERROR(AC1636:AC1686),"",AC1636:AC1686))</f>
        <v>-0.005359112768</v>
      </c>
      <c r="AD1635" s="177">
        <f t="array" ref="AD1635">SUM(IF(ISERROR(AD1636:AD1686),"",AD1636:AD1686))</f>
        <v>-0.0005242142475</v>
      </c>
      <c r="AE1635" s="177">
        <f t="array" ref="AE1635">SUM(IF(ISERROR(AE1636:AE1686),"",AE1636:AE1686))</f>
        <v>-0.0005491144243</v>
      </c>
      <c r="AF1635" s="177">
        <f t="array" ref="AF1635">SUM(IF(ISERROR(AF1636:AF1686),"",AF1636:AF1686))</f>
        <v>-0.0005751973594</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-0.0006679601885</v>
      </c>
      <c r="AU1635" s="177">
        <f t="array" ref="AU1635">SUM(IF(ISERROR(AU1636:AU1686),"",AU1636:AU1686))</f>
        <v>-0.0006996882975</v>
      </c>
      <c r="AV1635" s="177">
        <f t="array" ref="AV1635">SUM(IF(ISERROR(AV1636:AV1686),"",AV1636:AV1686))</f>
        <v>-0.0007329234916</v>
      </c>
      <c r="AW1635" s="177">
        <f t="array" ref="AW1635">SUM(IF(ISERROR(AW1636:AW1686),"",AW1636:AW1686))</f>
        <v>-0.0007721036312</v>
      </c>
      <c r="AX1635" s="177">
        <f t="array" ref="AX1635">SUM(IF(ISERROR(AX1636:AX1686),"",AX1636:AX1686))</f>
        <v>-0.0008087785537</v>
      </c>
      <c r="AY1635" s="177">
        <f t="array" ref="AY1635">SUM(IF(ISERROR(AY1636:AY1686),"",AY1636:AY1686))</f>
        <v>-0.000847195535</v>
      </c>
      <c r="AZ1635" s="177">
        <f t="array" ref="AZ1635">SUM(IF(ISERROR(AZ1636:AZ1686),"",AZ1636:AZ1686))</f>
        <v>-0.0008874373229</v>
      </c>
      <c r="BA1635" s="177">
        <f t="array" ref="BA1635">SUM(IF(ISERROR(BA1636:BA1686),"",BA1636:BA1686))</f>
        <v>-0.0009295905957</v>
      </c>
      <c r="BB1635" s="177">
        <f t="array" ref="BB1635">SUM(IF(ISERROR(BB1636:BB1686),"",BB1636:BB1686))</f>
        <v>-0.000973746149</v>
      </c>
      <c r="BC1635" s="177">
        <f t="array" ref="BC1635">SUM(IF(ISERROR(BC1636:BC1686),"",BC1636:BC1686))</f>
        <v>-0.001019999091</v>
      </c>
      <c r="BD1635" s="177">
        <f t="array" ref="BD1635">SUM(IF(ISERROR(BD1636:BD1686),"",BD1636:BD1686))</f>
        <v>-0.001068449048</v>
      </c>
      <c r="BE1635" s="177">
        <f t="array" ref="BE1635">SUM(IF(ISERROR(BE1636:BE1686),"",BE1636:BE1686))</f>
        <v>-0.001119200378</v>
      </c>
      <c r="BF1635" s="177">
        <f t="array" ref="BF1635">SUM(IF(ISERROR(BF1636:BF1686),"",BF1636:BF1686))</f>
        <v>-0.001172362396</v>
      </c>
      <c r="BG1635" s="177">
        <f t="array" ref="BG1635">SUM(IF(ISERROR(BG1636:BG1686),"",BG1636:BG1686))</f>
        <v>-0.001228049609</v>
      </c>
      <c r="BH1635" s="177">
        <f t="array" ref="BH1635">SUM(IF(ISERROR(BH1636:BH1686),"",BH1636:BH1686))</f>
        <v>-0.001286381966</v>
      </c>
      <c r="BI1635" s="177">
        <f t="array" ref="BI1635">SUM(IF(ISERROR(BI1636:BI1686),"",BI1636:BI1686))</f>
        <v>-0.000007620076572</v>
      </c>
      <c r="BJ1635" s="177">
        <f t="array" ref="BJ1635">SUM(IF(ISERROR(BJ1636:BJ1686),"",BJ1636:BJ1686))</f>
        <v>-0.00000798203021</v>
      </c>
      <c r="BK1635" s="177">
        <f t="array" ref="BK1635">SUM(IF(ISERROR(BK1636:BK1686),"",BK1636:BK1686))</f>
        <v>-0.000008361176645</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-0.002537236332</v>
      </c>
      <c r="P1648" s="160">
        <f>IF($O$1579&gt;0,PPMT('Assumptions (Geo)'!$V$7,Model!X$1,'Assumptions (Geo)'!$V$10,'Assumptions (Geo)'!$V$5*Model!$O$1579*AVERAGE('Assumptions (Geo)'!$K$2:$M$2)/10^9),0)</f>
        <v>-0.002657755058</v>
      </c>
      <c r="Q1648" s="160">
        <f>IF($O$1579&gt;0,PPMT('Assumptions (Geo)'!$V$7,Model!Y$1,'Assumptions (Geo)'!$V$10,'Assumptions (Geo)'!$V$5*Model!$O$1579*AVERAGE('Assumptions (Geo)'!$K$2:$M$2)/10^9),0)</f>
        <v>-0.002783998423</v>
      </c>
      <c r="R1648" s="160">
        <f>IF($O$1579&gt;0,PPMT('Assumptions (Geo)'!$V$7,Model!Z$1,'Assumptions (Geo)'!$V$10,'Assumptions (Geo)'!$V$5*Model!$O$1579*AVERAGE('Assumptions (Geo)'!$K$2:$M$2)/10^9),0)</f>
        <v>-0.002916238348</v>
      </c>
      <c r="S1648" s="160">
        <f>IF($O$1579&gt;0,PPMT('Assumptions (Geo)'!$V$7,Model!AA$1,'Assumptions (Geo)'!$V$10,'Assumptions (Geo)'!$V$5*Model!$O$1579*AVERAGE('Assumptions (Geo)'!$K$2:$M$2)/10^9),0)</f>
        <v>-0.00305475967</v>
      </c>
      <c r="T1648" s="160">
        <f>IF($O$1579&gt;0,PPMT('Assumptions (Geo)'!$V$7,Model!AB$1,'Assumptions (Geo)'!$V$10,'Assumptions (Geo)'!$V$5*Model!$O$1579*AVERAGE('Assumptions (Geo)'!$K$2:$M$2)/10^9),0)</f>
        <v>-0.003199860754</v>
      </c>
      <c r="U1648" s="160">
        <f>IF($O$1579&gt;0,PPMT('Assumptions (Geo)'!$V$7,Model!AC$1,'Assumptions (Geo)'!$V$10,'Assumptions (Geo)'!$V$5*Model!$O$1579*AVERAGE('Assumptions (Geo)'!$K$2:$M$2)/10^9),0)</f>
        <v>-0.00335185414</v>
      </c>
      <c r="V1648" s="160">
        <f>IF($O$1579&gt;0,PPMT('Assumptions (Geo)'!$V$7,Model!AD$1,'Assumptions (Geo)'!$V$10,'Assumptions (Geo)'!$V$5*Model!$O$1579*AVERAGE('Assumptions (Geo)'!$K$2:$M$2)/10^9),0)</f>
        <v>-0.003511067212</v>
      </c>
      <c r="W1648" s="160">
        <f>IF($O$1579&gt;0,PPMT('Assumptions (Geo)'!$V$7,Model!AE$1,'Assumptions (Geo)'!$V$10,'Assumptions (Geo)'!$V$5*Model!$O$1579*AVERAGE('Assumptions (Geo)'!$K$2:$M$2)/10^9),0)</f>
        <v>-0.003677842904</v>
      </c>
      <c r="X1648" s="160">
        <f>IF($O$1579&gt;0,PPMT('Assumptions (Geo)'!$V$7,Model!AF$1,'Assumptions (Geo)'!$V$10,'Assumptions (Geo)'!$V$5*Model!$O$1579*AVERAGE('Assumptions (Geo)'!$K$2:$M$2)/10^9),0)</f>
        <v>-0.003852540442</v>
      </c>
      <c r="Y1648" s="160">
        <f>IF($O$1579&gt;0,PPMT('Assumptions (Geo)'!$V$7,Model!AG$1,'Assumptions (Geo)'!$V$10,'Assumptions (Geo)'!$V$5*Model!$O$1579*AVERAGE('Assumptions (Geo)'!$K$2:$M$2)/10^9),0)</f>
        <v>-0.004035536113</v>
      </c>
      <c r="Z1648" s="160">
        <f>IF($O$1579&gt;0,PPMT('Assumptions (Geo)'!$V$7,Model!AH$1,'Assumptions (Geo)'!$V$10,'Assumptions (Geo)'!$V$5*Model!$O$1579*AVERAGE('Assumptions (Geo)'!$K$2:$M$2)/10^9),0)</f>
        <v>-0.004227224078</v>
      </c>
      <c r="AA1648" s="160">
        <f>IF($O$1579&gt;0,PPMT('Assumptions (Geo)'!$V$7,Model!AI$1,'Assumptions (Geo)'!$V$10,'Assumptions (Geo)'!$V$5*Model!$O$1579*AVERAGE('Assumptions (Geo)'!$K$2:$M$2)/10^9),0)</f>
        <v>-0.004428017222</v>
      </c>
      <c r="AB1648" s="160">
        <f>IF($O$1579&gt;0,PPMT('Assumptions (Geo)'!$V$7,Model!AJ$1,'Assumptions (Geo)'!$V$10,'Assumptions (Geo)'!$V$5*Model!$O$1579*AVERAGE('Assumptions (Geo)'!$K$2:$M$2)/10^9),0)</f>
        <v>-0.00463834804</v>
      </c>
      <c r="AC1648" s="160">
        <f>IF($O$1579&gt;0,PPMT('Assumptions (Geo)'!$V$7,Model!AK$1,'Assumptions (Geo)'!$V$10,'Assumptions (Geo)'!$V$5*Model!$O$1579*AVERAGE('Assumptions (Geo)'!$K$2:$M$2)/10^9),0)</f>
        <v>-0.004858669572</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-0.0003003726878</v>
      </c>
      <c r="S1651" s="177">
        <f>IF($R$1579&gt;0,PPMT('Assumptions (Geo)'!$V$7,Model!X$1,'Assumptions (Geo)'!$V$10,'Assumptions (Geo)'!$V$5*Model!$R$1579*AVERAGE('Assumptions (Geo)'!$N$2:$P$2)/10^9),0)</f>
        <v>-0.0003146403905</v>
      </c>
      <c r="T1651" s="177">
        <f>IF($R$1579&gt;0,PPMT('Assumptions (Geo)'!$V$7,Model!Y$1,'Assumptions (Geo)'!$V$10,'Assumptions (Geo)'!$V$5*Model!$R$1579*AVERAGE('Assumptions (Geo)'!$N$2:$P$2)/10^9),0)</f>
        <v>-0.000329585809</v>
      </c>
      <c r="U1651" s="177">
        <f>IF($R$1579&gt;0,PPMT('Assumptions (Geo)'!$V$7,Model!Z$1,'Assumptions (Geo)'!$V$10,'Assumptions (Geo)'!$V$5*Model!$R$1579*AVERAGE('Assumptions (Geo)'!$N$2:$P$2)/10^9),0)</f>
        <v>-0.0003452411349</v>
      </c>
      <c r="V1651" s="177">
        <f>IF($R$1579&gt;0,PPMT('Assumptions (Geo)'!$V$7,Model!AA$1,'Assumptions (Geo)'!$V$10,'Assumptions (Geo)'!$V$5*Model!$R$1579*AVERAGE('Assumptions (Geo)'!$N$2:$P$2)/10^9),0)</f>
        <v>-0.0003616400888</v>
      </c>
      <c r="W1651" s="177">
        <f>IF($R$1579&gt;0,PPMT('Assumptions (Geo)'!$V$7,Model!AB$1,'Assumptions (Geo)'!$V$10,'Assumptions (Geo)'!$V$5*Model!$R$1579*AVERAGE('Assumptions (Geo)'!$N$2:$P$2)/10^9),0)</f>
        <v>-0.0003788179931</v>
      </c>
      <c r="X1651" s="177">
        <f>IF($R$1579&gt;0,PPMT('Assumptions (Geo)'!$V$7,Model!AC$1,'Assumptions (Geo)'!$V$10,'Assumptions (Geo)'!$V$5*Model!$R$1579*AVERAGE('Assumptions (Geo)'!$N$2:$P$2)/10^9),0)</f>
        <v>-0.0003968118477</v>
      </c>
      <c r="Y1651" s="177">
        <f>IF($R$1579&gt;0,PPMT('Assumptions (Geo)'!$V$7,Model!AD$1,'Assumptions (Geo)'!$V$10,'Assumptions (Geo)'!$V$5*Model!$R$1579*AVERAGE('Assumptions (Geo)'!$N$2:$P$2)/10^9),0)</f>
        <v>-0.0004156604105</v>
      </c>
      <c r="Z1651" s="177">
        <f>IF($R$1579&gt;0,PPMT('Assumptions (Geo)'!$V$7,Model!AE$1,'Assumptions (Geo)'!$V$10,'Assumptions (Geo)'!$V$5*Model!$R$1579*AVERAGE('Assumptions (Geo)'!$N$2:$P$2)/10^9),0)</f>
        <v>-0.00043540428</v>
      </c>
      <c r="AA1651" s="177">
        <f>IF($R$1579&gt;0,PPMT('Assumptions (Geo)'!$V$7,Model!AF$1,'Assumptions (Geo)'!$V$10,'Assumptions (Geo)'!$V$5*Model!$R$1579*AVERAGE('Assumptions (Geo)'!$N$2:$P$2)/10^9),0)</f>
        <v>-0.0004560859833</v>
      </c>
      <c r="AB1651" s="177">
        <f>IF($R$1579&gt;0,PPMT('Assumptions (Geo)'!$V$7,Model!AG$1,'Assumptions (Geo)'!$V$10,'Assumptions (Geo)'!$V$5*Model!$R$1579*AVERAGE('Assumptions (Geo)'!$N$2:$P$2)/10^9),0)</f>
        <v>-0.0004777500675</v>
      </c>
      <c r="AC1651" s="177">
        <f>IF($R$1579&gt;0,PPMT('Assumptions (Geo)'!$V$7,Model!AH$1,'Assumptions (Geo)'!$V$10,'Assumptions (Geo)'!$V$5*Model!$R$1579*AVERAGE('Assumptions (Geo)'!$N$2:$P$2)/10^9),0)</f>
        <v>-0.0005004431957</v>
      </c>
      <c r="AD1651" s="177">
        <f>IF($R$1579&gt;0,PPMT('Assumptions (Geo)'!$V$7,Model!AI$1,'Assumptions (Geo)'!$V$10,'Assumptions (Geo)'!$V$5*Model!$R$1579*AVERAGE('Assumptions (Geo)'!$N$2:$P$2)/10^9),0)</f>
        <v>-0.0005242142475</v>
      </c>
      <c r="AE1651" s="177">
        <f>IF($R$1579&gt;0,PPMT('Assumptions (Geo)'!$V$7,Model!AJ$1,'Assumptions (Geo)'!$V$10,'Assumptions (Geo)'!$V$5*Model!$R$1579*AVERAGE('Assumptions (Geo)'!$N$2:$P$2)/10^9),0)</f>
        <v>-0.0005491144243</v>
      </c>
      <c r="AF1651" s="177">
        <f>IF($R$1579&gt;0,PPMT('Assumptions (Geo)'!$V$7,Model!AK$1,'Assumptions (Geo)'!$V$10,'Assumptions (Geo)'!$V$5*Model!$R$1579*AVERAGE('Assumptions (Geo)'!$N$2:$P$2)/10^9),0)</f>
        <v>-0.0005751973594</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-0.0006679601885</v>
      </c>
      <c r="AU1679" s="160">
        <f>IF($AT$1579&gt;0,PPMT('Assumptions (Geo)'!$V$7,Model!X$1,'Assumptions (Geo)'!$V$10,'Assumptions (Geo)'!$V$5*Model!$AT$1579*AVERAGE('Assumptions (Geo)'!$AP$2:$AR$2)/10^9),0)</f>
        <v>-0.0006996882975</v>
      </c>
      <c r="AV1679" s="160">
        <f>IF($AT$1579&gt;0,PPMT('Assumptions (Geo)'!$V$7,Model!Y$1,'Assumptions (Geo)'!$V$10,'Assumptions (Geo)'!$V$5*Model!$AT$1579*AVERAGE('Assumptions (Geo)'!$AP$2:$AR$2)/10^9),0)</f>
        <v>-0.0007329234916</v>
      </c>
      <c r="AW1679" s="160">
        <f>IF($AT$1579&gt;0,PPMT('Assumptions (Geo)'!$V$7,Model!Z$1,'Assumptions (Geo)'!$V$10,'Assumptions (Geo)'!$V$5*Model!$AT$1579*AVERAGE('Assumptions (Geo)'!$AP$2:$AR$2)/10^9),0)</f>
        <v>-0.0007677373575</v>
      </c>
      <c r="AX1679" s="160">
        <f>IF($AT$1579&gt;0,PPMT('Assumptions (Geo)'!$V$7,Model!AA$1,'Assumptions (Geo)'!$V$10,'Assumptions (Geo)'!$V$5*Model!$AT$1579*AVERAGE('Assumptions (Geo)'!$AP$2:$AR$2)/10^9),0)</f>
        <v>-0.000804204882</v>
      </c>
      <c r="AY1679" s="160">
        <f>IF($AT$1579&gt;0,PPMT('Assumptions (Geo)'!$V$7,Model!AB$1,'Assumptions (Geo)'!$V$10,'Assumptions (Geo)'!$V$5*Model!$AT$1579*AVERAGE('Assumptions (Geo)'!$AP$2:$AR$2)/10^9),0)</f>
        <v>-0.0008424046138</v>
      </c>
      <c r="AZ1679" s="160">
        <f>IF($AT$1579&gt;0,PPMT('Assumptions (Geo)'!$V$7,Model!AC$1,'Assumptions (Geo)'!$V$10,'Assumptions (Geo)'!$V$5*Model!$AT$1579*AVERAGE('Assumptions (Geo)'!$AP$2:$AR$2)/10^9),0)</f>
        <v>-0.000882418833</v>
      </c>
      <c r="BA1679" s="160">
        <f>IF($AT$1579&gt;0,PPMT('Assumptions (Geo)'!$V$7,Model!AD$1,'Assumptions (Geo)'!$V$10,'Assumptions (Geo)'!$V$5*Model!$AT$1579*AVERAGE('Assumptions (Geo)'!$AP$2:$AR$2)/10^9),0)</f>
        <v>-0.0009243337276</v>
      </c>
      <c r="BB1679" s="160">
        <f>IF($AT$1579&gt;0,PPMT('Assumptions (Geo)'!$V$7,Model!AE$1,'Assumptions (Geo)'!$V$10,'Assumptions (Geo)'!$V$5*Model!$AT$1579*AVERAGE('Assumptions (Geo)'!$AP$2:$AR$2)/10^9),0)</f>
        <v>-0.0009682395796</v>
      </c>
      <c r="BC1679" s="160">
        <f>IF($AT$1579&gt;0,PPMT('Assumptions (Geo)'!$V$7,Model!AF$1,'Assumptions (Geo)'!$V$10,'Assumptions (Geo)'!$V$5*Model!$AT$1579*AVERAGE('Assumptions (Geo)'!$AP$2:$AR$2)/10^9),0)</f>
        <v>-0.00101423096</v>
      </c>
      <c r="BD1679" s="160">
        <f>IF($AT$1579&gt;0,PPMT('Assumptions (Geo)'!$V$7,Model!AG$1,'Assumptions (Geo)'!$V$10,'Assumptions (Geo)'!$V$5*Model!$AT$1579*AVERAGE('Assumptions (Geo)'!$AP$2:$AR$2)/10^9),0)</f>
        <v>-0.00106240693</v>
      </c>
      <c r="BE1679" s="160">
        <f>IF($AT$1579&gt;0,PPMT('Assumptions (Geo)'!$V$7,Model!AH$1,'Assumptions (Geo)'!$V$10,'Assumptions (Geo)'!$V$5*Model!$AT$1579*AVERAGE('Assumptions (Geo)'!$AP$2:$AR$2)/10^9),0)</f>
        <v>-0.001112871259</v>
      </c>
      <c r="BF1679" s="160">
        <f>IF($AT$1579&gt;0,PPMT('Assumptions (Geo)'!$V$7,Model!AI$1,'Assumptions (Geo)'!$V$10,'Assumptions (Geo)'!$V$5*Model!$AT$1579*AVERAGE('Assumptions (Geo)'!$AP$2:$AR$2)/10^9),0)</f>
        <v>-0.001165732644</v>
      </c>
      <c r="BG1679" s="160">
        <f>IF($AT$1579&gt;0,PPMT('Assumptions (Geo)'!$V$7,Model!AJ$1,'Assumptions (Geo)'!$V$10,'Assumptions (Geo)'!$V$5*Model!$AT$1579*AVERAGE('Assumptions (Geo)'!$AP$2:$AR$2)/10^9),0)</f>
        <v>-0.001221104945</v>
      </c>
      <c r="BH1679" s="160">
        <f>IF($AT$1579&gt;0,PPMT('Assumptions (Geo)'!$V$7,Model!AK$1,'Assumptions (Geo)'!$V$10,'Assumptions (Geo)'!$V$5*Model!$AT$1579*AVERAGE('Assumptions (Geo)'!$AP$2:$AR$2)/10^9),0)</f>
        <v>-0.00127910743</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-0.000004366273698</v>
      </c>
      <c r="AX1682" s="160">
        <f>IF($AW$1579&gt;0,PPMT('Assumptions (Geo)'!$V$7,Model!X$1,'Assumptions (Geo)'!$V$10,'Assumptions (Geo)'!$V$5*Model!$AW$1579*AVERAGE('Assumptions (Geo)'!$AS$2:$AU$2)/10^9),0)</f>
        <v>-0.000004573671699</v>
      </c>
      <c r="AY1682" s="160">
        <f>IF($AW$1579&gt;0,PPMT('Assumptions (Geo)'!$V$7,Model!Y$1,'Assumptions (Geo)'!$V$10,'Assumptions (Geo)'!$V$5*Model!$AW$1579*AVERAGE('Assumptions (Geo)'!$AS$2:$AU$2)/10^9),0)</f>
        <v>-0.000004790921105</v>
      </c>
      <c r="AZ1682" s="160">
        <f>IF($AW$1579&gt;0,PPMT('Assumptions (Geo)'!$V$7,Model!Z$1,'Assumptions (Geo)'!$V$10,'Assumptions (Geo)'!$V$5*Model!$AW$1579*AVERAGE('Assumptions (Geo)'!$AS$2:$AU$2)/10^9),0)</f>
        <v>-0.000005018489857</v>
      </c>
      <c r="BA1682" s="160">
        <f>IF($AW$1579&gt;0,PPMT('Assumptions (Geo)'!$V$7,Model!AA$1,'Assumptions (Geo)'!$V$10,'Assumptions (Geo)'!$V$5*Model!$AW$1579*AVERAGE('Assumptions (Geo)'!$AS$2:$AU$2)/10^9),0)</f>
        <v>-0.000005256868125</v>
      </c>
      <c r="BB1682" s="160">
        <f>IF($AW$1579&gt;0,PPMT('Assumptions (Geo)'!$V$7,Model!AB$1,'Assumptions (Geo)'!$V$10,'Assumptions (Geo)'!$V$5*Model!$AW$1579*AVERAGE('Assumptions (Geo)'!$AS$2:$AU$2)/10^9),0)</f>
        <v>-0.000005506569361</v>
      </c>
      <c r="BC1682" s="160">
        <f>IF($AW$1579&gt;0,PPMT('Assumptions (Geo)'!$V$7,Model!AC$1,'Assumptions (Geo)'!$V$10,'Assumptions (Geo)'!$V$5*Model!$AW$1579*AVERAGE('Assumptions (Geo)'!$AS$2:$AU$2)/10^9),0)</f>
        <v>-0.000005768131406</v>
      </c>
      <c r="BD1682" s="160">
        <f>IF($AW$1579&gt;0,PPMT('Assumptions (Geo)'!$V$7,Model!AD$1,'Assumptions (Geo)'!$V$10,'Assumptions (Geo)'!$V$5*Model!$AW$1579*AVERAGE('Assumptions (Geo)'!$AS$2:$AU$2)/10^9),0)</f>
        <v>-0.000006042117648</v>
      </c>
      <c r="BE1682" s="160">
        <f>IF($AW$1579&gt;0,PPMT('Assumptions (Geo)'!$V$7,Model!AE$1,'Assumptions (Geo)'!$V$10,'Assumptions (Geo)'!$V$5*Model!$AW$1579*AVERAGE('Assumptions (Geo)'!$AS$2:$AU$2)/10^9),0)</f>
        <v>-0.000006329118236</v>
      </c>
      <c r="BF1682" s="160">
        <f>IF($AW$1579&gt;0,PPMT('Assumptions (Geo)'!$V$7,Model!AF$1,'Assumptions (Geo)'!$V$10,'Assumptions (Geo)'!$V$5*Model!$AW$1579*AVERAGE('Assumptions (Geo)'!$AS$2:$AU$2)/10^9),0)</f>
        <v>-0.000006629751352</v>
      </c>
      <c r="BG1682" s="160">
        <f>IF($AW$1579&gt;0,PPMT('Assumptions (Geo)'!$V$7,Model!AG$1,'Assumptions (Geo)'!$V$10,'Assumptions (Geo)'!$V$5*Model!$AW$1579*AVERAGE('Assumptions (Geo)'!$AS$2:$AU$2)/10^9),0)</f>
        <v>-0.000006944664542</v>
      </c>
      <c r="BH1682" s="160">
        <f>IF($AW$1579&gt;0,PPMT('Assumptions (Geo)'!$V$7,Model!AH$1,'Assumptions (Geo)'!$V$10,'Assumptions (Geo)'!$V$5*Model!$AW$1579*AVERAGE('Assumptions (Geo)'!$AS$2:$AU$2)/10^9),0)</f>
        <v>-0.000007274536107</v>
      </c>
      <c r="BI1682" s="160">
        <f>IF($AW$1579&gt;0,PPMT('Assumptions (Geo)'!$V$7,Model!AI$1,'Assumptions (Geo)'!$V$10,'Assumptions (Geo)'!$V$5*Model!$AW$1579*AVERAGE('Assumptions (Geo)'!$AS$2:$AU$2)/10^9),0)</f>
        <v>-0.000007620076572</v>
      </c>
      <c r="BJ1682" s="160">
        <f>IF($AW$1579&gt;0,PPMT('Assumptions (Geo)'!$V$7,Model!AJ$1,'Assumptions (Geo)'!$V$10,'Assumptions (Geo)'!$V$5*Model!$AW$1579*AVERAGE('Assumptions (Geo)'!$AS$2:$AU$2)/10^9),0)</f>
        <v>-0.00000798203021</v>
      </c>
      <c r="BK1682" s="160">
        <f>IF($AW$1579&gt;0,PPMT('Assumptions (Geo)'!$V$7,Model!AK$1,'Assumptions (Geo)'!$V$10,'Assumptions (Geo)'!$V$5*Model!$AW$1579*AVERAGE('Assumptions (Geo)'!$AS$2:$AU$2)/10^9),0)</f>
        <v>-0.000008361176645</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-0.002552220045</v>
      </c>
      <c r="P1687" s="177">
        <f t="array" ref="P1687">SUM(IF(ISERROR(P1688:P1738),"",P1688:P1738))</f>
        <v>-0.002431701319</v>
      </c>
      <c r="Q1687" s="177">
        <f t="array" ref="Q1687">SUM(IF(ISERROR(Q1688:Q1738),"",Q1688:Q1738))</f>
        <v>-0.002305457954</v>
      </c>
      <c r="R1687" s="177">
        <f t="array" ref="R1687">SUM(IF(ISERROR(R1688:R1738),"",R1688:R1738))</f>
        <v>-0.002475364575</v>
      </c>
      <c r="S1687" s="177">
        <f t="array" ref="S1687">SUM(IF(ISERROR(S1688:S1738),"",S1688:S1738))</f>
        <v>-0.002322575551</v>
      </c>
      <c r="T1687" s="177">
        <f t="array" ref="T1687">SUM(IF(ISERROR(T1688:T1738),"",T1688:T1738))</f>
        <v>-0.002162529048</v>
      </c>
      <c r="U1687" s="177">
        <f t="array" ref="U1687">SUM(IF(ISERROR(U1688:U1738),"",U1688:U1738))</f>
        <v>-0.001994880336</v>
      </c>
      <c r="V1687" s="177">
        <f t="array" ref="V1687">SUM(IF(ISERROR(V1688:V1738),"",V1688:V1738))</f>
        <v>-0.00181926831</v>
      </c>
      <c r="W1687" s="177">
        <f t="array" ref="W1687">SUM(IF(ISERROR(W1688:W1738),"",W1688:W1738))</f>
        <v>-0.001635314714</v>
      </c>
      <c r="X1687" s="177">
        <f t="array" ref="X1687">SUM(IF(ISERROR(X1688:X1738),"",X1688:X1738))</f>
        <v>-0.001442623321</v>
      </c>
      <c r="Y1687" s="177">
        <f t="array" ref="Y1687">SUM(IF(ISERROR(Y1688:Y1738),"",Y1688:Y1738))</f>
        <v>-0.001240779087</v>
      </c>
      <c r="Z1687" s="177">
        <f t="array" ref="Z1687">SUM(IF(ISERROR(Z1688:Z1738),"",Z1688:Z1738))</f>
        <v>-0.001029347252</v>
      </c>
      <c r="AA1687" s="177">
        <f t="array" ref="AA1687">SUM(IF(ISERROR(AA1688:AA1738),"",AA1688:AA1738))</f>
        <v>-0.0008078724053</v>
      </c>
      <c r="AB1687" s="177">
        <f t="array" ref="AB1687">SUM(IF(ISERROR(AB1688:AB1738),"",AB1688:AB1738))</f>
        <v>-0.0005758775031</v>
      </c>
      <c r="AC1687" s="177">
        <f t="array" ref="AC1687">SUM(IF(ISERROR(AC1688:AC1738),"",AC1688:AC1738))</f>
        <v>-0.000332862843</v>
      </c>
      <c r="AD1687" s="177">
        <f t="array" ref="AD1687">SUM(IF(ISERROR(AD1688:AD1738),"",AD1688:AD1738))</f>
        <v>-0.00007830498648</v>
      </c>
      <c r="AE1687" s="177">
        <f t="array" ref="AE1687">SUM(IF(ISERROR(AE1688:AE1738),"",AE1688:AE1738))</f>
        <v>-0.00005340480973</v>
      </c>
      <c r="AF1687" s="177">
        <f t="array" ref="AF1687">SUM(IF(ISERROR(AF1688:AF1738),"",AF1688:AF1738))</f>
        <v>-0.00002732187457</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-0.0006719048441</v>
      </c>
      <c r="AU1687" s="177">
        <f t="array" ref="AU1687">SUM(IF(ISERROR(AU1688:AU1738),"",AU1688:AU1738))</f>
        <v>-0.0006401767352</v>
      </c>
      <c r="AV1687" s="177">
        <f t="array" ref="AV1687">SUM(IF(ISERROR(AV1688:AV1738),"",AV1688:AV1738))</f>
        <v>-0.000606941541</v>
      </c>
      <c r="AW1687" s="177">
        <f t="array" ref="AW1687">SUM(IF(ISERROR(AW1688:AW1738),"",AW1688:AW1738))</f>
        <v>-0.000576519734</v>
      </c>
      <c r="AX1687" s="177">
        <f t="array" ref="AX1687">SUM(IF(ISERROR(AX1688:AX1738),"",AX1688:AX1738))</f>
        <v>-0.0005398448115</v>
      </c>
      <c r="AY1687" s="177">
        <f t="array" ref="AY1687">SUM(IF(ISERROR(AY1688:AY1738),"",AY1688:AY1738))</f>
        <v>-0.0005014278302</v>
      </c>
      <c r="AZ1687" s="177">
        <f t="array" ref="AZ1687">SUM(IF(ISERROR(AZ1688:AZ1738),"",AZ1688:AZ1738))</f>
        <v>-0.0004611860423</v>
      </c>
      <c r="BA1687" s="177">
        <f t="array" ref="BA1687">SUM(IF(ISERROR(BA1688:BA1738),"",BA1688:BA1738))</f>
        <v>-0.0004190327695</v>
      </c>
      <c r="BB1687" s="177">
        <f t="array" ref="BB1687">SUM(IF(ISERROR(BB1688:BB1738),"",BB1688:BB1738))</f>
        <v>-0.0003748772162</v>
      </c>
      <c r="BC1687" s="177">
        <f t="array" ref="BC1687">SUM(IF(ISERROR(BC1688:BC1738),"",BC1688:BC1738))</f>
        <v>-0.0003286242741</v>
      </c>
      <c r="BD1687" s="177">
        <f t="array" ref="BD1687">SUM(IF(ISERROR(BD1688:BD1738),"",BD1688:BD1738))</f>
        <v>-0.0002801743173</v>
      </c>
      <c r="BE1687" s="177">
        <f t="array" ref="BE1687">SUM(IF(ISERROR(BE1688:BE1738),"",BE1688:BE1738))</f>
        <v>-0.0002294229875</v>
      </c>
      <c r="BF1687" s="177">
        <f t="array" ref="BF1687">SUM(IF(ISERROR(BF1688:BF1738),"",BF1688:BF1738))</f>
        <v>-0.0001762609696</v>
      </c>
      <c r="BG1687" s="177">
        <f t="array" ref="BG1687">SUM(IF(ISERROR(BG1688:BG1738),"",BG1688:BG1738))</f>
        <v>-0.0001205737558</v>
      </c>
      <c r="BH1687" s="177">
        <f t="array" ref="BH1687">SUM(IF(ISERROR(BH1688:BH1738),"",BH1688:BH1738))</f>
        <v>-0.00006224139934</v>
      </c>
      <c r="BI1687" s="177">
        <f t="array" ref="BI1687">SUM(IF(ISERROR(BI1688:BI1738),"",BI1688:BI1738))</f>
        <v>-0.000001138255963</v>
      </c>
      <c r="BJ1687" s="177">
        <f t="array" ref="BJ1687">SUM(IF(ISERROR(BJ1688:BJ1738),"",BJ1688:BJ1738))</f>
        <v>-0.0000007763023256</v>
      </c>
      <c r="BK1687" s="177">
        <f t="array" ref="BK1687">SUM(IF(ISERROR(BK1688:BK1738),"",BK1688:BK1738))</f>
        <v>-0.0000003971558906</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-0.002552220045</v>
      </c>
      <c r="P1700" s="160">
        <f>IF($O$1579&gt;0,IPMT('Assumptions (Geo)'!$V$7,Model!X$1,'Assumptions (Geo)'!$V$10,'Assumptions (Geo)'!$V$5*Model!$O$1579*AVERAGE('Assumptions (Geo)'!$K$2:$M$2)/10^9),0)</f>
        <v>-0.002431701319</v>
      </c>
      <c r="Q1700" s="160">
        <f>IF($O$1579&gt;0,IPMT('Assumptions (Geo)'!$V$7,Model!Y$1,'Assumptions (Geo)'!$V$10,'Assumptions (Geo)'!$V$5*Model!$O$1579*AVERAGE('Assumptions (Geo)'!$K$2:$M$2)/10^9),0)</f>
        <v>-0.002305457954</v>
      </c>
      <c r="R1700" s="160">
        <f>IF($O$1579&gt;0,IPMT('Assumptions (Geo)'!$V$7,Model!Z$1,'Assumptions (Geo)'!$V$10,'Assumptions (Geo)'!$V$5*Model!$O$1579*AVERAGE('Assumptions (Geo)'!$K$2:$M$2)/10^9),0)</f>
        <v>-0.002173218029</v>
      </c>
      <c r="S1700" s="160">
        <f>IF($O$1579&gt;0,IPMT('Assumptions (Geo)'!$V$7,Model!AA$1,'Assumptions (Geo)'!$V$10,'Assumptions (Geo)'!$V$5*Model!$O$1579*AVERAGE('Assumptions (Geo)'!$K$2:$M$2)/10^9),0)</f>
        <v>-0.002034696707</v>
      </c>
      <c r="T1700" s="160">
        <f>IF($O$1579&gt;0,IPMT('Assumptions (Geo)'!$V$7,Model!AB$1,'Assumptions (Geo)'!$V$10,'Assumptions (Geo)'!$V$5*Model!$O$1579*AVERAGE('Assumptions (Geo)'!$K$2:$M$2)/10^9),0)</f>
        <v>-0.001889595623</v>
      </c>
      <c r="U1700" s="160">
        <f>IF($O$1579&gt;0,IPMT('Assumptions (Geo)'!$V$7,Model!AC$1,'Assumptions (Geo)'!$V$10,'Assumptions (Geo)'!$V$5*Model!$O$1579*AVERAGE('Assumptions (Geo)'!$K$2:$M$2)/10^9),0)</f>
        <v>-0.001737602237</v>
      </c>
      <c r="V1700" s="160">
        <f>IF($O$1579&gt;0,IPMT('Assumptions (Geo)'!$V$7,Model!AD$1,'Assumptions (Geo)'!$V$10,'Assumptions (Geo)'!$V$5*Model!$O$1579*AVERAGE('Assumptions (Geo)'!$K$2:$M$2)/10^9),0)</f>
        <v>-0.001578389165</v>
      </c>
      <c r="W1700" s="160">
        <f>IF($O$1579&gt;0,IPMT('Assumptions (Geo)'!$V$7,Model!AE$1,'Assumptions (Geo)'!$V$10,'Assumptions (Geo)'!$V$5*Model!$O$1579*AVERAGE('Assumptions (Geo)'!$K$2:$M$2)/10^9),0)</f>
        <v>-0.001411613473</v>
      </c>
      <c r="X1700" s="160">
        <f>IF($O$1579&gt;0,IPMT('Assumptions (Geo)'!$V$7,Model!AF$1,'Assumptions (Geo)'!$V$10,'Assumptions (Geo)'!$V$5*Model!$O$1579*AVERAGE('Assumptions (Geo)'!$K$2:$M$2)/10^9),0)</f>
        <v>-0.001236915935</v>
      </c>
      <c r="Y1700" s="160">
        <f>IF($O$1579&gt;0,IPMT('Assumptions (Geo)'!$V$7,Model!AG$1,'Assumptions (Geo)'!$V$10,'Assumptions (Geo)'!$V$5*Model!$O$1579*AVERAGE('Assumptions (Geo)'!$K$2:$M$2)/10^9),0)</f>
        <v>-0.001053920264</v>
      </c>
      <c r="Z1700" s="160">
        <f>IF($O$1579&gt;0,IPMT('Assumptions (Geo)'!$V$7,Model!AH$1,'Assumptions (Geo)'!$V$10,'Assumptions (Geo)'!$V$5*Model!$O$1579*AVERAGE('Assumptions (Geo)'!$K$2:$M$2)/10^9),0)</f>
        <v>-0.0008622322984</v>
      </c>
      <c r="AA1700" s="160">
        <f>IF($O$1579&gt;0,IPMT('Assumptions (Geo)'!$V$7,Model!AI$1,'Assumptions (Geo)'!$V$10,'Assumptions (Geo)'!$V$5*Model!$O$1579*AVERAGE('Assumptions (Geo)'!$K$2:$M$2)/10^9),0)</f>
        <v>-0.0006614391546</v>
      </c>
      <c r="AB1700" s="160">
        <f>IF($O$1579&gt;0,IPMT('Assumptions (Geo)'!$V$7,Model!AJ$1,'Assumptions (Geo)'!$V$10,'Assumptions (Geo)'!$V$5*Model!$O$1579*AVERAGE('Assumptions (Geo)'!$K$2:$M$2)/10^9),0)</f>
        <v>-0.0004511083366</v>
      </c>
      <c r="AC1700" s="160">
        <f>IF($O$1579&gt;0,IPMT('Assumptions (Geo)'!$V$7,Model!AK$1,'Assumptions (Geo)'!$V$10,'Assumptions (Geo)'!$V$5*Model!$O$1579*AVERAGE('Assumptions (Geo)'!$K$2:$M$2)/10^9),0)</f>
        <v>-0.0002307868047</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-0.0003021465462</v>
      </c>
      <c r="S1703" s="177">
        <f>IF($R$1579&gt;0,IPMT('Assumptions (Geo)'!$V$7,Model!X$1,'Assumptions (Geo)'!$V$10,'Assumptions (Geo)'!$V$5*Model!$R$1579*AVERAGE('Assumptions (Geo)'!$N$2:$P$2)/10^9),0)</f>
        <v>-0.0002878788435</v>
      </c>
      <c r="T1703" s="177">
        <f>IF($R$1579&gt;0,IPMT('Assumptions (Geo)'!$V$7,Model!Y$1,'Assumptions (Geo)'!$V$10,'Assumptions (Geo)'!$V$5*Model!$R$1579*AVERAGE('Assumptions (Geo)'!$N$2:$P$2)/10^9),0)</f>
        <v>-0.000272933425</v>
      </c>
      <c r="U1703" s="177">
        <f>IF($R$1579&gt;0,IPMT('Assumptions (Geo)'!$V$7,Model!Z$1,'Assumptions (Geo)'!$V$10,'Assumptions (Geo)'!$V$5*Model!$R$1579*AVERAGE('Assumptions (Geo)'!$N$2:$P$2)/10^9),0)</f>
        <v>-0.0002572780991</v>
      </c>
      <c r="V1703" s="177">
        <f>IF($R$1579&gt;0,IPMT('Assumptions (Geo)'!$V$7,Model!AA$1,'Assumptions (Geo)'!$V$10,'Assumptions (Geo)'!$V$5*Model!$R$1579*AVERAGE('Assumptions (Geo)'!$N$2:$P$2)/10^9),0)</f>
        <v>-0.0002408791451</v>
      </c>
      <c r="W1703" s="177">
        <f>IF($R$1579&gt;0,IPMT('Assumptions (Geo)'!$V$7,Model!AB$1,'Assumptions (Geo)'!$V$10,'Assumptions (Geo)'!$V$5*Model!$R$1579*AVERAGE('Assumptions (Geo)'!$N$2:$P$2)/10^9),0)</f>
        <v>-0.0002237012409</v>
      </c>
      <c r="X1703" s="177">
        <f>IF($R$1579&gt;0,IPMT('Assumptions (Geo)'!$V$7,Model!AC$1,'Assumptions (Geo)'!$V$10,'Assumptions (Geo)'!$V$5*Model!$R$1579*AVERAGE('Assumptions (Geo)'!$N$2:$P$2)/10^9),0)</f>
        <v>-0.0002057073863</v>
      </c>
      <c r="Y1703" s="177">
        <f>IF($R$1579&gt;0,IPMT('Assumptions (Geo)'!$V$7,Model!AD$1,'Assumptions (Geo)'!$V$10,'Assumptions (Geo)'!$V$5*Model!$R$1579*AVERAGE('Assumptions (Geo)'!$N$2:$P$2)/10^9),0)</f>
        <v>-0.0001868588235</v>
      </c>
      <c r="Z1703" s="177">
        <f>IF($R$1579&gt;0,IPMT('Assumptions (Geo)'!$V$7,Model!AE$1,'Assumptions (Geo)'!$V$10,'Assumptions (Geo)'!$V$5*Model!$R$1579*AVERAGE('Assumptions (Geo)'!$N$2:$P$2)/10^9),0)</f>
        <v>-0.000167114954</v>
      </c>
      <c r="AA1703" s="177">
        <f>IF($R$1579&gt;0,IPMT('Assumptions (Geo)'!$V$7,Model!AF$1,'Assumptions (Geo)'!$V$10,'Assumptions (Geo)'!$V$5*Model!$R$1579*AVERAGE('Assumptions (Geo)'!$N$2:$P$2)/10^9),0)</f>
        <v>-0.0001464332507</v>
      </c>
      <c r="AB1703" s="177">
        <f>IF($R$1579&gt;0,IPMT('Assumptions (Geo)'!$V$7,Model!AG$1,'Assumptions (Geo)'!$V$10,'Assumptions (Geo)'!$V$5*Model!$R$1579*AVERAGE('Assumptions (Geo)'!$N$2:$P$2)/10^9),0)</f>
        <v>-0.0001247691665</v>
      </c>
      <c r="AC1703" s="177">
        <f>IF($R$1579&gt;0,IPMT('Assumptions (Geo)'!$V$7,Model!AH$1,'Assumptions (Geo)'!$V$10,'Assumptions (Geo)'!$V$5*Model!$R$1579*AVERAGE('Assumptions (Geo)'!$N$2:$P$2)/10^9),0)</f>
        <v>-0.0001020760383</v>
      </c>
      <c r="AD1703" s="177">
        <f>IF($R$1579&gt;0,IPMT('Assumptions (Geo)'!$V$7,Model!AI$1,'Assumptions (Geo)'!$V$10,'Assumptions (Geo)'!$V$5*Model!$R$1579*AVERAGE('Assumptions (Geo)'!$N$2:$P$2)/10^9),0)</f>
        <v>-0.00007830498648</v>
      </c>
      <c r="AE1703" s="177">
        <f>IF($R$1579&gt;0,IPMT('Assumptions (Geo)'!$V$7,Model!AJ$1,'Assumptions (Geo)'!$V$10,'Assumptions (Geo)'!$V$5*Model!$R$1579*AVERAGE('Assumptions (Geo)'!$N$2:$P$2)/10^9),0)</f>
        <v>-0.00005340480973</v>
      </c>
      <c r="AF1703" s="177">
        <f>IF($R$1579&gt;0,IPMT('Assumptions (Geo)'!$V$7,Model!AK$1,'Assumptions (Geo)'!$V$10,'Assumptions (Geo)'!$V$5*Model!$R$1579*AVERAGE('Assumptions (Geo)'!$N$2:$P$2)/10^9),0)</f>
        <v>-0.00002732187457</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-0.0006719048441</v>
      </c>
      <c r="AU1731" s="160">
        <f>IF($AT$1579&gt;0,IPMT('Assumptions (Geo)'!$V$7,Model!X$1,'Assumptions (Geo)'!$V$10,'Assumptions (Geo)'!$V$5*Model!$AT$1579*AVERAGE('Assumptions (Geo)'!$AP$2:$AR$2)/10^9),0)</f>
        <v>-0.0006401767352</v>
      </c>
      <c r="AV1731" s="160">
        <f>IF($AT$1579&gt;0,IPMT('Assumptions (Geo)'!$V$7,Model!Y$1,'Assumptions (Geo)'!$V$10,'Assumptions (Geo)'!$V$5*Model!$AT$1579*AVERAGE('Assumptions (Geo)'!$AP$2:$AR$2)/10^9),0)</f>
        <v>-0.000606941541</v>
      </c>
      <c r="AW1731" s="160">
        <f>IF($AT$1579&gt;0,IPMT('Assumptions (Geo)'!$V$7,Model!Z$1,'Assumptions (Geo)'!$V$10,'Assumptions (Geo)'!$V$5*Model!$AT$1579*AVERAGE('Assumptions (Geo)'!$AP$2:$AR$2)/10^9),0)</f>
        <v>-0.0005721276752</v>
      </c>
      <c r="AX1731" s="160">
        <f>IF($AT$1579&gt;0,IPMT('Assumptions (Geo)'!$V$7,Model!AA$1,'Assumptions (Geo)'!$V$10,'Assumptions (Geo)'!$V$5*Model!$AT$1579*AVERAGE('Assumptions (Geo)'!$AP$2:$AR$2)/10^9),0)</f>
        <v>-0.0005356601507</v>
      </c>
      <c r="AY1731" s="160">
        <f>IF($AT$1579&gt;0,IPMT('Assumptions (Geo)'!$V$7,Model!AB$1,'Assumptions (Geo)'!$V$10,'Assumptions (Geo)'!$V$5*Model!$AT$1579*AVERAGE('Assumptions (Geo)'!$AP$2:$AR$2)/10^9),0)</f>
        <v>-0.0004974604188</v>
      </c>
      <c r="AZ1731" s="160">
        <f>IF($AT$1579&gt;0,IPMT('Assumptions (Geo)'!$V$7,Model!AC$1,'Assumptions (Geo)'!$V$10,'Assumptions (Geo)'!$V$5*Model!$AT$1579*AVERAGE('Assumptions (Geo)'!$AP$2:$AR$2)/10^9),0)</f>
        <v>-0.0004574461997</v>
      </c>
      <c r="BA1731" s="160">
        <f>IF($AT$1579&gt;0,IPMT('Assumptions (Geo)'!$V$7,Model!AD$1,'Assumptions (Geo)'!$V$10,'Assumptions (Geo)'!$V$5*Model!$AT$1579*AVERAGE('Assumptions (Geo)'!$AP$2:$AR$2)/10^9),0)</f>
        <v>-0.0004155313051</v>
      </c>
      <c r="BB1731" s="160">
        <f>IF($AT$1579&gt;0,IPMT('Assumptions (Geo)'!$V$7,Model!AE$1,'Assumptions (Geo)'!$V$10,'Assumptions (Geo)'!$V$5*Model!$AT$1579*AVERAGE('Assumptions (Geo)'!$AP$2:$AR$2)/10^9),0)</f>
        <v>-0.000371625453</v>
      </c>
      <c r="BC1731" s="160">
        <f>IF($AT$1579&gt;0,IPMT('Assumptions (Geo)'!$V$7,Model!AF$1,'Assumptions (Geo)'!$V$10,'Assumptions (Geo)'!$V$5*Model!$AT$1579*AVERAGE('Assumptions (Geo)'!$AP$2:$AR$2)/10^9),0)</f>
        <v>-0.000325634073</v>
      </c>
      <c r="BD1731" s="160">
        <f>IF($AT$1579&gt;0,IPMT('Assumptions (Geo)'!$V$7,Model!AG$1,'Assumptions (Geo)'!$V$10,'Assumptions (Geo)'!$V$5*Model!$AT$1579*AVERAGE('Assumptions (Geo)'!$AP$2:$AR$2)/10^9),0)</f>
        <v>-0.0002774581024</v>
      </c>
      <c r="BE1731" s="160">
        <f>IF($AT$1579&gt;0,IPMT('Assumptions (Geo)'!$V$7,Model!AH$1,'Assumptions (Geo)'!$V$10,'Assumptions (Geo)'!$V$5*Model!$AT$1579*AVERAGE('Assumptions (Geo)'!$AP$2:$AR$2)/10^9),0)</f>
        <v>-0.0002269937732</v>
      </c>
      <c r="BF1731" s="160">
        <f>IF($AT$1579&gt;0,IPMT('Assumptions (Geo)'!$V$7,Model!AI$1,'Assumptions (Geo)'!$V$10,'Assumptions (Geo)'!$V$5*Model!$AT$1579*AVERAGE('Assumptions (Geo)'!$AP$2:$AR$2)/10^9),0)</f>
        <v>-0.0001741323884</v>
      </c>
      <c r="BG1731" s="160">
        <f>IF($AT$1579&gt;0,IPMT('Assumptions (Geo)'!$V$7,Model!AJ$1,'Assumptions (Geo)'!$V$10,'Assumptions (Geo)'!$V$5*Model!$AT$1579*AVERAGE('Assumptions (Geo)'!$AP$2:$AR$2)/10^9),0)</f>
        <v>-0.0001187600878</v>
      </c>
      <c r="BH1731" s="160">
        <f>IF($AT$1579&gt;0,IPMT('Assumptions (Geo)'!$V$7,Model!AK$1,'Assumptions (Geo)'!$V$10,'Assumptions (Geo)'!$V$5*Model!$AT$1579*AVERAGE('Assumptions (Geo)'!$AP$2:$AR$2)/10^9),0)</f>
        <v>-0.00006075760291</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-0.000004392058837</v>
      </c>
      <c r="AX1734" s="160">
        <f>IF($AW$1579&gt;0,IPMT('Assumptions (Geo)'!$V$7,Model!X$1,'Assumptions (Geo)'!$V$10,'Assumptions (Geo)'!$V$5*Model!$AW$1579*AVERAGE('Assumptions (Geo)'!$AS$2:$AU$2)/10^9),0)</f>
        <v>-0.000004184660836</v>
      </c>
      <c r="AY1734" s="160">
        <f>IF($AW$1579&gt;0,IPMT('Assumptions (Geo)'!$V$7,Model!Y$1,'Assumptions (Geo)'!$V$10,'Assumptions (Geo)'!$V$5*Model!$AW$1579*AVERAGE('Assumptions (Geo)'!$AS$2:$AU$2)/10^9),0)</f>
        <v>-0.00000396741143</v>
      </c>
      <c r="AZ1734" s="160">
        <f>IF($AW$1579&gt;0,IPMT('Assumptions (Geo)'!$V$7,Model!Z$1,'Assumptions (Geo)'!$V$10,'Assumptions (Geo)'!$V$5*Model!$AW$1579*AVERAGE('Assumptions (Geo)'!$AS$2:$AU$2)/10^9),0)</f>
        <v>-0.000003739842678</v>
      </c>
      <c r="BA1734" s="160">
        <f>IF($AW$1579&gt;0,IPMT('Assumptions (Geo)'!$V$7,Model!AA$1,'Assumptions (Geo)'!$V$10,'Assumptions (Geo)'!$V$5*Model!$AW$1579*AVERAGE('Assumptions (Geo)'!$AS$2:$AU$2)/10^9),0)</f>
        <v>-0.00000350146441</v>
      </c>
      <c r="BB1734" s="160">
        <f>IF($AW$1579&gt;0,IPMT('Assumptions (Geo)'!$V$7,Model!AB$1,'Assumptions (Geo)'!$V$10,'Assumptions (Geo)'!$V$5*Model!$AW$1579*AVERAGE('Assumptions (Geo)'!$AS$2:$AU$2)/10^9),0)</f>
        <v>-0.000003251763174</v>
      </c>
      <c r="BC1734" s="160">
        <f>IF($AW$1579&gt;0,IPMT('Assumptions (Geo)'!$V$7,Model!AC$1,'Assumptions (Geo)'!$V$10,'Assumptions (Geo)'!$V$5*Model!$AW$1579*AVERAGE('Assumptions (Geo)'!$AS$2:$AU$2)/10^9),0)</f>
        <v>-0.000002990201129</v>
      </c>
      <c r="BD1734" s="160">
        <f>IF($AW$1579&gt;0,IPMT('Assumptions (Geo)'!$V$7,Model!AD$1,'Assumptions (Geo)'!$V$10,'Assumptions (Geo)'!$V$5*Model!$AW$1579*AVERAGE('Assumptions (Geo)'!$AS$2:$AU$2)/10^9),0)</f>
        <v>-0.000002716214887</v>
      </c>
      <c r="BE1734" s="160">
        <f>IF($AW$1579&gt;0,IPMT('Assumptions (Geo)'!$V$7,Model!AE$1,'Assumptions (Geo)'!$V$10,'Assumptions (Geo)'!$V$5*Model!$AW$1579*AVERAGE('Assumptions (Geo)'!$AS$2:$AU$2)/10^9),0)</f>
        <v>-0.000002429214299</v>
      </c>
      <c r="BF1734" s="160">
        <f>IF($AW$1579&gt;0,IPMT('Assumptions (Geo)'!$V$7,Model!AF$1,'Assumptions (Geo)'!$V$10,'Assumptions (Geo)'!$V$5*Model!$AW$1579*AVERAGE('Assumptions (Geo)'!$AS$2:$AU$2)/10^9),0)</f>
        <v>-0.000002128581183</v>
      </c>
      <c r="BG1734" s="160">
        <f>IF($AW$1579&gt;0,IPMT('Assumptions (Geo)'!$V$7,Model!AG$1,'Assumptions (Geo)'!$V$10,'Assumptions (Geo)'!$V$5*Model!$AW$1579*AVERAGE('Assumptions (Geo)'!$AS$2:$AU$2)/10^9),0)</f>
        <v>-0.000001813667994</v>
      </c>
      <c r="BH1734" s="160">
        <f>IF($AW$1579&gt;0,IPMT('Assumptions (Geo)'!$V$7,Model!AH$1,'Assumptions (Geo)'!$V$10,'Assumptions (Geo)'!$V$5*Model!$AW$1579*AVERAGE('Assumptions (Geo)'!$AS$2:$AU$2)/10^9),0)</f>
        <v>-0.000001483796428</v>
      </c>
      <c r="BI1734" s="160">
        <f>IF($AW$1579&gt;0,IPMT('Assumptions (Geo)'!$V$7,Model!AI$1,'Assumptions (Geo)'!$V$10,'Assumptions (Geo)'!$V$5*Model!$AW$1579*AVERAGE('Assumptions (Geo)'!$AS$2:$AU$2)/10^9),0)</f>
        <v>-0.000001138255963</v>
      </c>
      <c r="BJ1734" s="160">
        <f>IF($AW$1579&gt;0,IPMT('Assumptions (Geo)'!$V$7,Model!AJ$1,'Assumptions (Geo)'!$V$10,'Assumptions (Geo)'!$V$5*Model!$AW$1579*AVERAGE('Assumptions (Geo)'!$AS$2:$AU$2)/10^9),0)</f>
        <v>-0.0000007763023256</v>
      </c>
      <c r="BK1734" s="160">
        <f>IF($AW$1579&gt;0,IPMT('Assumptions (Geo)'!$V$7,Model!AK$1,'Assumptions (Geo)'!$V$10,'Assumptions (Geo)'!$V$5*Model!$AW$1579*AVERAGE('Assumptions (Geo)'!$AS$2:$AU$2)/10^9),0)</f>
        <v>-0.0000003971558906</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0.004477579026</v>
      </c>
      <c r="P1739" s="177">
        <f t="shared" si="64"/>
        <v>0.008507400149</v>
      </c>
      <c r="Q1739" s="177">
        <f t="shared" si="64"/>
        <v>0.007656660134</v>
      </c>
      <c r="R1739" s="177">
        <f t="shared" si="64"/>
        <v>0.007420763613</v>
      </c>
      <c r="S1739" s="177">
        <f t="shared" si="64"/>
        <v>0.007203979166</v>
      </c>
      <c r="T1739" s="177">
        <f t="shared" si="64"/>
        <v>0.006477312638</v>
      </c>
      <c r="U1739" s="177">
        <f t="shared" si="64"/>
        <v>0.006092492797</v>
      </c>
      <c r="V1739" s="177">
        <f t="shared" si="64"/>
        <v>0.006011597843</v>
      </c>
      <c r="W1739" s="177">
        <f t="shared" si="64"/>
        <v>0.005947012133</v>
      </c>
      <c r="X1739" s="177">
        <f t="shared" si="64"/>
        <v>0.005903387709</v>
      </c>
      <c r="Y1739" s="177">
        <f t="shared" si="64"/>
        <v>0.005912342867</v>
      </c>
      <c r="Z1739" s="177">
        <f t="shared" si="64"/>
        <v>0.005904438292</v>
      </c>
      <c r="AA1739" s="177">
        <f t="shared" si="64"/>
        <v>0.005912342867</v>
      </c>
      <c r="AB1739" s="177">
        <f t="shared" si="64"/>
        <v>0.005904438292</v>
      </c>
      <c r="AC1739" s="177">
        <f t="shared" si="64"/>
        <v>0.005912342867</v>
      </c>
      <c r="AD1739" s="177">
        <f t="shared" si="64"/>
        <v>0.003262666667</v>
      </c>
      <c r="AE1739" s="177">
        <f t="shared" si="64"/>
        <v>0.0006198444582</v>
      </c>
      <c r="AF1739" s="177">
        <f t="shared" si="64"/>
        <v>0.000620895042</v>
      </c>
      <c r="AG1739" s="177">
        <f t="shared" si="64"/>
        <v>0.0003099222291</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0.001178780428</v>
      </c>
      <c r="AU1739" s="177">
        <f t="shared" si="64"/>
        <v>0.002239682814</v>
      </c>
      <c r="AV1739" s="177">
        <f t="shared" si="64"/>
        <v>0.002015714532</v>
      </c>
      <c r="AW1739" s="177">
        <f t="shared" si="64"/>
        <v>0.001823027226</v>
      </c>
      <c r="AX1739" s="177">
        <f t="shared" si="64"/>
        <v>0.00164842987</v>
      </c>
      <c r="AY1739" s="177">
        <f t="shared" si="64"/>
        <v>0.00148193659</v>
      </c>
      <c r="AZ1739" s="177">
        <f t="shared" si="64"/>
        <v>0.00140282717</v>
      </c>
      <c r="BA1739" s="177">
        <f t="shared" si="64"/>
        <v>0.001401640543</v>
      </c>
      <c r="BB1739" s="177">
        <f t="shared" si="64"/>
        <v>0.001402919353</v>
      </c>
      <c r="BC1739" s="177">
        <f t="shared" si="64"/>
        <v>0.001400053238</v>
      </c>
      <c r="BD1739" s="177">
        <f t="shared" si="64"/>
        <v>0.001402410799</v>
      </c>
      <c r="BE1739" s="177">
        <f t="shared" si="64"/>
        <v>0.001400068648</v>
      </c>
      <c r="BF1739" s="177">
        <f t="shared" si="64"/>
        <v>0.001402410799</v>
      </c>
      <c r="BG1739" s="177">
        <f t="shared" si="64"/>
        <v>0.001400068648</v>
      </c>
      <c r="BH1739" s="177">
        <f t="shared" si="64"/>
        <v>0.001402410799</v>
      </c>
      <c r="BI1739" s="177">
        <f t="shared" si="64"/>
        <v>0.0007045881957</v>
      </c>
      <c r="BJ1739" s="177">
        <f t="shared" si="64"/>
        <v>0.000009092332329</v>
      </c>
      <c r="BK1739" s="177">
        <f t="shared" si="64"/>
        <v>0.000009107743062</v>
      </c>
      <c r="BL1739" s="177">
        <f t="shared" si="64"/>
        <v>0.000004546166164</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0.004477579026</v>
      </c>
      <c r="P1752" s="160">
        <f>IF($O$1579&gt;0,'Assumptions (Geo)'!W$11*Model!$O$1579*AVERAGE('Assumptions (Geo)'!$K$2:$M$2)/10^9,0)</f>
        <v>0.008507400149</v>
      </c>
      <c r="Q1752" s="160">
        <f>IF($O$1579&gt;0,'Assumptions (Geo)'!X$11*Model!$O$1579*AVERAGE('Assumptions (Geo)'!$K$2:$M$2)/10^9,0)</f>
        <v>0.007656660134</v>
      </c>
      <c r="R1752" s="160">
        <f>IF($O$1579&gt;0,'Assumptions (Geo)'!Y$11*Model!$O$1579*AVERAGE('Assumptions (Geo)'!$K$2:$M$2)/10^9,0)</f>
        <v>0.0068954717</v>
      </c>
      <c r="S1752" s="160">
        <f>IF($O$1579&gt;0,'Assumptions (Geo)'!Z$11*Model!$O$1579*AVERAGE('Assumptions (Geo)'!$K$2:$M$2)/10^9,0)</f>
        <v>0.00620592453</v>
      </c>
      <c r="T1752" s="160">
        <f>IF($O$1579&gt;0,'Assumptions (Geo)'!AA$11*Model!$O$1579*AVERAGE('Assumptions (Geo)'!$K$2:$M$2)/10^9,0)</f>
        <v>0.005579063466</v>
      </c>
      <c r="U1752" s="160">
        <f>IF($O$1579&gt;0,'Assumptions (Geo)'!AB$11*Model!$O$1579*AVERAGE('Assumptions (Geo)'!$K$2:$M$2)/10^9,0)</f>
        <v>0.00528354325</v>
      </c>
      <c r="V1752" s="160">
        <f>IF($O$1579&gt;0,'Assumptions (Geo)'!AC$11*Model!$O$1579*AVERAGE('Assumptions (Geo)'!$K$2:$M$2)/10^9,0)</f>
        <v>0.00528354325</v>
      </c>
      <c r="W1752" s="160">
        <f>IF($O$1579&gt;0,'Assumptions (Geo)'!AD$11*Model!$O$1579*AVERAGE('Assumptions (Geo)'!$K$2:$M$2)/10^9,0)</f>
        <v>0.005292498408</v>
      </c>
      <c r="X1752" s="160">
        <f>IF($O$1579&gt;0,'Assumptions (Geo)'!AE$11*Model!$O$1579*AVERAGE('Assumptions (Geo)'!$K$2:$M$2)/10^9,0)</f>
        <v>0.00528354325</v>
      </c>
      <c r="Y1752" s="160">
        <f>IF($O$1579&gt;0,'Assumptions (Geo)'!AF$11*Model!$O$1579*AVERAGE('Assumptions (Geo)'!$K$2:$M$2)/10^9,0)</f>
        <v>0.005292498408</v>
      </c>
      <c r="Z1752" s="160">
        <f>IF($O$1579&gt;0,'Assumptions (Geo)'!AG$11*Model!$O$1579*AVERAGE('Assumptions (Geo)'!$K$2:$M$2)/10^9,0)</f>
        <v>0.00528354325</v>
      </c>
      <c r="AA1752" s="160">
        <f>IF($O$1579&gt;0,'Assumptions (Geo)'!AH$11*Model!$O$1579*AVERAGE('Assumptions (Geo)'!$K$2:$M$2)/10^9,0)</f>
        <v>0.005292498408</v>
      </c>
      <c r="AB1752" s="160">
        <f>IF($O$1579&gt;0,'Assumptions (Geo)'!AI$11*Model!$O$1579*AVERAGE('Assumptions (Geo)'!$K$2:$M$2)/10^9,0)</f>
        <v>0.00528354325</v>
      </c>
      <c r="AC1752" s="160">
        <f>IF($O$1579&gt;0,'Assumptions (Geo)'!AJ$11*Model!$O$1579*AVERAGE('Assumptions (Geo)'!$K$2:$M$2)/10^9,0)</f>
        <v>0.005292498408</v>
      </c>
      <c r="AD1752" s="160">
        <f>IF($O$1579&gt;0,'Assumptions (Geo)'!AK$11*Model!$O$1579*AVERAGE('Assumptions (Geo)'!$K$2:$M$2)/10^9,0)</f>
        <v>0.002641771625</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0.0005252919137</v>
      </c>
      <c r="S1755" s="177">
        <f>IF($R$1579&gt;0,'Assumptions (Geo)'!W$11*Model!$R$1579*AVERAGE('Assumptions (Geo)'!$M$2:$P$2)/10^9,0)</f>
        <v>0.0009980546361</v>
      </c>
      <c r="T1755" s="177">
        <f>IF($R$1579&gt;0,'Assumptions (Geo)'!X$11*Model!$R$1579*AVERAGE('Assumptions (Geo)'!$M$2:$P$2)/10^9,0)</f>
        <v>0.0008982491724</v>
      </c>
      <c r="U1755" s="177">
        <f>IF($R$1579&gt;0,'Assumptions (Geo)'!Y$11*Model!$R$1579*AVERAGE('Assumptions (Geo)'!$M$2:$P$2)/10^9,0)</f>
        <v>0.0008089495471</v>
      </c>
      <c r="V1755" s="177">
        <f>IF($R$1579&gt;0,'Assumptions (Geo)'!Z$11*Model!$R$1579*AVERAGE('Assumptions (Geo)'!$M$2:$P$2)/10^9,0)</f>
        <v>0.0007280545924</v>
      </c>
      <c r="W1755" s="177">
        <f>IF($R$1579&gt;0,'Assumptions (Geo)'!AA$11*Model!$R$1579*AVERAGE('Assumptions (Geo)'!$M$2:$P$2)/10^9,0)</f>
        <v>0.0006545137245</v>
      </c>
      <c r="X1755" s="177">
        <f>IF($R$1579&gt;0,'Assumptions (Geo)'!AB$11*Model!$R$1579*AVERAGE('Assumptions (Geo)'!$M$2:$P$2)/10^9,0)</f>
        <v>0.0006198444582</v>
      </c>
      <c r="Y1755" s="177">
        <f>IF($R$1579&gt;0,'Assumptions (Geo)'!AC$11*Model!$R$1579*AVERAGE('Assumptions (Geo)'!$M$2:$P$2)/10^9,0)</f>
        <v>0.0006198444582</v>
      </c>
      <c r="Z1755" s="177">
        <f>IF($R$1579&gt;0,'Assumptions (Geo)'!AD$11*Model!$R$1579*AVERAGE('Assumptions (Geo)'!$M$2:$P$2)/10^9,0)</f>
        <v>0.000620895042</v>
      </c>
      <c r="AA1755" s="177">
        <f>IF($R$1579&gt;0,'Assumptions (Geo)'!AE$11*Model!$R$1579*AVERAGE('Assumptions (Geo)'!$M$2:$P$2)/10^9,0)</f>
        <v>0.0006198444582</v>
      </c>
      <c r="AB1755" s="177">
        <f>IF($R$1579&gt;0,'Assumptions (Geo)'!AF$11*Model!$R$1579*AVERAGE('Assumptions (Geo)'!$M$2:$P$2)/10^9,0)</f>
        <v>0.000620895042</v>
      </c>
      <c r="AC1755" s="177">
        <f>IF($R$1579&gt;0,'Assumptions (Geo)'!AG$11*Model!$R$1579*AVERAGE('Assumptions (Geo)'!$M$2:$P$2)/10^9,0)</f>
        <v>0.0006198444582</v>
      </c>
      <c r="AD1755" s="177">
        <f>IF($R$1579&gt;0,'Assumptions (Geo)'!AH$11*Model!$R$1579*AVERAGE('Assumptions (Geo)'!$M$2:$P$2)/10^9,0)</f>
        <v>0.000620895042</v>
      </c>
      <c r="AE1755" s="177">
        <f>IF($R$1579&gt;0,'Assumptions (Geo)'!AI$11*Model!$R$1579*AVERAGE('Assumptions (Geo)'!$M$2:$P$2)/10^9,0)</f>
        <v>0.0006198444582</v>
      </c>
      <c r="AF1755" s="177">
        <f>IF($R$1579&gt;0,'Assumptions (Geo)'!AJ$11*Model!$R$1579*AVERAGE('Assumptions (Geo)'!$M$2:$P$2)/10^9,0)</f>
        <v>0.000620895042</v>
      </c>
      <c r="AG1755" s="177">
        <f>IF($R$1579&gt;0,'Assumptions (Geo)'!AK$11*Model!$R$1579*AVERAGE('Assumptions (Geo)'!$M$2:$P$2)/10^9,0)</f>
        <v>0.0003099222291</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0.001178780428</v>
      </c>
      <c r="AU1783" s="160">
        <f>IF($AT$1579&gt;0,'Assumptions (Geo)'!W11*Model!$AT$1579*AVERAGE('Assumptions (Geo)'!$AP$2:$AR$2)/10^9,0)</f>
        <v>0.002239682814</v>
      </c>
      <c r="AV1783" s="160">
        <f>IF($AT$1579&gt;0,'Assumptions (Geo)'!X11*Model!$AT$1579*AVERAGE('Assumptions (Geo)'!$AP$2:$AR$2)/10^9,0)</f>
        <v>0.002015714532</v>
      </c>
      <c r="AW1783" s="160">
        <f>IF($AT$1579&gt;0,'Assumptions (Geo)'!Y11*Model!$AT$1579*AVERAGE('Assumptions (Geo)'!$AP$2:$AR$2)/10^9,0)</f>
        <v>0.00181532186</v>
      </c>
      <c r="AX1783" s="160">
        <f>IF($AT$1579&gt;0,'Assumptions (Geo)'!Z11*Model!$AT$1579*AVERAGE('Assumptions (Geo)'!$AP$2:$AR$2)/10^9,0)</f>
        <v>0.001633789674</v>
      </c>
      <c r="AY1783" s="160">
        <f>IF($AT$1579&gt;0,'Assumptions (Geo)'!AA11*Model!$AT$1579*AVERAGE('Assumptions (Geo)'!$AP$2:$AR$2)/10^9,0)</f>
        <v>0.001468760414</v>
      </c>
      <c r="AZ1783" s="160">
        <f>IF($AT$1579&gt;0,'Assumptions (Geo)'!AB11*Model!$AT$1579*AVERAGE('Assumptions (Geo)'!$AP$2:$AR$2)/10^9,0)</f>
        <v>0.001390960905</v>
      </c>
      <c r="BA1783" s="160">
        <f>IF($AT$1579&gt;0,'Assumptions (Geo)'!AC11*Model!$AT$1579*AVERAGE('Assumptions (Geo)'!$AP$2:$AR$2)/10^9,0)</f>
        <v>0.001390960905</v>
      </c>
      <c r="BB1783" s="160">
        <f>IF($AT$1579&gt;0,'Assumptions (Geo)'!AD11*Model!$AT$1579*AVERAGE('Assumptions (Geo)'!$AP$2:$AR$2)/10^9,0)</f>
        <v>0.001393318466</v>
      </c>
      <c r="BC1783" s="160">
        <f>IF($AT$1579&gt;0,'Assumptions (Geo)'!AE11*Model!$AT$1579*AVERAGE('Assumptions (Geo)'!$AP$2:$AR$2)/10^9,0)</f>
        <v>0.001390960905</v>
      </c>
      <c r="BD1783" s="160">
        <f>IF($AT$1579&gt;0,'Assumptions (Geo)'!AF11*Model!$AT$1579*AVERAGE('Assumptions (Geo)'!$AP$2:$AR$2)/10^9,0)</f>
        <v>0.001393318466</v>
      </c>
      <c r="BE1783" s="160">
        <f>IF($AT$1579&gt;0,'Assumptions (Geo)'!AG11*Model!$AT$1579*AVERAGE('Assumptions (Geo)'!$AP$2:$AR$2)/10^9,0)</f>
        <v>0.001390960905</v>
      </c>
      <c r="BF1783" s="160">
        <f>IF($AT$1579&gt;0,'Assumptions (Geo)'!AH11*Model!$AT$1579*AVERAGE('Assumptions (Geo)'!$AP$2:$AR$2)/10^9,0)</f>
        <v>0.001393318466</v>
      </c>
      <c r="BG1783" s="160">
        <f>IF($AT$1579&gt;0,'Assumptions (Geo)'!AI11*Model!$AT$1579*AVERAGE('Assumptions (Geo)'!$AP$2:$AR$2)/10^9,0)</f>
        <v>0.001390960905</v>
      </c>
      <c r="BH1783" s="160">
        <f>IF($AT$1579&gt;0,'Assumptions (Geo)'!AJ11*Model!$AT$1579*AVERAGE('Assumptions (Geo)'!$AP$2:$AR$2)/10^9,0)</f>
        <v>0.001393318466</v>
      </c>
      <c r="BI1783" s="160">
        <f>IF($AT$1579&gt;0,'Assumptions (Geo)'!AK11*Model!$AT$1579*AVERAGE('Assumptions (Geo)'!$AP$2:$AR$2)/10^9,0)</f>
        <v>0.0006954804527</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0.00000770536638</v>
      </c>
      <c r="AX1786" s="160">
        <f>IF($AW$1579&gt;0,'Assumptions (Geo)'!W11*Model!$AW$1579*AVERAGE('Assumptions (Geo)'!$AS$2:$AU$2)/10^9,0)</f>
        <v>0.00001464019612</v>
      </c>
      <c r="AY1786" s="160">
        <f>IF($AW$1579&gt;0,'Assumptions (Geo)'!X11*Model!$AW$1579*AVERAGE('Assumptions (Geo)'!$AS$2:$AU$2)/10^9,0)</f>
        <v>0.00001317617651</v>
      </c>
      <c r="AZ1786" s="160">
        <f>IF($AW$1579&gt;0,'Assumptions (Geo)'!Y11*Model!$AW$1579*AVERAGE('Assumptions (Geo)'!$AS$2:$AU$2)/10^9,0)</f>
        <v>0.00001186626423</v>
      </c>
      <c r="BA1786" s="160">
        <f>IF($AW$1579&gt;0,'Assumptions (Geo)'!Z11*Model!$AW$1579*AVERAGE('Assumptions (Geo)'!$AS$2:$AU$2)/10^9,0)</f>
        <v>0.0000106796378</v>
      </c>
      <c r="BB1786" s="160">
        <f>IF($AW$1579&gt;0,'Assumptions (Geo)'!AA11*Model!$AW$1579*AVERAGE('Assumptions (Geo)'!$AS$2:$AU$2)/10^9,0)</f>
        <v>0.00000960088651</v>
      </c>
      <c r="BC1786" s="160">
        <f>IF($AW$1579&gt;0,'Assumptions (Geo)'!AB11*Model!$AW$1579*AVERAGE('Assumptions (Geo)'!$AS$2:$AU$2)/10^9,0)</f>
        <v>0.000009092332329</v>
      </c>
      <c r="BD1786" s="160">
        <f>IF($AW$1579&gt;0,'Assumptions (Geo)'!AC11*Model!$AW$1579*AVERAGE('Assumptions (Geo)'!$AS$2:$AU$2)/10^9,0)</f>
        <v>0.000009092332329</v>
      </c>
      <c r="BE1786" s="160">
        <f>IF($AW$1579&gt;0,'Assumptions (Geo)'!AD11*Model!$AW$1579*AVERAGE('Assumptions (Geo)'!$AS$2:$AU$2)/10^9,0)</f>
        <v>0.000009107743062</v>
      </c>
      <c r="BF1786" s="160">
        <f>IF($AW$1579&gt;0,'Assumptions (Geo)'!AE11*Model!$AW$1579*AVERAGE('Assumptions (Geo)'!$AS$2:$AU$2)/10^9,0)</f>
        <v>0.000009092332329</v>
      </c>
      <c r="BG1786" s="160">
        <f>IF($AW$1579&gt;0,'Assumptions (Geo)'!AF11*Model!$AW$1579*AVERAGE('Assumptions (Geo)'!$AS$2:$AU$2)/10^9,0)</f>
        <v>0.000009107743062</v>
      </c>
      <c r="BH1786" s="160">
        <f>IF($AW$1579&gt;0,'Assumptions (Geo)'!AG11*Model!$AW$1579*AVERAGE('Assumptions (Geo)'!$AS$2:$AU$2)/10^9,0)</f>
        <v>0.000009092332329</v>
      </c>
      <c r="BI1786" s="160">
        <f>IF($AW$1579&gt;0,'Assumptions (Geo)'!AH11*Model!$AW$1579*AVERAGE('Assumptions (Geo)'!$AS$2:$AU$2)/10^9,0)</f>
        <v>0.000009107743062</v>
      </c>
      <c r="BJ1786" s="160">
        <f>IF($AW$1579&gt;0,'Assumptions (Geo)'!AI11*Model!$AW$1579*AVERAGE('Assumptions (Geo)'!$AS$2:$AU$2)/10^9,0)</f>
        <v>0.000009092332329</v>
      </c>
      <c r="BK1786" s="160">
        <f>IF($AW$1579&gt;0,'Assumptions (Geo)'!AJ11*Model!$AW$1579*AVERAGE('Assumptions (Geo)'!$AS$2:$AU$2)/10^9,0)</f>
        <v>0.000009107743062</v>
      </c>
      <c r="BL1786" s="160">
        <f>IF($AW$1579&gt;0,'Assumptions (Geo)'!AK11*Model!$AW$1579*AVERAGE('Assumptions (Geo)'!$AS$2:$AU$2)/10^9,0)</f>
        <v>0.000004546166164</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-0.01176592749</v>
      </c>
      <c r="M1791" s="160">
        <f>IF(Model!M1577+Model!M1578-M1576-M1739+M1687&gt;0,(1-'Assumptions (Geo)'!L25)*(Model!M1577+Model!M1578-M1576-M1739+M1687)+Model!M1739-M1634-+Model!M1635,Model!M1577+Model!M1578-M1576+M1687-M1634+M1635)</f>
        <v>-0.01190303029</v>
      </c>
      <c r="N1791" s="160">
        <f>IF(Model!N1577+Model!N1578-N1576-N1739+N1687&gt;0,(1-'Assumptions (Geo)'!M25)*(Model!N1577+Model!N1578-N1576-N1739+N1687)+Model!N1739-N1634-+Model!N1635,Model!N1577+Model!N1578-N1576+N1687-N1634+N1635)</f>
        <v>-0.01215167443</v>
      </c>
      <c r="O1791" s="160">
        <f>IF(Model!O1577+Model!O1578-O1576-O1739+O1687&gt;0,(1-'Assumptions (Geo)'!N25)*(Model!O1577+Model!O1578-O1576-O1739+O1687)+Model!O1739-O1634-+Model!O1635,Model!O1577+Model!O1578-O1576+O1687-O1634+O1635)</f>
        <v>-0.008007200284</v>
      </c>
      <c r="P1791" s="160">
        <f>IF(Model!P1577+Model!P1578-P1576-P1739+P1687&gt;0,(1-'Assumptions (Geo)'!O25)*(Model!P1577+Model!P1578-P1576-P1739+P1687)+Model!P1739-P1634-+Model!P1635,Model!P1577+Model!P1578-P1576+P1687-P1634+P1635)</f>
        <v>0.001498574022</v>
      </c>
      <c r="Q1791" s="160">
        <f>IF(Model!Q1577+Model!Q1578-Q1576-Q1739+Q1687&gt;0,(1-'Assumptions (Geo)'!P25)*(Model!Q1577+Model!Q1578-Q1576-Q1739+Q1687)+Model!Q1739-Q1634-+Model!Q1635,Model!Q1577+Model!Q1578-Q1576+Q1687-Q1634+Q1635)</f>
        <v>0.009107404501</v>
      </c>
      <c r="R1791" s="160">
        <f>IF(Model!R1577+Model!R1578-R1576-R1739+R1687&gt;0,(1-'Assumptions (Geo)'!Q25)*(Model!R1577+Model!R1578-R1576-R1739+R1687)+Model!R1739-R1634-+Model!R1635,Model!R1577+Model!R1578-R1576+R1687-R1634+R1635)</f>
        <v>0.001409425343</v>
      </c>
      <c r="S1791" s="160">
        <f>IF(Model!S1577+Model!S1578-S1576-S1739+S1687&gt;0,(1-'Assumptions (Geo)'!R25)*(Model!S1577+Model!S1578-S1576-S1739+S1687)+Model!S1739-S1634-+Model!S1635,Model!S1577+Model!S1578-S1576+S1687-S1634+S1635)</f>
        <v>0.002437395869</v>
      </c>
      <c r="T1791" s="160">
        <f>IF(Model!T1577+Model!T1578-T1576-T1739+T1687&gt;0,(1-'Assumptions (Geo)'!S25)*(Model!T1577+Model!T1578-T1576-T1739+T1687)+Model!T1739-T1634-+Model!T1635,Model!T1577+Model!T1578-T1576+T1687-T1634+T1635)</f>
        <v>0.001504955428</v>
      </c>
      <c r="U1791" s="160">
        <f>IF(Model!U1577+Model!U1578-U1576-U1739+U1687&gt;0,(1-'Assumptions (Geo)'!T25)*(Model!U1577+Model!U1578-U1576-U1739+U1687)+Model!U1739-U1634-+Model!U1635,Model!U1577+Model!U1578-U1576+U1687-U1634+U1635)</f>
        <v>0.001823108771</v>
      </c>
      <c r="V1791" s="160">
        <f>IF(Model!V1577+Model!V1578-V1576-V1739+V1687&gt;0,(1-'Assumptions (Geo)'!U25)*(Model!V1577+Model!V1578-V1576-V1739+V1687)+Model!V1739-V1634-+Model!V1635,Model!V1577+Model!V1578-V1576+V1687-V1634+V1635)</f>
        <v>0.001905839373</v>
      </c>
      <c r="W1791" s="160">
        <f>IF(Model!W1577+Model!W1578-W1576-W1739+W1687&gt;0,(1-'Assumptions (Geo)'!V25)*(Model!W1577+Model!W1578-W1576-W1739+W1687)+Model!W1739-W1634-+Model!W1635,Model!W1577+Model!W1578-W1576+W1687-W1634+W1635)</f>
        <v>0.01034650116</v>
      </c>
      <c r="X1791" s="160">
        <f>IF(Model!X1577+Model!X1578-X1576-X1739+X1687&gt;0,(1-'Assumptions (Geo)'!W25)*(Model!X1577+Model!X1578-X1576-X1739+X1687)+Model!X1739-X1634-+Model!X1635,Model!X1577+Model!X1578-X1576+X1687-X1634+X1635)</f>
        <v>0.01048163463</v>
      </c>
      <c r="Y1791" s="160">
        <f>IF(Model!Y1577+Model!Y1578-Y1576-Y1739+Y1687&gt;0,(1-'Assumptions (Geo)'!X25)*(Model!Y1577+Model!Y1578-Y1576-Y1739+Y1687)+Model!Y1739-Y1634-+Model!Y1635,Model!Y1577+Model!Y1578-Y1576+Y1687-Y1634+Y1635)</f>
        <v>0.01065752223</v>
      </c>
      <c r="Z1791" s="160">
        <f>IF(Model!Z1577+Model!Z1578-Z1576-Z1739+Z1687&gt;0,(1-'Assumptions (Geo)'!Y25)*(Model!Z1577+Model!Z1578-Z1576-Z1739+Z1687)+Model!Z1739-Z1634-+Model!Z1635,Model!Z1577+Model!Z1578-Z1576+Z1687-Z1634+Z1635)</f>
        <v>0.01090617563</v>
      </c>
      <c r="AA1791" s="160">
        <f>IF(Model!AA1577+Model!AA1578-AA1576-AA1739+AA1687&gt;0,(1-'Assumptions (Geo)'!Z25)*(Model!AA1577+Model!AA1578-AA1576-AA1739+AA1687)+Model!AA1739-AA1634-+Model!AA1635,Model!AA1577+Model!AA1578-AA1576+AA1687-AA1634+AA1635)</f>
        <v>0.0111938614</v>
      </c>
      <c r="AB1791" s="160">
        <f>IF(Model!AB1577+Model!AB1578-AB1576-AB1739+AB1687&gt;0,(1-'Assumptions (Geo)'!AA25)*(Model!AB1577+Model!AB1578-AB1576-AB1739+AB1687)+Model!AB1739-AB1634-+Model!AB1635,Model!AB1577+Model!AB1578-AB1576+AB1687-AB1634+AB1635)</f>
        <v>0.01156722463</v>
      </c>
      <c r="AC1791" s="160">
        <f>IF(Model!AC1577+Model!AC1578-AC1576-AC1739+AC1687&gt;0,(1-'Assumptions (Geo)'!AB25)*(Model!AC1577+Model!AC1578-AC1576-AC1739+AC1687)+Model!AC1739-AC1634-+Model!AC1635,Model!AC1577+Model!AC1578-AC1576+AC1687-AC1634+AC1635)</f>
        <v>0.0118558206</v>
      </c>
      <c r="AD1791" s="160">
        <f>IF(Model!AD1577+Model!AD1578-AD1576-AD1739+AD1687&gt;0,(1-'Assumptions (Geo)'!AC25)*(Model!AD1577+Model!AD1578-AD1576-AD1739+AD1687)+Model!AD1739-AD1634-+Model!AD1635,Model!AD1577+Model!AD1578-AD1576+AD1687-AD1634+AD1635)</f>
        <v>0.006539968755</v>
      </c>
      <c r="AE1791" s="160">
        <f>IF(Model!AE1577+Model!AE1578-AE1576-AE1739+AE1687&gt;0,(1-'Assumptions (Geo)'!AD25)*(Model!AE1577+Model!AE1578-AE1576-AE1739+AE1687)+Model!AE1739-AE1634-+Model!AE1635,Model!AE1577+Model!AE1578-AE1576+AE1687-AE1634+AE1635)</f>
        <v>0.005880593171</v>
      </c>
      <c r="AF1791" s="160">
        <f>IF(Model!AF1577+Model!AF1578-AF1576-AF1739+AF1687&gt;0,(1-'Assumptions (Geo)'!AE25)*(Model!AF1577+Model!AF1578-AF1576-AF1739+AF1687)+Model!AF1739-AF1634-+Model!AF1635,Model!AF1577+Model!AF1578-AF1576+AF1687-AF1634+AF1635)</f>
        <v>0.005778563787</v>
      </c>
      <c r="AG1791" s="160">
        <f>IF(Model!AG1577+Model!AG1578-AG1576-AG1739+AG1687&gt;0,(1-'Assumptions (Geo)'!AF25)*(Model!AG1577+Model!AG1578-AG1576-AG1739+AG1687)+Model!AG1739-AG1634-+Model!AG1635,Model!AG1577+Model!AG1578-AG1576+AG1687-AG1634+AG1635)</f>
        <v>0.005004070789</v>
      </c>
      <c r="AH1791" s="160">
        <f>IF(Model!AH1577+Model!AH1578-AH1576-AH1739+AH1687&gt;0,(1-'Assumptions (Geo)'!AG25)*(Model!AH1577+Model!AH1578-AH1576-AH1739+AH1687)+Model!AH1739-AH1634-+Model!AH1635,Model!AH1577+Model!AH1578-AH1576+AH1687-AH1634+AH1635)</f>
        <v>0.004786752541</v>
      </c>
      <c r="AI1791" s="160">
        <f>IF(Model!AI1577+Model!AI1578-AI1576-AI1739+AI1687&gt;0,(1-'Assumptions (Geo)'!AH25)*(Model!AI1577+Model!AI1578-AI1576-AI1739+AI1687)+Model!AI1739-AI1634-+Model!AI1635,Model!AI1577+Model!AI1578-AI1576+AI1687-AI1634+AI1635)</f>
        <v>0.004597325827</v>
      </c>
      <c r="AJ1791" s="160">
        <f>IF(Model!AJ1577+Model!AJ1578-AJ1576-AJ1739+AJ1687&gt;0,(1-'Assumptions (Geo)'!AI25)*(Model!AJ1577+Model!AJ1578-AJ1576-AJ1739+AJ1687)+Model!AJ1739-AJ1634-+Model!AJ1635,Model!AJ1577+Model!AJ1578-AJ1576+AJ1687-AJ1634+AJ1635)</f>
        <v>0.004398157201</v>
      </c>
      <c r="AK1791" s="160">
        <f>IF(Model!AK1577+Model!AK1578-AK1576-AK1739+AK1687&gt;0,(1-'Assumptions (Geo)'!AJ25)*(Model!AK1577+Model!AK1578-AK1576-AK1739+AK1687)+Model!AK1739-AK1634-+Model!AK1635,Model!AK1577+Model!AK1578-AK1576+AK1687-AK1634+AK1635)</f>
        <v>0.004193530405</v>
      </c>
      <c r="AL1791" s="160">
        <f>IF(Model!AL1577+Model!AL1578-AL1576-AL1739+AL1687&gt;0,(1-'Assumptions (Geo)'!AK25)*(Model!AL1577+Model!AL1578-AL1576-AL1739+AL1687)+Model!AL1739-AL1634-+Model!AL1635,Model!AL1577+Model!AL1578-AL1576+AL1687-AL1634+AL1635)</f>
        <v>0.003991790686</v>
      </c>
      <c r="AM1791" s="160">
        <f>IF(Model!AM1577+Model!AM1578-AM1576-AM1739+AM1687&gt;0,(1-'Assumptions (Geo)'!AL25)*(Model!AM1577+Model!AM1578-AM1576-AM1739+AM1687)+Model!AM1739-AM1634-+Model!AM1635,Model!AM1577+Model!AM1578-AM1576+AM1687-AM1634+AM1635)</f>
        <v>0.00380525977</v>
      </c>
      <c r="AN1791" s="160">
        <f>IF(Model!AN1577+Model!AN1578-AN1576-AN1739+AN1687&gt;0,(1-'Assumptions (Geo)'!AM25)*(Model!AN1577+Model!AN1578-AN1576-AN1739+AN1687)+Model!AN1739-AN1634-+Model!AN1635,Model!AN1577+Model!AN1578-AN1576+AN1687-AN1634+AN1635)</f>
        <v>0.003603322615</v>
      </c>
      <c r="AO1791" s="160">
        <f>IF(Model!AO1577+Model!AO1578-AO1576-AO1739+AO1687&gt;0,(1-'Assumptions (Geo)'!AN25)*(Model!AO1577+Model!AO1578-AO1576-AO1739+AO1687)+Model!AO1739-AO1634-+Model!AO1635,Model!AO1577+Model!AO1578-AO1576+AO1687-AO1634+AO1635)</f>
        <v>0.003405928809</v>
      </c>
      <c r="AP1791" s="160">
        <f>IF(Model!AP1577+Model!AP1578-AP1576-AP1739+AP1687&gt;0,(1-'Assumptions (Geo)'!AO25)*(Model!AP1577+Model!AP1578-AP1576-AP1739+AP1687)+Model!AP1739-AP1634-+Model!AP1635,Model!AP1577+Model!AP1578-AP1576+AP1687-AP1634+AP1635)</f>
        <v>0.003196457912</v>
      </c>
      <c r="AQ1791" s="160">
        <f>IF(Model!AQ1577+Model!AQ1578-AQ1576-AQ1739+AQ1687&gt;0,(1-'Assumptions (Geo)'!AP25)*(Model!AQ1577+Model!AQ1578-AQ1576-AQ1739+AQ1687)+Model!AQ1739-AQ1634-+Model!AQ1635,Model!AQ1577+Model!AQ1578-AQ1576+AQ1687-AQ1634+AQ1635)</f>
        <v>-0.000116369232</v>
      </c>
      <c r="AR1791" s="160">
        <f>IF(Model!AR1577+Model!AR1578-AR1576-AR1739+AR1687&gt;0,(1-'Assumptions (Geo)'!AQ25)*(Model!AR1577+Model!AR1578-AR1576-AR1739+AR1687)+Model!AR1739-AR1634-+Model!AR1635,Model!AR1577+Model!AR1578-AR1576+AR1687-AR1634+AR1635)</f>
        <v>-0.0004208903951</v>
      </c>
      <c r="AS1791" s="160">
        <f>IF(Model!AS1577+Model!AS1578-AS1576-AS1739+AS1687&gt;0,(1-'Assumptions (Geo)'!AR25)*(Model!AS1577+Model!AS1578-AS1576-AS1739+AS1687)+Model!AS1739-AS1634-+Model!AS1635,Model!AS1577+Model!AS1578-AS1576+AS1687-AS1634+AS1635)</f>
        <v>-0.0007391450723</v>
      </c>
      <c r="AT1791" s="160">
        <f>IF(Model!AT1577+Model!AT1578-AT1576-AT1739+AT1687&gt;0,(1-'Assumptions (Geo)'!AS25)*(Model!AT1577+Model!AT1578-AT1576-AT1739+AT1687)+Model!AT1739-AT1634-+Model!AT1635,Model!AT1577+Model!AT1578-AT1576+AT1687-AT1634+AT1635)</f>
        <v>0.002564676483</v>
      </c>
      <c r="AU1791" s="160">
        <f>IF(Model!AU1577+Model!AU1578-AU1576-AU1739+AU1687&gt;0,(1-'Assumptions (Geo)'!AT25)*(Model!AU1577+Model!AU1578-AU1576-AU1739+AU1687)+Model!AU1739-AU1634-+Model!AU1635,Model!AU1577+Model!AU1578-AU1576+AU1687-AU1634+AU1635)</f>
        <v>0.001077698526</v>
      </c>
      <c r="AV1791" s="160">
        <f>IF(Model!AV1577+Model!AV1578-AV1576-AV1739+AV1687&gt;0,(1-'Assumptions (Geo)'!AU25)*(Model!AV1577+Model!AV1578-AV1576-AV1739+AV1687)+Model!AV1739-AV1634-+Model!AV1635,Model!AV1577+Model!AV1578-AV1576+AV1687-AV1634+AV1635)</f>
        <v>0.0007146514435</v>
      </c>
      <c r="AW1791" s="160">
        <f>IF(Model!AW1577+Model!AW1578-AW1576-AW1739+AW1687&gt;0,(1-'Assumptions (Geo)'!AV25)*(Model!AW1577+Model!AW1578-AW1576-AW1739+AW1687)+Model!AW1739-AW1634-+Model!AW1635,Model!AW1577+Model!AW1578-AW1576+AW1687-AW1634+AW1635)</f>
        <v>0.0003420510376</v>
      </c>
      <c r="AX1791" s="160">
        <f>IF(Model!AX1577+Model!AX1578-AX1576-AX1739+AX1687&gt;0,(1-'Assumptions (Geo)'!AW25)*(Model!AX1577+Model!AX1578-AX1576-AX1739+AX1687)+Model!AX1739-AX1634-+Model!AX1635,Model!AX1577+Model!AX1578-AX1576+AX1687-AX1634+AX1635)</f>
        <v>-0.00005113645767</v>
      </c>
      <c r="AY1791" s="160">
        <f>IF(Model!AY1577+Model!AY1578-AY1576-AY1739+AY1687&gt;0,(1-'Assumptions (Geo)'!AX25)*(Model!AY1577+Model!AY1578-AY1576-AY1739+AY1687)+Model!AY1739-AY1634-+Model!AY1635,Model!AY1577+Model!AY1578-AY1576+AY1687-AY1634+AY1635)</f>
        <v>-0.0004451166896</v>
      </c>
      <c r="AZ1791" s="160">
        <f>IF(Model!AZ1577+Model!AZ1578-AZ1576-AZ1739+AZ1687&gt;0,(1-'Assumptions (Geo)'!AY25)*(Model!AZ1577+Model!AZ1578-AZ1576-AZ1739+AZ1687)+Model!AZ1739-AZ1634-+Model!AZ1635,Model!AZ1577+Model!AZ1578-AZ1576+AZ1687-AZ1634+AZ1635)</f>
        <v>-0.0008832246374</v>
      </c>
      <c r="BA1791" s="160">
        <f>IF(Model!BA1577+Model!BA1578-BA1576-BA1739+BA1687&gt;0,(1-'Assumptions (Geo)'!AZ25)*(Model!BA1577+Model!BA1578-BA1576-BA1739+BA1687)+Model!BA1739-BA1634-+Model!BA1635,Model!BA1577+Model!BA1578-BA1576+BA1687-BA1634+BA1635)</f>
        <v>-0.001348623365</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0.00005699608386</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0.00009113152926</v>
      </c>
      <c r="X1792" s="160">
        <f>IF(X1577+X1578-X1576-X1739+X1687&gt;0,'Assumptions (Geo)'!W25*(X1577+X1578-X1576-X1739+X1687)-'Assumptions (Geo)'!W26*Model!X1575/10^3,'Assumptions (Geo)'!W26*Model!X1575/10^3)</f>
        <v>0.00008742768619</v>
      </c>
      <c r="Y1792" s="160">
        <f>IF(Y1577+Y1578-Y1576-Y1739+Y1687&gt;0,'Assumptions (Geo)'!X25*(Y1577+Y1578-Y1576-Y1739+Y1687)-'Assumptions (Geo)'!X26*Model!Y1575/10^3,'Assumptions (Geo)'!X26*Model!Y1575/10^3)</f>
        <v>0.00007814733767</v>
      </c>
      <c r="Z1792" s="160">
        <f>IF(Z1577+Z1578-Z1576-Z1739+Z1687&gt;0,'Assumptions (Geo)'!Y25*(Z1577+Z1578-Z1576-Z1739+Z1687)-'Assumptions (Geo)'!Y26*Model!Z1575/10^3,'Assumptions (Geo)'!Y26*Model!Z1575/10^3)</f>
        <v>0.00009014289387</v>
      </c>
      <c r="AA1792" s="160">
        <f>IF(AA1577+AA1578-AA1576-AA1739+AA1687&gt;0,'Assumptions (Geo)'!Z25*(AA1577+AA1578-AA1576-AA1739+AA1687)-'Assumptions (Geo)'!Z26*Model!AA1575/10^3,'Assumptions (Geo)'!Z26*Model!AA1575/10^3)</f>
        <v>0.0001056420489</v>
      </c>
      <c r="AB1792" s="160">
        <f>IF(AB1577+AB1578-AB1576-AB1739+AB1687&gt;0,'Assumptions (Geo)'!AA25*(AB1577+AB1578-AB1576-AB1739+AB1687)-'Assumptions (Geo)'!AA26*Model!AB1575/10^3,'Assumptions (Geo)'!AA26*Model!AB1575/10^3)</f>
        <v>0.0001453221864</v>
      </c>
      <c r="AC1792" s="160">
        <f>IF(AC1577+AC1578-AC1576-AC1739+AC1687&gt;0,'Assumptions (Geo)'!AB25*(AC1577+AC1578-AC1576-AC1739+AC1687)-'Assumptions (Geo)'!AB26*Model!AC1575/10^3,'Assumptions (Geo)'!AB26*Model!AC1575/10^3)</f>
        <v>0.0001553375234</v>
      </c>
      <c r="AD1792" s="160">
        <f>IF(AD1577+AD1578-AD1576-AD1739+AD1687&gt;0,'Assumptions (Geo)'!AC25*(AD1577+AD1578-AD1576-AD1739+AD1687)-'Assumptions (Geo)'!AC26*Model!AD1575/10^3,'Assumptions (Geo)'!AC26*Model!AD1575/10^3)</f>
        <v>0.0007318334767</v>
      </c>
      <c r="AE1792" s="160">
        <f>IF(AE1577+AE1578-AE1576-AE1739+AE1687&gt;0,'Assumptions (Geo)'!AD25*(AE1577+AE1578-AE1576-AE1739+AE1687)-'Assumptions (Geo)'!AD26*Model!AE1575/10^3,'Assumptions (Geo)'!AD26*Model!AE1575/10^3)</f>
        <v>0.001252459747</v>
      </c>
      <c r="AF1792" s="160">
        <f>IF(AF1577+AF1578-AF1576-AF1739+AF1687&gt;0,'Assumptions (Geo)'!AE25*(AF1577+AF1578-AF1576-AF1739+AF1687)-'Assumptions (Geo)'!AE26*Model!AF1575/10^3,'Assumptions (Geo)'!AE26*Model!AF1575/10^3)</f>
        <v>0.001218125305</v>
      </c>
      <c r="AG1792" s="160">
        <f>IF(AG1577+AG1578-AG1576-AG1739+AG1687&gt;0,'Assumptions (Geo)'!AF25*(AG1577+AG1578-AG1576-AG1739+AG1687)-'Assumptions (Geo)'!AF26*Model!AG1575/10^3,'Assumptions (Geo)'!AF26*Model!AG1575/10^3)</f>
        <v>0.001247811643</v>
      </c>
      <c r="AH1792" s="160">
        <f>IF(AH1577+AH1578-AH1576-AH1739+AH1687&gt;0,'Assumptions (Geo)'!AG25*(AH1577+AH1578-AH1576-AH1739+AH1687)-'Assumptions (Geo)'!AG26*Model!AH1575/10^3,'Assumptions (Geo)'!AG26*Model!AH1575/10^3)</f>
        <v>0.001272427891</v>
      </c>
      <c r="AI1792" s="160">
        <f>IF(AI1577+AI1578-AI1576-AI1739+AI1687&gt;0,'Assumptions (Geo)'!AH25*(AI1577+AI1578-AI1576-AI1739+AI1687)-'Assumptions (Geo)'!AH26*Model!AI1575/10^3,'Assumptions (Geo)'!AH26*Model!AI1575/10^3)</f>
        <v>0.001222073954</v>
      </c>
      <c r="AJ1792" s="160">
        <f>IF(AJ1577+AJ1578-AJ1576-AJ1739+AJ1687&gt;0,'Assumptions (Geo)'!AI25*(AJ1577+AJ1578-AJ1576-AJ1739+AJ1687)-'Assumptions (Geo)'!AI26*Model!AJ1575/10^3,'Assumptions (Geo)'!AI26*Model!AJ1575/10^3)</f>
        <v>0.001169130395</v>
      </c>
      <c r="AK1792" s="160">
        <f>IF(AK1577+AK1578-AK1576-AK1739+AK1687&gt;0,'Assumptions (Geo)'!AJ25*(AK1577+AK1578-AK1576-AK1739+AK1687)-'Assumptions (Geo)'!AJ26*Model!AK1575/10^3,'Assumptions (Geo)'!AJ26*Model!AK1575/10^3)</f>
        <v>0.00111473593</v>
      </c>
      <c r="AL1792" s="160">
        <f>IF(AL1577+AL1578-AL1576-AL1739+AL1687&gt;0,'Assumptions (Geo)'!AK25*(AL1577+AL1578-AL1576-AL1739+AL1687)-'Assumptions (Geo)'!AK26*Model!AL1575/10^3,'Assumptions (Geo)'!AK26*Model!AL1575/10^3)</f>
        <v>0.001061108916</v>
      </c>
      <c r="AM1792" s="160">
        <f>IF(AM1577+AM1578-AM1576-AM1739+AM1687&gt;0,'Assumptions (Geo)'!AL25*(AM1577+AM1578-AM1576-AM1739+AM1687)-'Assumptions (Geo)'!AL26*Model!AM1575/10^3,'Assumptions (Geo)'!AL26*Model!AM1575/10^3)</f>
        <v>0.001011524749</v>
      </c>
      <c r="AN1792" s="160">
        <f>IF(AN1577+AN1578-AN1576-AN1739+AN1687&gt;0,'Assumptions (Geo)'!AM25*(AN1577+AN1578-AN1576-AN1739+AN1687)-'Assumptions (Geo)'!AM26*Model!AN1575/10^3,'Assumptions (Geo)'!AM26*Model!AN1575/10^3)</f>
        <v>0.0009578452522</v>
      </c>
      <c r="AO1792" s="160">
        <f>IF(AO1577+AO1578-AO1576-AO1739+AO1687&gt;0,'Assumptions (Geo)'!AN25*(AO1577+AO1578-AO1576-AO1739+AO1687)-'Assumptions (Geo)'!AN26*Model!AO1575/10^3,'Assumptions (Geo)'!AN26*Model!AO1575/10^3)</f>
        <v>0.0009053734809</v>
      </c>
      <c r="AP1792" s="160">
        <f>IF(AP1577+AP1578-AP1576-AP1739+AP1687&gt;0,'Assumptions (Geo)'!AO25*(AP1577+AP1578-AP1576-AP1739+AP1687)-'Assumptions (Geo)'!AO26*Model!AP1575/10^3,'Assumptions (Geo)'!AO26*Model!AP1575/10^3)</f>
        <v>0.0008496913438</v>
      </c>
      <c r="AQ1792" s="160">
        <f>IF(AQ1577+AQ1578-AQ1576-AQ1739+AQ1687&gt;0,'Assumptions (Geo)'!AP25*(AQ1577+AQ1578-AQ1576-AQ1739+AQ1687)-'Assumptions (Geo)'!AP26*Model!AQ1575/10^3,'Assumptions (Geo)'!AP26*Model!AQ1575/10^3)</f>
        <v>0.0007885660317</v>
      </c>
      <c r="AR1792" s="160">
        <f>IF(AR1577+AR1578-AR1576-AR1739+AR1687&gt;0,'Assumptions (Geo)'!AQ25*(AR1577+AR1578-AR1576-AR1739+AR1687)-'Assumptions (Geo)'!AQ26*Model!AR1575/10^3,'Assumptions (Geo)'!AQ26*Model!AR1575/10^3)</f>
        <v>0.0007236049655</v>
      </c>
      <c r="AS1792" s="160">
        <f>IF(AS1577+AS1578-AS1576-AS1739+AS1687&gt;0,'Assumptions (Geo)'!AR25*(AS1577+AS1578-AS1576-AS1739+AS1687)-'Assumptions (Geo)'!AR26*Model!AS1575/10^3,'Assumptions (Geo)'!AR26*Model!AS1575/10^3)</f>
        <v>0.0006553051201</v>
      </c>
      <c r="AT1792" s="160">
        <f>IF(AT1577+AT1578-AT1576-AT1739+AT1687&gt;0,'Assumptions (Geo)'!AS25*(AT1577+AT1578-AT1576-AT1739+AT1687)-'Assumptions (Geo)'!AS26*Model!AT1575/10^3,'Assumptions (Geo)'!AS26*Model!AT1575/10^3)</f>
        <v>0.0001962005568</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0.027588</v>
      </c>
      <c r="P1793" s="299">
        <f>P1579*'Assumptions (Geo)'!$V$24/1000000000</f>
        <v>0</v>
      </c>
      <c r="Q1793" s="299">
        <f>Q1579*'Assumptions (Geo)'!$V$24/1000000000</f>
        <v>0</v>
      </c>
      <c r="R1793" s="299">
        <f>R1579*'Assumptions (Geo)'!$V$24/1000000000</f>
        <v>0.0030932</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0.004065746667</v>
      </c>
      <c r="AU1793" s="299">
        <f>AU1579*'Assumptions (Geo)'!$V$24/1000000000</f>
        <v>0</v>
      </c>
      <c r="AV1793" s="299">
        <f>AV1579*'Assumptions (Geo)'!$V$24/1000000000</f>
        <v>0</v>
      </c>
      <c r="AW1793" s="299">
        <f>AW1579*'Assumptions (Geo)'!$V$24/1000000000</f>
        <v>0.00002508</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760.6</v>
      </c>
      <c r="Y2023" s="167">
        <f>X2023-'Assumptions (Biomass)'!X42+X2030</f>
        <v>760.6</v>
      </c>
      <c r="Z2023" s="167">
        <f>Y2023-'Assumptions (Biomass)'!Y42+Y2030</f>
        <v>760.6</v>
      </c>
      <c r="AA2023" s="167">
        <f>Z2023-'Assumptions (Biomass)'!Z42+Z2030</f>
        <v>760.6</v>
      </c>
      <c r="AB2023" s="167">
        <f>AA2023-'Assumptions (Biomass)'!AA42+AA2030</f>
        <v>760.6</v>
      </c>
      <c r="AC2023" s="167">
        <f>AB2023-'Assumptions (Biomass)'!AB42+AB2030</f>
        <v>760.6</v>
      </c>
      <c r="AD2023" s="167">
        <f>AC2023-'Assumptions (Biomass)'!AC42+AC2030</f>
        <v>760.6</v>
      </c>
      <c r="AE2023" s="167">
        <f>AD2023-'Assumptions (Biomass)'!AD42+AD2030</f>
        <v>760.6</v>
      </c>
      <c r="AF2023" s="167">
        <f>AE2023-'Assumptions (Biomass)'!AE42+AE2030</f>
        <v>760.6</v>
      </c>
      <c r="AG2023" s="167">
        <f>AF2023-'Assumptions (Biomass)'!AF42+AF2030</f>
        <v>760.6</v>
      </c>
      <c r="AH2023" s="167">
        <f>AG2023-'Assumptions (Biomass)'!AG42+AG2030</f>
        <v>760.6</v>
      </c>
      <c r="AI2023" s="167">
        <f>AH2023-'Assumptions (Biomass)'!AH42+AH2030</f>
        <v>760.6</v>
      </c>
      <c r="AJ2023" s="167">
        <f>AI2023-'Assumptions (Biomass)'!AI42+AI2030</f>
        <v>760.6</v>
      </c>
      <c r="AK2023" s="167">
        <f>AJ2023-'Assumptions (Biomass)'!AJ42+AJ2030</f>
        <v>760.6</v>
      </c>
      <c r="AL2023" s="167">
        <f>AK2023-'Assumptions (Biomass)'!AK42+AK2030</f>
        <v>760.6</v>
      </c>
      <c r="AM2023" s="167">
        <f>AL2023-'Assumptions (Biomass)'!AL42+AL2030</f>
        <v>760.6</v>
      </c>
      <c r="AN2023" s="167">
        <f>AM2023-'Assumptions (Biomass)'!AM42+AM2030</f>
        <v>760.6</v>
      </c>
      <c r="AO2023" s="167">
        <f>AN2023-'Assumptions (Biomass)'!AN42+AN2030</f>
        <v>760.6</v>
      </c>
      <c r="AP2023" s="167">
        <f>AO2023-'Assumptions (Biomass)'!AO42+AO2030</f>
        <v>760.6</v>
      </c>
      <c r="AQ2023" s="167">
        <f>AP2023-'Assumptions (Biomass)'!AP42+AP2030</f>
        <v>760.6</v>
      </c>
      <c r="AR2023" s="167">
        <f>AQ2023-'Assumptions (Biomass)'!AQ42+AQ2030</f>
        <v>760.6</v>
      </c>
      <c r="AS2023" s="167">
        <f>AR2023-'Assumptions (Biomass)'!AR42+AR2030</f>
        <v>760.6</v>
      </c>
      <c r="AT2023" s="167">
        <f>AS2023-'Assumptions (Biomass)'!AS42+AS2030</f>
        <v>760.6</v>
      </c>
      <c r="AU2023" s="167">
        <f>AT2023-'Assumptions (Biomass)'!AT42+AT2030</f>
        <v>760.6</v>
      </c>
      <c r="AV2023" s="167">
        <f>AU2023-'Assumptions (Biomass)'!AU42+AU2030</f>
        <v>760.6</v>
      </c>
      <c r="AW2023" s="167">
        <f>AV2023-'Assumptions (Biomass)'!AV42+AV2030</f>
        <v>760.6</v>
      </c>
      <c r="AX2023" s="167">
        <f>AW2023-'Assumptions (Biomass)'!AW42+AW2030</f>
        <v>760.6</v>
      </c>
      <c r="AY2023" s="167">
        <f>AX2023-'Assumptions (Biomass)'!AX42+AX2030</f>
        <v>760.6</v>
      </c>
      <c r="AZ2023" s="167">
        <f>AY2023-'Assumptions (Biomass)'!AY42+AY2030</f>
        <v>760.6</v>
      </c>
      <c r="BA2023" s="167">
        <f>AZ2023-'Assumptions (Biomass)'!AZ42+AZ2030</f>
        <v>760.6</v>
      </c>
    </row>
    <row r="2024" ht="15.75" customHeight="1">
      <c r="A2024" s="313" t="s">
        <v>350</v>
      </c>
      <c r="B2024" s="24" t="s">
        <v>149</v>
      </c>
      <c r="C2024" s="171">
        <v>565.3</v>
      </c>
      <c r="D2024" s="171">
        <v>561.8</v>
      </c>
      <c r="E2024" s="171">
        <v>566.8</v>
      </c>
      <c r="F2024" s="171">
        <v>584.8</v>
      </c>
      <c r="G2024" s="171">
        <v>584.8</v>
      </c>
      <c r="H2024" s="171">
        <v>534.8</v>
      </c>
      <c r="I2024" s="171">
        <v>541.1</v>
      </c>
      <c r="J2024" s="171">
        <v>631.1</v>
      </c>
      <c r="K2024" s="171">
        <v>631.1</v>
      </c>
      <c r="L2024" s="171">
        <v>718.9</v>
      </c>
      <c r="M2024" s="171">
        <v>723.7</v>
      </c>
      <c r="N2024" s="171">
        <v>730.7</v>
      </c>
      <c r="O2024" s="171">
        <v>740.1</v>
      </c>
      <c r="P2024" s="171">
        <v>765.6</v>
      </c>
      <c r="Q2024" s="171">
        <v>772.0</v>
      </c>
      <c r="R2024" s="171">
        <v>773.6</v>
      </c>
      <c r="S2024" s="171">
        <v>770.6</v>
      </c>
      <c r="T2024" s="171">
        <v>770.6</v>
      </c>
      <c r="U2024" s="171">
        <v>760.6</v>
      </c>
      <c r="V2024" s="314">
        <f t="shared" ref="V2024:W2024" si="70">U2024</f>
        <v>760.6</v>
      </c>
      <c r="W2024" s="314">
        <f t="shared" si="70"/>
        <v>760.6</v>
      </c>
      <c r="X2024" s="154">
        <f t="shared" ref="X2024:AZ2024" si="71">$W2024+($BA$2024-$W$2024)/($BA$2-$W$2)*W$1</f>
        <v>735.2466667</v>
      </c>
      <c r="Y2024" s="154">
        <f t="shared" si="71"/>
        <v>709.8933333</v>
      </c>
      <c r="Z2024" s="154">
        <f t="shared" si="71"/>
        <v>684.54</v>
      </c>
      <c r="AA2024" s="154">
        <f t="shared" si="71"/>
        <v>659.1866667</v>
      </c>
      <c r="AB2024" s="154">
        <f t="shared" si="71"/>
        <v>633.8333333</v>
      </c>
      <c r="AC2024" s="154">
        <f t="shared" si="71"/>
        <v>608.48</v>
      </c>
      <c r="AD2024" s="154">
        <f t="shared" si="71"/>
        <v>583.1266667</v>
      </c>
      <c r="AE2024" s="154">
        <f t="shared" si="71"/>
        <v>557.7733333</v>
      </c>
      <c r="AF2024" s="154">
        <f t="shared" si="71"/>
        <v>532.42</v>
      </c>
      <c r="AG2024" s="154">
        <f t="shared" si="71"/>
        <v>507.0666667</v>
      </c>
      <c r="AH2024" s="154">
        <f t="shared" si="71"/>
        <v>481.7133333</v>
      </c>
      <c r="AI2024" s="154">
        <f t="shared" si="71"/>
        <v>456.36</v>
      </c>
      <c r="AJ2024" s="154">
        <f t="shared" si="71"/>
        <v>431.0066667</v>
      </c>
      <c r="AK2024" s="154">
        <f t="shared" si="71"/>
        <v>405.6533333</v>
      </c>
      <c r="AL2024" s="154">
        <f t="shared" si="71"/>
        <v>380.3</v>
      </c>
      <c r="AM2024" s="154">
        <f t="shared" si="71"/>
        <v>354.9466667</v>
      </c>
      <c r="AN2024" s="154">
        <f t="shared" si="71"/>
        <v>329.5933333</v>
      </c>
      <c r="AO2024" s="154">
        <f t="shared" si="71"/>
        <v>304.24</v>
      </c>
      <c r="AP2024" s="154">
        <f t="shared" si="71"/>
        <v>278.8866667</v>
      </c>
      <c r="AQ2024" s="154">
        <f t="shared" si="71"/>
        <v>253.5333333</v>
      </c>
      <c r="AR2024" s="154">
        <f t="shared" si="71"/>
        <v>228.18</v>
      </c>
      <c r="AS2024" s="154">
        <f t="shared" si="71"/>
        <v>202.8266667</v>
      </c>
      <c r="AT2024" s="154">
        <f t="shared" si="71"/>
        <v>177.4733333</v>
      </c>
      <c r="AU2024" s="154">
        <f t="shared" si="71"/>
        <v>152.12</v>
      </c>
      <c r="AV2024" s="154">
        <f t="shared" si="71"/>
        <v>126.7666667</v>
      </c>
      <c r="AW2024" s="154">
        <f t="shared" si="71"/>
        <v>101.4133333</v>
      </c>
      <c r="AX2024" s="154">
        <f t="shared" si="71"/>
        <v>76.06</v>
      </c>
      <c r="AY2024" s="154">
        <f t="shared" si="71"/>
        <v>50.70666667</v>
      </c>
      <c r="AZ2024" s="154">
        <f t="shared" si="71"/>
        <v>25.35333333</v>
      </c>
      <c r="BA2024" s="155">
        <f>Inputs!$H$11</f>
        <v>0</v>
      </c>
    </row>
    <row r="2025" ht="15.75" customHeight="1">
      <c r="A2025" s="315" t="s">
        <v>28</v>
      </c>
      <c r="B2025" s="38" t="s">
        <v>150</v>
      </c>
      <c r="C2025" s="156">
        <v>1.782255</v>
      </c>
      <c r="D2025" s="156">
        <v>1.766213</v>
      </c>
      <c r="E2025" s="156">
        <v>1.750231</v>
      </c>
      <c r="F2025" s="156">
        <v>1.896647</v>
      </c>
      <c r="G2025" s="156">
        <v>1.799354</v>
      </c>
      <c r="H2025" s="156">
        <v>2.192997</v>
      </c>
      <c r="I2025" s="156">
        <v>2.079982</v>
      </c>
      <c r="J2025" s="156">
        <v>1.958945</v>
      </c>
      <c r="K2025" s="156">
        <v>1.83019</v>
      </c>
      <c r="L2025" s="156">
        <v>1.979543</v>
      </c>
      <c r="M2025" s="156">
        <v>2.307856</v>
      </c>
      <c r="N2025" s="156">
        <v>2.074349</v>
      </c>
      <c r="O2025" s="156">
        <v>1.974913</v>
      </c>
      <c r="P2025" s="156">
        <v>2.232916</v>
      </c>
      <c r="Q2025" s="156">
        <v>2.32909</v>
      </c>
      <c r="R2025" s="156">
        <v>2.439493</v>
      </c>
      <c r="S2025" s="156">
        <v>2.349687</v>
      </c>
      <c r="T2025" s="156">
        <v>2.189935</v>
      </c>
      <c r="U2025" s="156">
        <v>2.251695</v>
      </c>
      <c r="V2025" s="242">
        <f t="shared" ref="V2025:W2025" si="72">U2025</f>
        <v>2.251695</v>
      </c>
      <c r="W2025" s="242">
        <f t="shared" si="72"/>
        <v>2.251695</v>
      </c>
      <c r="X2025" s="154">
        <f t="shared" ref="X2025:AZ2025" si="73">$W2025+($BA$2025-$W$2025)/($BA$2-$W$2)*W$1</f>
        <v>2.1766385</v>
      </c>
      <c r="Y2025" s="154">
        <f t="shared" si="73"/>
        <v>2.101582</v>
      </c>
      <c r="Z2025" s="154">
        <f t="shared" si="73"/>
        <v>2.0265255</v>
      </c>
      <c r="AA2025" s="154">
        <f t="shared" si="73"/>
        <v>1.951469</v>
      </c>
      <c r="AB2025" s="154">
        <f t="shared" si="73"/>
        <v>1.8764125</v>
      </c>
      <c r="AC2025" s="154">
        <f t="shared" si="73"/>
        <v>1.801356</v>
      </c>
      <c r="AD2025" s="154">
        <f t="shared" si="73"/>
        <v>1.7262995</v>
      </c>
      <c r="AE2025" s="154">
        <f t="shared" si="73"/>
        <v>1.651243</v>
      </c>
      <c r="AF2025" s="154">
        <f t="shared" si="73"/>
        <v>1.5761865</v>
      </c>
      <c r="AG2025" s="154">
        <f t="shared" si="73"/>
        <v>1.50113</v>
      </c>
      <c r="AH2025" s="154">
        <f t="shared" si="73"/>
        <v>1.4260735</v>
      </c>
      <c r="AI2025" s="154">
        <f t="shared" si="73"/>
        <v>1.351017</v>
      </c>
      <c r="AJ2025" s="154">
        <f t="shared" si="73"/>
        <v>1.2759605</v>
      </c>
      <c r="AK2025" s="154">
        <f t="shared" si="73"/>
        <v>1.200904</v>
      </c>
      <c r="AL2025" s="154">
        <f t="shared" si="73"/>
        <v>1.1258475</v>
      </c>
      <c r="AM2025" s="154">
        <f t="shared" si="73"/>
        <v>1.050791</v>
      </c>
      <c r="AN2025" s="154">
        <f t="shared" si="73"/>
        <v>0.9757345</v>
      </c>
      <c r="AO2025" s="154">
        <f t="shared" si="73"/>
        <v>0.900678</v>
      </c>
      <c r="AP2025" s="154">
        <f t="shared" si="73"/>
        <v>0.8256215</v>
      </c>
      <c r="AQ2025" s="154">
        <f t="shared" si="73"/>
        <v>0.750565</v>
      </c>
      <c r="AR2025" s="154">
        <f t="shared" si="73"/>
        <v>0.6755085</v>
      </c>
      <c r="AS2025" s="154">
        <f t="shared" si="73"/>
        <v>0.600452</v>
      </c>
      <c r="AT2025" s="154">
        <f t="shared" si="73"/>
        <v>0.5253955</v>
      </c>
      <c r="AU2025" s="154">
        <f t="shared" si="73"/>
        <v>0.450339</v>
      </c>
      <c r="AV2025" s="154">
        <f t="shared" si="73"/>
        <v>0.3752825</v>
      </c>
      <c r="AW2025" s="154">
        <f t="shared" si="73"/>
        <v>0.300226</v>
      </c>
      <c r="AX2025" s="154">
        <f t="shared" si="73"/>
        <v>0.2251695</v>
      </c>
      <c r="AY2025" s="154">
        <f t="shared" si="73"/>
        <v>0.150113</v>
      </c>
      <c r="AZ2025" s="154">
        <f t="shared" si="73"/>
        <v>0.0750565</v>
      </c>
      <c r="BA2025" s="243">
        <f>Inputs!$I$11</f>
        <v>0</v>
      </c>
    </row>
    <row r="2026" ht="15.75" customHeight="1">
      <c r="A2026" s="315" t="s">
        <v>31</v>
      </c>
      <c r="B2026" s="159" t="s">
        <v>351</v>
      </c>
      <c r="C2026" s="160">
        <f>'Assumptions (Biomass)'!B18*Model!C2024/10^9+'Assumptions (Biomass)'!B19*Model!C2025/10^3</f>
        <v>0.05044043093</v>
      </c>
      <c r="D2026" s="160">
        <f>'Assumptions (Biomass)'!C18*Model!D2024/10^9+'Assumptions (Biomass)'!C19*Model!D2025/10^3</f>
        <v>0.05105568786</v>
      </c>
      <c r="E2026" s="160">
        <f>'Assumptions (Biomass)'!D18*Model!E2024/10^9+'Assumptions (Biomass)'!D19*Model!E2025/10^3</f>
        <v>0.0523570303</v>
      </c>
      <c r="F2026" s="160">
        <f>'Assumptions (Biomass)'!E18*Model!F2024/10^9+'Assumptions (Biomass)'!E19*Model!F2025/10^3</f>
        <v>0.05540911709</v>
      </c>
      <c r="G2026" s="160">
        <f>'Assumptions (Biomass)'!F18*Model!G2024/10^9+'Assumptions (Biomass)'!F19*Model!G2025/10^3</f>
        <v>0.0560536374</v>
      </c>
      <c r="H2026" s="160">
        <f>'Assumptions (Biomass)'!G18*Model!H2024/10^9+'Assumptions (Biomass)'!G19*Model!H2025/10^3</f>
        <v>0.05453675355</v>
      </c>
      <c r="I2026" s="160">
        <f>'Assumptions (Biomass)'!H18*Model!I2024/10^9+'Assumptions (Biomass)'!H19*Model!I2025/10^3</f>
        <v>0.05562560319</v>
      </c>
      <c r="J2026" s="160">
        <f>'Assumptions (Biomass)'!I18*Model!J2024/10^9+'Assumptions (Biomass)'!I19*Model!J2025/10^3</f>
        <v>0.06406050208</v>
      </c>
      <c r="K2026" s="160">
        <f>'Assumptions (Biomass)'!J18*Model!K2024/10^9+'Assumptions (Biomass)'!J19*Model!K2025/10^3</f>
        <v>0.06469695949</v>
      </c>
      <c r="L2026" s="160">
        <f>'Assumptions (Biomass)'!K18*Model!L2024/10^9+'Assumptions (Biomass)'!K19*Model!L2025/10^3</f>
        <v>0.07461211707</v>
      </c>
      <c r="M2026" s="160">
        <f>'Assumptions (Biomass)'!L18*Model!M2024/10^9+'Assumptions (Biomass)'!L19*Model!M2025/10^3</f>
        <v>0.077987539</v>
      </c>
      <c r="N2026" s="160">
        <f>'Assumptions (Biomass)'!M18*Model!N2024/10^9+'Assumptions (Biomass)'!M19*Model!N2025/10^3</f>
        <v>0.07902343127</v>
      </c>
      <c r="O2026" s="160">
        <f>'Assumptions (Biomass)'!N18*Model!O2024/10^9+'Assumptions (Biomass)'!N19*Model!O2025/10^3</f>
        <v>0.08094642958</v>
      </c>
      <c r="P2026" s="160">
        <f>'Assumptions (Biomass)'!O18*Model!P2024/10^9+'Assumptions (Biomass)'!O19*Model!P2025/10^3</f>
        <v>0.08624733549</v>
      </c>
      <c r="Q2026" s="160">
        <f>'Assumptions (Biomass)'!P18*Model!Q2024/10^9+'Assumptions (Biomass)'!P19*Model!Q2025/10^3</f>
        <v>0.08899806691</v>
      </c>
      <c r="R2026" s="160">
        <f>'Assumptions (Biomass)'!Q18*Model!R2024/10^9+'Assumptions (Biomass)'!Q19*Model!R2025/10^3</f>
        <v>0.0914040343</v>
      </c>
      <c r="S2026" s="160">
        <f>'Assumptions (Biomass)'!R18*Model!S2024/10^9+'Assumptions (Biomass)'!R19*Model!S2025/10^3</f>
        <v>0.09235389645</v>
      </c>
      <c r="T2026" s="160">
        <f>'Assumptions (Biomass)'!S18*Model!T2024/10^9+'Assumptions (Biomass)'!S19*Model!T2025/10^3</f>
        <v>0.09325611371</v>
      </c>
      <c r="U2026" s="160">
        <f>'Assumptions (Biomass)'!T18*Model!U2024/10^9+'Assumptions (Biomass)'!T19*Model!U2025/10^3</f>
        <v>0.0942697832</v>
      </c>
      <c r="V2026" s="160">
        <f>'Assumptions (Biomass)'!U18*Model!V2024/10^9+'Assumptions (Biomass)'!U19*Model!V2025/10^3</f>
        <v>0.09605093886</v>
      </c>
      <c r="W2026" s="160">
        <f>'Assumptions (Biomass)'!V18*Model!W2024/10^9+'Assumptions (Biomass)'!V19*Model!W2025/10^3</f>
        <v>0.0978657481</v>
      </c>
      <c r="X2026" s="160">
        <f>'Assumptions (Biomass)'!W18*Model!X2024/10^9+'Assumptions (Biomass)'!W19*Model!X2025/10^3</f>
        <v>0.09639101855</v>
      </c>
      <c r="Y2026" s="160">
        <f>'Assumptions (Biomass)'!X18*Model!Y2024/10^9+'Assumptions (Biomass)'!X19*Model!Y2025/10^3</f>
        <v>0.09482562391</v>
      </c>
      <c r="Z2026" s="160">
        <f>'Assumptions (Biomass)'!Y18*Model!Z2024/10^9+'Assumptions (Biomass)'!Y19*Model!Z2025/10^3</f>
        <v>0.09316666455</v>
      </c>
      <c r="AA2026" s="160">
        <f>'Assumptions (Biomass)'!Z18*Model!AA2024/10^9+'Assumptions (Biomass)'!Z19*Model!AA2025/10^3</f>
        <v>0.09141116364</v>
      </c>
      <c r="AB2026" s="160">
        <f>'Assumptions (Biomass)'!AA18*Model!AB2024/10^9+'Assumptions (Biomass)'!AA19*Model!AB2025/10^3</f>
        <v>0.08955606526</v>
      </c>
      <c r="AC2026" s="160">
        <f>'Assumptions (Biomass)'!AB18*Model!AC2024/10^9+'Assumptions (Biomass)'!AB19*Model!AC2025/10^3</f>
        <v>0.08759823246</v>
      </c>
      <c r="AD2026" s="160">
        <f>'Assumptions (Biomass)'!AC18*Model!AD2024/10^9+'Assumptions (Biomass)'!AC19*Model!AD2025/10^3</f>
        <v>0.08553444533</v>
      </c>
      <c r="AE2026" s="160">
        <f>'Assumptions (Biomass)'!AD18*Model!AE2024/10^9+'Assumptions (Biomass)'!AD19*Model!AE2025/10^3</f>
        <v>0.08336139895</v>
      </c>
      <c r="AF2026" s="160">
        <f>'Assumptions (Biomass)'!AE18*Model!AF2024/10^9+'Assumptions (Biomass)'!AE19*Model!AF2025/10^3</f>
        <v>0.08107570133</v>
      </c>
      <c r="AG2026" s="160">
        <f>'Assumptions (Biomass)'!AF18*Model!AG2024/10^9+'Assumptions (Biomass)'!AF19*Model!AG2025/10^3</f>
        <v>0.07867387131</v>
      </c>
      <c r="AH2026" s="160">
        <f>'Assumptions (Biomass)'!AG18*Model!AH2024/10^9+'Assumptions (Biomass)'!AG19*Model!AH2025/10^3</f>
        <v>0.0761523364</v>
      </c>
      <c r="AI2026" s="160">
        <f>'Assumptions (Biomass)'!AH18*Model!AI2024/10^9+'Assumptions (Biomass)'!AH19*Model!AI2025/10^3</f>
        <v>0.07350743058</v>
      </c>
      <c r="AJ2026" s="160">
        <f>'Assumptions (Biomass)'!AI18*Model!AJ2024/10^9+'Assumptions (Biomass)'!AI19*Model!AJ2025/10^3</f>
        <v>0.07073539201</v>
      </c>
      <c r="AK2026" s="160">
        <f>'Assumptions (Biomass)'!AJ18*Model!AK2024/10^9+'Assumptions (Biomass)'!AJ19*Model!AK2025/10^3</f>
        <v>0.06783236075</v>
      </c>
      <c r="AL2026" s="160">
        <f>'Assumptions (Biomass)'!AK18*Model!AL2024/10^9+'Assumptions (Biomass)'!AK19*Model!AL2025/10^3</f>
        <v>0.06479437639</v>
      </c>
      <c r="AM2026" s="160">
        <f>'Assumptions (Biomass)'!AL18*Model!AM2024/10^9+'Assumptions (Biomass)'!AL19*Model!AM2025/10^3</f>
        <v>0.0616173756</v>
      </c>
      <c r="AN2026" s="160">
        <f>'Assumptions (Biomass)'!AM18*Model!AN2024/10^9+'Assumptions (Biomass)'!AM19*Model!AN2025/10^3</f>
        <v>0.05829718971</v>
      </c>
      <c r="AO2026" s="160">
        <f>'Assumptions (Biomass)'!AN18*Model!AO2024/10^9+'Assumptions (Biomass)'!AN19*Model!AO2025/10^3</f>
        <v>0.05482954214</v>
      </c>
      <c r="AP2026" s="160">
        <f>'Assumptions (Biomass)'!AO18*Model!AP2024/10^9+'Assumptions (Biomass)'!AO19*Model!AP2025/10^3</f>
        <v>0.05121004582</v>
      </c>
      <c r="AQ2026" s="160">
        <f>'Assumptions (Biomass)'!AP18*Model!AQ2024/10^9+'Assumptions (Biomass)'!AP19*Model!AQ2025/10^3</f>
        <v>0.04743420053</v>
      </c>
      <c r="AR2026" s="160">
        <f>'Assumptions (Biomass)'!AQ18*Model!AR2024/10^9+'Assumptions (Biomass)'!AQ19*Model!AR2025/10^3</f>
        <v>0.04349739021</v>
      </c>
      <c r="AS2026" s="160">
        <f>'Assumptions (Biomass)'!AR18*Model!AS2024/10^9+'Assumptions (Biomass)'!AR19*Model!AS2025/10^3</f>
        <v>0.0393948802</v>
      </c>
      <c r="AT2026" s="160">
        <f>'Assumptions (Biomass)'!AS18*Model!AT2024/10^9+'Assumptions (Biomass)'!AS19*Model!AT2025/10^3</f>
        <v>0.03512181437</v>
      </c>
      <c r="AU2026" s="160">
        <f>'Assumptions (Biomass)'!AT18*Model!AU2024/10^9+'Assumptions (Biomass)'!AT19*Model!AU2025/10^3</f>
        <v>0.03067321223</v>
      </c>
      <c r="AV2026" s="160">
        <f>'Assumptions (Biomass)'!AU18*Model!AV2024/10^9+'Assumptions (Biomass)'!AU19*Model!AV2025/10^3</f>
        <v>0.02604396599</v>
      </c>
      <c r="AW2026" s="160">
        <f>'Assumptions (Biomass)'!AV18*Model!AW2024/10^9+'Assumptions (Biomass)'!AV19*Model!AW2025/10^3</f>
        <v>0.02122883749</v>
      </c>
      <c r="AX2026" s="160">
        <f>'Assumptions (Biomass)'!AW18*Model!AX2024/10^9+'Assumptions (Biomass)'!AW19*Model!AX2025/10^3</f>
        <v>0.01622245514</v>
      </c>
      <c r="AY2026" s="160">
        <f>'Assumptions (Biomass)'!AX18*Model!AY2024/10^9+'Assumptions (Biomass)'!AX19*Model!AY2025/10^3</f>
        <v>0.0110193107</v>
      </c>
      <c r="AZ2026" s="160">
        <f>'Assumptions (Biomass)'!AY18*Model!AZ2024/10^9+'Assumptions (Biomass)'!AY19*Model!AZ2025/10^3</f>
        <v>0.005613756088</v>
      </c>
      <c r="BA2026" s="160">
        <f>'Assumptions (Biomass)'!AZ18*Model!BA2024/10^9+'Assumptions (Biomass)'!AZ19*Model!BA2025/10^3</f>
        <v>0</v>
      </c>
    </row>
    <row r="2027" ht="15.75" customHeight="1">
      <c r="A2027" s="313" t="s">
        <v>34</v>
      </c>
      <c r="B2027" s="316" t="s">
        <v>351</v>
      </c>
      <c r="C2027" s="317">
        <f>C2025*'Assumptions (Biomass)'!B22*1000*'Assumptions (Biomass)'!B23/10^9</f>
        <v>0.04502100567</v>
      </c>
      <c r="D2027" s="317">
        <f>D2025*'Assumptions (Biomass)'!C22*1000*'Assumptions (Biomass)'!C23/10^9</f>
        <v>0.04461577355</v>
      </c>
      <c r="E2027" s="317">
        <f>E2025*'Assumptions (Biomass)'!D22*1000*'Assumptions (Biomass)'!D23/10^9</f>
        <v>0.04421205707</v>
      </c>
      <c r="F2027" s="317">
        <f>F2025*'Assumptions (Biomass)'!E22*1000*'Assumptions (Biomass)'!E23/10^9</f>
        <v>0.04791062746</v>
      </c>
      <c r="G2027" s="317">
        <f>G2025*'Assumptions (Biomass)'!F22*1000*'Assumptions (Biomass)'!F23/10^9</f>
        <v>0.04545293835</v>
      </c>
      <c r="H2027" s="317">
        <f>H2025*'Assumptions (Biomass)'!G22*1000*'Assumptions (Biomass)'!G23/10^9</f>
        <v>0.05539663537</v>
      </c>
      <c r="I2027" s="317">
        <f>I2025*'Assumptions (Biomass)'!H22*1000*'Assumptions (Biomass)'!H23/10^9</f>
        <v>0.05254179757</v>
      </c>
      <c r="J2027" s="317">
        <f>J2025*'Assumptions (Biomass)'!I22*1000*'Assumptions (Biomass)'!I23/10^9</f>
        <v>0.04948431844</v>
      </c>
      <c r="K2027" s="317">
        <f>K2025*'Assumptions (Biomass)'!J22*1000*'Assumptions (Biomass)'!J23/10^9</f>
        <v>0.04623187724</v>
      </c>
      <c r="L2027" s="317">
        <f>L2025*'Assumptions (Biomass)'!K22*1000*'Assumptions (Biomass)'!K23/10^9</f>
        <v>0.0500046383</v>
      </c>
      <c r="M2027" s="317">
        <f>M2025*'Assumptions (Biomass)'!L22*1000*'Assumptions (Biomass)'!L23/10^9</f>
        <v>0.05829805391</v>
      </c>
      <c r="N2027" s="317">
        <f>N2025*'Assumptions (Biomass)'!M22*1000*'Assumptions (Biomass)'!M23/10^9</f>
        <v>0.05239950405</v>
      </c>
      <c r="O2027" s="317">
        <f>O2025*'Assumptions (Biomass)'!N22*1000*'Assumptions (Biomass)'!N23/10^9</f>
        <v>0.04988768127</v>
      </c>
      <c r="P2027" s="317">
        <f>P2025*'Assumptions (Biomass)'!O22*1000*'Assumptions (Biomass)'!O23/10^9</f>
        <v>0.05640501719</v>
      </c>
      <c r="Q2027" s="317">
        <f>Q2025*'Assumptions (Biomass)'!P22*1000*'Assumptions (Biomass)'!P23/10^9</f>
        <v>0.05883443958</v>
      </c>
      <c r="R2027" s="317">
        <f>R2025*'Assumptions (Biomass)'!Q22*1000*'Assumptions (Biomass)'!Q23/10^9</f>
        <v>0.06162329644</v>
      </c>
      <c r="S2027" s="317">
        <f>S2025*'Assumptions (Biomass)'!R22*1000*'Assumptions (Biomass)'!R23/10^9</f>
        <v>0.05935473418</v>
      </c>
      <c r="T2027" s="317">
        <f>T2025*'Assumptions (Biomass)'!S22*1000*'Assumptions (Biomass)'!S23/10^9</f>
        <v>0.05531928712</v>
      </c>
      <c r="U2027" s="317">
        <f>U2025*'Assumptions (Biomass)'!T22*1000*'Assumptions (Biomass)'!T23/10^9</f>
        <v>0.05968606801</v>
      </c>
      <c r="V2027" s="317">
        <f>V2025*'Assumptions (Biomass)'!U22*1000*'Assumptions (Biomass)'!U23/10^9</f>
        <v>0.06124576124</v>
      </c>
      <c r="W2027" s="317">
        <f>W2025*'Assumptions (Biomass)'!V22*1000*'Assumptions (Biomass)'!V23/10^9</f>
        <v>0.06264593301</v>
      </c>
      <c r="X2027" s="317">
        <f>X2025*'Assumptions (Biomass)'!W22*1000*'Assumptions (Biomass)'!W23/10^9</f>
        <v>0.06099092924</v>
      </c>
      <c r="Y2027" s="317">
        <f>Y2025*'Assumptions (Biomass)'!X22*1000*'Assumptions (Biomass)'!X23/10^9</f>
        <v>0.0592735204</v>
      </c>
      <c r="Z2027" s="317">
        <f>Z2025*'Assumptions (Biomass)'!Y22*1000*'Assumptions (Biomass)'!Y23/10^9</f>
        <v>0.05752077492</v>
      </c>
      <c r="AA2027" s="317">
        <f>AA2025*'Assumptions (Biomass)'!Z22*1000*'Assumptions (Biomass)'!Z23/10^9</f>
        <v>0.0557608832</v>
      </c>
      <c r="AB2027" s="317">
        <f>AB2025*'Assumptions (Biomass)'!AA22*1000*'Assumptions (Biomass)'!AA23/10^9</f>
        <v>0.05389780513</v>
      </c>
      <c r="AC2027" s="317">
        <f>AC2025*'Assumptions (Biomass)'!AB22*1000*'Assumptions (Biomass)'!AB23/10^9</f>
        <v>0.05204961525</v>
      </c>
      <c r="AD2027" s="317">
        <f>AD2025*'Assumptions (Biomass)'!AC22*1000*'Assumptions (Biomass)'!AC23/10^9</f>
        <v>0.05031602103</v>
      </c>
      <c r="AE2027" s="317">
        <f>AE2025*'Assumptions (Biomass)'!AD22*1000*'Assumptions (Biomass)'!AD23/10^9</f>
        <v>0.04842657608</v>
      </c>
      <c r="AF2027" s="317">
        <f>AF2025*'Assumptions (Biomass)'!AE22*1000*'Assumptions (Biomass)'!AE23/10^9</f>
        <v>0.04688446618</v>
      </c>
      <c r="AG2027" s="317">
        <f>AG2025*'Assumptions (Biomass)'!AF22*1000*'Assumptions (Biomass)'!AF23/10^9</f>
        <v>0.04482248071</v>
      </c>
      <c r="AH2027" s="317">
        <f>AH2025*'Assumptions (Biomass)'!AG22*1000*'Assumptions (Biomass)'!AG23/10^9</f>
        <v>0.04286383153</v>
      </c>
      <c r="AI2027" s="317">
        <f>AI2025*'Assumptions (Biomass)'!AH22*1000*'Assumptions (Biomass)'!AH23/10^9</f>
        <v>0.04075480594</v>
      </c>
      <c r="AJ2027" s="317">
        <f>AJ2025*'Assumptions (Biomass)'!AI22*1000*'Assumptions (Biomass)'!AI23/10^9</f>
        <v>0.03871034012</v>
      </c>
      <c r="AK2027" s="317">
        <f>AK2025*'Assumptions (Biomass)'!AJ22*1000*'Assumptions (Biomass)'!AJ23/10^9</f>
        <v>0.03656466759</v>
      </c>
      <c r="AL2027" s="317">
        <f>AL2025*'Assumptions (Biomass)'!AK22*1000*'Assumptions (Biomass)'!AK23/10^9</f>
        <v>0.03428732175</v>
      </c>
      <c r="AM2027" s="317">
        <f>AM2025*'Assumptions (Biomass)'!AL22*1000*'Assumptions (Biomass)'!AL23/10^9</f>
        <v>0.0323312197</v>
      </c>
      <c r="AN2027" s="317">
        <f>AN2025*'Assumptions (Biomass)'!AM22*1000*'Assumptions (Biomass)'!AM23/10^9</f>
        <v>0.02993988462</v>
      </c>
      <c r="AO2027" s="317">
        <f>AO2025*'Assumptions (Biomass)'!AN22*1000*'Assumptions (Biomass)'!AN23/10^9</f>
        <v>0.02771726523</v>
      </c>
      <c r="AP2027" s="317">
        <f>AP2025*'Assumptions (Biomass)'!AO22*1000*'Assumptions (Biomass)'!AO23/10^9</f>
        <v>0.02549957487</v>
      </c>
      <c r="AQ2027" s="317">
        <f>AQ2025*'Assumptions (Biomass)'!AP22*1000*'Assumptions (Biomass)'!AP23/10^9</f>
        <v>0.02324891374</v>
      </c>
      <c r="AR2027" s="317">
        <f>AR2025*'Assumptions (Biomass)'!AQ22*1000*'Assumptions (Biomass)'!AQ23/10^9</f>
        <v>0.02100775782</v>
      </c>
      <c r="AS2027" s="317">
        <f>AS2025*'Assumptions (Biomass)'!AR22*1000*'Assumptions (Biomass)'!AR23/10^9</f>
        <v>0.01875396621</v>
      </c>
      <c r="AT2027" s="317">
        <f>AT2025*'Assumptions (Biomass)'!AS22*1000*'Assumptions (Biomass)'!AS23/10^9</f>
        <v>0.01649704513</v>
      </c>
      <c r="AU2027" s="317">
        <f>AU2025*'Assumptions (Biomass)'!AT22*1000*'Assumptions (Biomass)'!AT23/10^9</f>
        <v>0.01416632197</v>
      </c>
      <c r="AV2027" s="317">
        <f>AV2025*'Assumptions (Biomass)'!AU22*1000*'Assumptions (Biomass)'!AU23/10^9</f>
        <v>0.01186755462</v>
      </c>
      <c r="AW2027" s="317">
        <f>AW2025*'Assumptions (Biomass)'!AV22*1000*'Assumptions (Biomass)'!AV23/10^9</f>
        <v>0.009521171115</v>
      </c>
      <c r="AX2027" s="317">
        <f>AX2025*'Assumptions (Biomass)'!AW22*1000*'Assumptions (Biomass)'!AW23/10^9</f>
        <v>0.007207063366</v>
      </c>
      <c r="AY2027" s="317">
        <f>AY2025*'Assumptions (Biomass)'!AX22*1000*'Assumptions (Biomass)'!AX23/10^9</f>
        <v>0.00480633577</v>
      </c>
      <c r="AZ2027" s="317">
        <f>AZ2025*'Assumptions (Biomass)'!AY22*1000*'Assumptions (Biomass)'!AY23/10^9</f>
        <v>0.00242304311</v>
      </c>
      <c r="BA2027" s="317">
        <f>BA2025*'Assumptions (Biomass)'!AZ22*1000*'Assumptions (Biomass)'!AZ23/10^9</f>
        <v>0</v>
      </c>
    </row>
    <row r="2028" ht="15.75" customHeight="1">
      <c r="A2028" s="315" t="s">
        <v>36</v>
      </c>
      <c r="B2028" s="159" t="s">
        <v>351</v>
      </c>
      <c r="C2028" s="95">
        <f>C2025*'Assumptions (Biomass)'!B36/10^3</f>
        <v>0.11929809</v>
      </c>
      <c r="D2028" s="95">
        <f>D2025*'Assumptions (Biomass)'!C36/10^3</f>
        <v>0.1210963321</v>
      </c>
      <c r="E2028" s="95">
        <f>E2025*'Assumptions (Biomass)'!D36/10^3</f>
        <v>0.1084926191</v>
      </c>
      <c r="F2028" s="95">
        <f>F2025*'Assumptions (Biomass)'!E36/10^3</f>
        <v>0.1429121618</v>
      </c>
      <c r="G2028" s="95">
        <f>G2025*'Assumptions (Biomass)'!F36/10^3</f>
        <v>0.1424507177</v>
      </c>
      <c r="H2028" s="95">
        <f>H2025*'Assumptions (Biomass)'!G36/10^3</f>
        <v>0.2102051221</v>
      </c>
      <c r="I2028" s="95">
        <f>I2025*'Assumptions (Biomass)'!H36/10^3</f>
        <v>0.1793728637</v>
      </c>
      <c r="J2028" s="95">
        <f>J2025*'Assumptions (Biomass)'!I36/10^3</f>
        <v>0.1717048595</v>
      </c>
      <c r="K2028" s="95">
        <f>K2025*'Assumptions (Biomass)'!J36/10^3</f>
        <v>0.1856511793</v>
      </c>
      <c r="L2028" s="95">
        <f>L2025*'Assumptions (Biomass)'!K36/10^3</f>
        <v>0.1402013309</v>
      </c>
      <c r="M2028" s="95">
        <f>M2025*'Assumptions (Biomass)'!L36/10^3</f>
        <v>0.1690017562</v>
      </c>
      <c r="N2028" s="95">
        <f>N2025*'Assumptions (Biomass)'!M36/10^3</f>
        <v>0.1463293495</v>
      </c>
      <c r="O2028" s="95">
        <f>O2025*'Assumptions (Biomass)'!N36/10^3</f>
        <v>0.1204653482</v>
      </c>
      <c r="P2028" s="95">
        <f>P2025*'Assumptions (Biomass)'!O36/10^3</f>
        <v>0.1512003439</v>
      </c>
      <c r="Q2028" s="95">
        <f>Q2025*'Assumptions (Biomass)'!P36/10^3</f>
        <v>0.1692393654</v>
      </c>
      <c r="R2028" s="95">
        <f>R2025*'Assumptions (Biomass)'!Q36/10^3</f>
        <v>0.1460441516</v>
      </c>
      <c r="S2028" s="95">
        <f>S2025*'Assumptions (Biomass)'!R36/10^3</f>
        <v>0.1505444461</v>
      </c>
      <c r="T2028" s="95">
        <f>T2025*'Assumptions (Biomass)'!S36/10^3</f>
        <v>0.1369585349</v>
      </c>
      <c r="U2028" s="95">
        <f>U2025*'Assumptions (Biomass)'!T36/10^3</f>
        <v>0.144558819</v>
      </c>
      <c r="V2028" s="95">
        <f>V2025*'Assumptions (Biomass)'!U36/10^3</f>
        <v>0.1465628276</v>
      </c>
      <c r="W2028" s="95">
        <f>W2025*'Assumptions (Biomass)'!V36/10^3</f>
        <v>0.1528749591</v>
      </c>
      <c r="X2028" s="95">
        <f>X2025*'Assumptions (Biomass)'!W36/10^3</f>
        <v>0.1488999871</v>
      </c>
      <c r="Y2028" s="95">
        <f>Y2025*'Assumptions (Biomass)'!X36/10^3</f>
        <v>0.145092885</v>
      </c>
      <c r="Z2028" s="95">
        <f>Z2025*'Assumptions (Biomass)'!Y36/10^3</f>
        <v>0.1421930464</v>
      </c>
      <c r="AA2028" s="95">
        <f>AA2025*'Assumptions (Biomass)'!Z36/10^3</f>
        <v>0.1395291358</v>
      </c>
      <c r="AB2028" s="95">
        <f>AB2025*'Assumptions (Biomass)'!AA36/10^3</f>
        <v>0.1379474484</v>
      </c>
      <c r="AC2028" s="95">
        <f>AC2025*'Assumptions (Biomass)'!AB36/10^3</f>
        <v>0.1345678141</v>
      </c>
      <c r="AD2028" s="95">
        <f>AD2025*'Assumptions (Biomass)'!AC36/10^3</f>
        <v>0.1314950123</v>
      </c>
      <c r="AE2028" s="95">
        <f>AE2025*'Assumptions (Biomass)'!AD36/10^3</f>
        <v>0.1279869863</v>
      </c>
      <c r="AF2028" s="95">
        <f>AF2025*'Assumptions (Biomass)'!AE36/10^3</f>
        <v>0.124419481</v>
      </c>
      <c r="AG2028" s="95">
        <f>AG2025*'Assumptions (Biomass)'!AF36/10^3</f>
        <v>0.1206829861</v>
      </c>
      <c r="AH2028" s="95">
        <f>AH2025*'Assumptions (Biomass)'!AG36/10^3</f>
        <v>0.1169369147</v>
      </c>
      <c r="AI2028" s="95">
        <f>AI2025*'Assumptions (Biomass)'!AH36/10^3</f>
        <v>0.1125237065</v>
      </c>
      <c r="AJ2028" s="95">
        <f>AJ2025*'Assumptions (Biomass)'!AI36/10^3</f>
        <v>0.1078852419</v>
      </c>
      <c r="AK2028" s="95">
        <f>AK2025*'Assumptions (Biomass)'!AJ36/10^3</f>
        <v>0.1030886737</v>
      </c>
      <c r="AL2028" s="95">
        <f>AL2025*'Assumptions (Biomass)'!AK36/10^3</f>
        <v>0.09826678442</v>
      </c>
      <c r="AM2028" s="95">
        <f>AM2025*'Assumptions (Biomass)'!AL36/10^3</f>
        <v>0.09361660942</v>
      </c>
      <c r="AN2028" s="95">
        <f>AN2025*'Assumptions (Biomass)'!AM36/10^3</f>
        <v>0.08864070798</v>
      </c>
      <c r="AO2028" s="95">
        <f>AO2025*'Assumptions (Biomass)'!AN36/10^3</f>
        <v>0.08365935894</v>
      </c>
      <c r="AP2028" s="95">
        <f>AP2025*'Assumptions (Biomass)'!AO36/10^3</f>
        <v>0.07840133138</v>
      </c>
      <c r="AQ2028" s="95">
        <f>AQ2025*'Assumptions (Biomass)'!AP36/10^3</f>
        <v>0.0727282849</v>
      </c>
      <c r="AR2028" s="95">
        <f>AR2025*'Assumptions (Biomass)'!AQ36/10^3</f>
        <v>0.0667354572</v>
      </c>
      <c r="AS2028" s="95">
        <f>AS2025*'Assumptions (Biomass)'!AR36/10^3</f>
        <v>0.06045045706</v>
      </c>
      <c r="AT2028" s="95">
        <f>AT2025*'Assumptions (Biomass)'!AS36/10^3</f>
        <v>0.05394225616</v>
      </c>
      <c r="AU2028" s="95">
        <f>AU2025*'Assumptions (Biomass)'!AT36/10^3</f>
        <v>0.04719468957</v>
      </c>
      <c r="AV2028" s="95">
        <f>AV2025*'Assumptions (Biomass)'!AU36/10^3</f>
        <v>0.04014814592</v>
      </c>
      <c r="AW2028" s="95">
        <f>AW2025*'Assumptions (Biomass)'!AV36/10^3</f>
        <v>0.03271844334</v>
      </c>
      <c r="AX2028" s="95">
        <f>AX2025*'Assumptions (Biomass)'!AW36/10^3</f>
        <v>0.0250781675</v>
      </c>
      <c r="AY2028" s="95">
        <f>AY2025*'Assumptions (Biomass)'!AX36/10^3</f>
        <v>0.01732143549</v>
      </c>
      <c r="AZ2028" s="95">
        <f>AZ2025*'Assumptions (Biomass)'!AY36/10^3</f>
        <v>0.008891418159</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2.1</v>
      </c>
      <c r="D2030" s="319">
        <v>0.0</v>
      </c>
      <c r="E2030" s="319">
        <v>5.0</v>
      </c>
      <c r="F2030" s="319">
        <v>18.0</v>
      </c>
      <c r="G2030" s="319">
        <v>0.0</v>
      </c>
      <c r="H2030" s="319">
        <v>0.0</v>
      </c>
      <c r="I2030" s="319">
        <v>6.3</v>
      </c>
      <c r="J2030" s="319">
        <v>102.0</v>
      </c>
      <c r="K2030" s="319">
        <v>0.0</v>
      </c>
      <c r="L2030" s="319">
        <v>90.8</v>
      </c>
      <c r="M2030" s="319">
        <v>4.8</v>
      </c>
      <c r="N2030" s="319">
        <v>49.0</v>
      </c>
      <c r="O2030" s="319">
        <v>9.4</v>
      </c>
      <c r="P2030" s="319">
        <v>25.5</v>
      </c>
      <c r="Q2030" s="319">
        <v>6.4</v>
      </c>
      <c r="R2030" s="319">
        <v>1.6</v>
      </c>
      <c r="S2030" s="319">
        <v>0.0</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0.035151299</v>
      </c>
      <c r="D2032" s="177">
        <f t="shared" si="75"/>
        <v>0.02408784847</v>
      </c>
      <c r="E2032" s="177">
        <f t="shared" si="75"/>
        <v>0.01914954057</v>
      </c>
      <c r="F2032" s="177">
        <f t="shared" si="75"/>
        <v>0.006826809942</v>
      </c>
      <c r="G2032" s="177">
        <f t="shared" si="75"/>
        <v>0.1205155754</v>
      </c>
      <c r="H2032" s="177">
        <f t="shared" si="75"/>
        <v>0.1242695266</v>
      </c>
      <c r="I2032" s="177">
        <f t="shared" si="75"/>
        <v>0.2279244681</v>
      </c>
      <c r="J2032" s="177">
        <f t="shared" si="75"/>
        <v>0.1160524585</v>
      </c>
      <c r="K2032" s="177">
        <f t="shared" si="75"/>
        <v>0.1789498027</v>
      </c>
      <c r="L2032" s="177">
        <f t="shared" si="75"/>
        <v>0.07880943953</v>
      </c>
      <c r="M2032" s="177">
        <f t="shared" si="75"/>
        <v>0.105841136</v>
      </c>
      <c r="N2032" s="177">
        <f t="shared" si="75"/>
        <v>0.05318891975</v>
      </c>
      <c r="O2032" s="177">
        <f t="shared" si="75"/>
        <v>0.04397097952</v>
      </c>
      <c r="P2032" s="177">
        <f t="shared" si="75"/>
        <v>0.0106848093</v>
      </c>
      <c r="Q2032" s="177">
        <f t="shared" si="75"/>
        <v>0.002176503398</v>
      </c>
      <c r="R2032" s="177">
        <f t="shared" si="75"/>
        <v>0</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0.00645636104</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0.01024819213</v>
      </c>
      <c r="D2035" s="177">
        <f>IF($E$2030&gt;0,'Assumptions (Biomass)'!$V$14*Model!$E$2030*'Assumptions (Biomass)'!C$2/10^9,0)</f>
        <v>0.005236488798</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0.01844674583</v>
      </c>
      <c r="D2036" s="177">
        <f>IF($F$2030&gt;0,'Assumptions (Biomass)'!$V$14*Model!$F$2030*'Assumptions (Biomass)'!C$2/10^9,0)</f>
        <v>0.01885135967</v>
      </c>
      <c r="E2036" s="177">
        <f>IF($F$2030&gt;0,'Assumptions (Biomass)'!$V$14*Model!$F$2030*'Assumptions (Biomass)'!D$2/10^9,0)</f>
        <v>0.01914954057</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0.006826809942</v>
      </c>
      <c r="G2039" s="177">
        <f>IF($I$2030&gt;0,'Assumptions (Biomass)'!$V$14*Model!$I$2030*'Assumptions (Biomass)'!F$2/10^9,0)</f>
        <v>0.007010601339</v>
      </c>
      <c r="H2039" s="177">
        <f>IF($I$2030&gt;0,'Assumptions (Biomass)'!$V$14*Model!$I$2030*'Assumptions (Biomass)'!G$2/10^9,0)</f>
        <v>0.007228975233</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0.1135049741</v>
      </c>
      <c r="H2040" s="177">
        <f>IF($J$2030&gt;0,'Assumptions (Biomass)'!$V$14*Model!$J$2030*'Assumptions (Biomass)'!G$2/10^9,0)</f>
        <v>0.1170405514</v>
      </c>
      <c r="I2040" s="177">
        <f>IF($J$2030&gt;0,'Assumptions (Biomass)'!$V$14*Model!$J$2030*'Assumptions (Biomass)'!H$2/10^9,0)</f>
        <v>0.1205824468</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v>
      </c>
      <c r="I2041" s="177">
        <f>IF($K$2030&gt;0,'Assumptions (Biomass)'!$V$14*Model!$K$2030*'Assumptions (Biomass)'!H$2/10^9,0)</f>
        <v>0</v>
      </c>
      <c r="J2041" s="177">
        <f>IF($K$2030&gt;0,'Assumptions (Biomass)'!$V$14*Model!$K$2030*'Assumptions (Biomass)'!I$2/10^9,0)</f>
        <v>0</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0.1073420213</v>
      </c>
      <c r="J2042" s="177">
        <f>IF($L$2030&gt;0,'Assumptions (Biomass)'!$V$14*Model!$L$2030*'Assumptions (Biomass)'!I$2/10^9,0)</f>
        <v>0.1102255569</v>
      </c>
      <c r="K2042" s="177">
        <f>IF($L$2030&gt;0,'Assumptions (Biomass)'!$V$14*Model!$L$2030*'Assumptions (Biomass)'!J$2/10^9,0)</f>
        <v>0.1123695857</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0.005826901684</v>
      </c>
      <c r="K2043" s="177">
        <f>IF($M$2030&gt;0,'Assumptions (Biomass)'!$V$14*Model!$M$2030*'Assumptions (Biomass)'!J$2/10^9,0)</f>
        <v>0.005940242413</v>
      </c>
      <c r="L2043" s="177">
        <f>IF($M$2030&gt;0,'Assumptions (Biomass)'!$V$14*Model!$M$2030*'Assumptions (Biomass)'!K$2/10^9,0)</f>
        <v>0.005985527053</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0.06063997464</v>
      </c>
      <c r="L2044" s="160">
        <f>IF($N$2030&gt;0,'Assumptions (Biomass)'!$V$14*Model!$N$2030*'Assumptions (Biomass)'!K$2/10^9,0)</f>
        <v>0.06110225534</v>
      </c>
      <c r="M2044" s="160">
        <f>IF($N$2030&gt;0,'Assumptions (Biomass)'!$V$14*Model!$N$2030*'Assumptions (Biomass)'!L$2/10^9,0)</f>
        <v>0.06181425109</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0.01172165715</v>
      </c>
      <c r="M2045" s="160">
        <f>IF($O$2030&gt;0,'Assumptions (Biomass)'!$V$14*Model!$O$2030*'Assumptions (Biomass)'!L$2/10^9,0)</f>
        <v>0.01185824409</v>
      </c>
      <c r="N2045" s="160">
        <f>IF($O$2030&gt;0,'Assumptions (Biomass)'!$V$14*Model!$O$2030*'Assumptions (Biomass)'!M$2/10^9,0)</f>
        <v>0.01210595268</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0.03216864087</v>
      </c>
      <c r="N2046" s="177">
        <f>IF($P$2030&gt;0,'Assumptions (Biomass)'!$V$14*Model!$P$2030*'Assumptions (Biomass)'!M$2/10^9,0)</f>
        <v>0.03284061631</v>
      </c>
      <c r="O2046" s="177">
        <f>IF($P$2030&gt;0,'Assumptions (Biomass)'!$V$14*Model!$P$2030*'Assumptions (Biomass)'!N$2/10^9,0)</f>
        <v>0.03347044709</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0.00824235076</v>
      </c>
      <c r="O2047" s="177">
        <f>IF($Q$2030&gt;0,'Assumptions (Biomass)'!$V$14*Model!$Q$2030*'Assumptions (Biomass)'!N$2/10^9,0)</f>
        <v>0.008400425937</v>
      </c>
      <c r="P2047" s="177">
        <f>IF($Q$2030&gt;0,'Assumptions (Biomass)'!$V$14*Model!$Q$2030*'Assumptions (Biomass)'!O$2/10^9,0)</f>
        <v>0.008547847441</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0.002100106484</v>
      </c>
      <c r="P2048" s="178">
        <f>IF($R$2030&gt;0,'Assumptions (Biomass)'!$V$14*Model!$R$2030*'Assumptions (Biomass)'!O$2/10^9,0)</f>
        <v>0.00213696186</v>
      </c>
      <c r="Q2048" s="178">
        <f>IF($R$2030&gt;0,'Assumptions (Biomass)'!$V$14*Model!$R$2030*'Assumptions (Biomass)'!P$2/10^9,0)</f>
        <v>0.002176503398</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0.0210907794</v>
      </c>
      <c r="D2084" s="279">
        <f>'Assumptions (Biomass)'!$V$5*Model!D2032</f>
        <v>0.01445270908</v>
      </c>
      <c r="E2084" s="279">
        <f>'Assumptions (Biomass)'!$V$5*Model!E2032</f>
        <v>0.01148972434</v>
      </c>
      <c r="F2084" s="279">
        <f>'Assumptions (Biomass)'!$V$5*Model!F2032</f>
        <v>0.004096085965</v>
      </c>
      <c r="G2084" s="279">
        <f>'Assumptions (Biomass)'!$V$5*Model!G2032</f>
        <v>0.07230934524</v>
      </c>
      <c r="H2084" s="279">
        <f>'Assumptions (Biomass)'!$V$5*Model!H2032</f>
        <v>0.07456171597</v>
      </c>
      <c r="I2084" s="279">
        <f>'Assumptions (Biomass)'!$V$5*Model!I2032</f>
        <v>0.1367546808</v>
      </c>
      <c r="J2084" s="279">
        <f>'Assumptions (Biomass)'!$V$5*Model!J2032</f>
        <v>0.06963147512</v>
      </c>
      <c r="K2084" s="279">
        <f>'Assumptions (Biomass)'!$V$5*Model!K2032</f>
        <v>0.1073698816</v>
      </c>
      <c r="L2084" s="279">
        <f>'Assumptions (Biomass)'!$V$5*Model!L2032</f>
        <v>0.04728566372</v>
      </c>
      <c r="M2084" s="279">
        <f>'Assumptions (Biomass)'!$V$5*Model!M2032</f>
        <v>0.06350468163</v>
      </c>
      <c r="N2084" s="279">
        <f>'Assumptions (Biomass)'!$V$5*Model!N2032</f>
        <v>0.03191335185</v>
      </c>
      <c r="O2084" s="279">
        <f>'Assumptions (Biomass)'!$V$5*Model!O2032</f>
        <v>0.02638258771</v>
      </c>
      <c r="P2084" s="279">
        <f>'Assumptions (Biomass)'!$V$5*Model!P2032</f>
        <v>0.006410885581</v>
      </c>
      <c r="Q2084" s="279">
        <f>'Assumptions (Biomass)'!$V$5*Model!Q2032</f>
        <v>0.001305902039</v>
      </c>
      <c r="R2084" s="279">
        <f>'Assumptions (Biomass)'!$V$5*Model!R2032</f>
        <v>0</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0.0140605196</v>
      </c>
      <c r="D2085" s="176">
        <f>'Assumptions (Biomass)'!$V$6*Model!D2032</f>
        <v>0.009635139388</v>
      </c>
      <c r="E2085" s="176">
        <f>'Assumptions (Biomass)'!$V$6*Model!E2032</f>
        <v>0.007659816229</v>
      </c>
      <c r="F2085" s="176">
        <f>'Assumptions (Biomass)'!$V$6*Model!F2032</f>
        <v>0.002730723977</v>
      </c>
      <c r="G2085" s="176">
        <f>'Assumptions (Biomass)'!$V$6*Model!G2032</f>
        <v>0.04820623016</v>
      </c>
      <c r="H2085" s="176">
        <f>'Assumptions (Biomass)'!$V$6*Model!H2032</f>
        <v>0.04970781065</v>
      </c>
      <c r="I2085" s="176">
        <f>'Assumptions (Biomass)'!$V$6*Model!I2032</f>
        <v>0.09116978723</v>
      </c>
      <c r="J2085" s="176">
        <f>'Assumptions (Biomass)'!$V$6*Model!J2032</f>
        <v>0.04642098341</v>
      </c>
      <c r="K2085" s="176">
        <f>'Assumptions (Biomass)'!$V$6*Model!K2032</f>
        <v>0.07157992108</v>
      </c>
      <c r="L2085" s="176">
        <f>'Assumptions (Biomass)'!$V$6*Model!L2032</f>
        <v>0.03152377581</v>
      </c>
      <c r="M2085" s="176">
        <f>'Assumptions (Biomass)'!$V$6*Model!M2032</f>
        <v>0.04233645442</v>
      </c>
      <c r="N2085" s="176">
        <f>'Assumptions (Biomass)'!$V$6*Model!N2032</f>
        <v>0.0212755679</v>
      </c>
      <c r="O2085" s="176">
        <f>'Assumptions (Biomass)'!$V$6*Model!O2032</f>
        <v>0.01758839181</v>
      </c>
      <c r="P2085" s="176">
        <f>'Assumptions (Biomass)'!$V$6*Model!P2032</f>
        <v>0.004273923721</v>
      </c>
      <c r="Q2085" s="176">
        <f>'Assumptions (Biomass)'!$V$6*Model!Q2032</f>
        <v>0.0008706013593</v>
      </c>
      <c r="R2085" s="176">
        <f>'Assumptions (Biomass)'!$V$6*Model!R2032</f>
        <v>0</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-0.0001829260155</v>
      </c>
      <c r="D2086" s="177">
        <f t="array" ref="D2086">SUM(IF(ISERROR(D2087:D2137),"",D2087:D2137))</f>
        <v>-0.0001916150012</v>
      </c>
      <c r="E2086" s="177">
        <f t="array" ref="E2086">SUM(IF(ISERROR(E2087:E2137),"",E2087:E2137))</f>
        <v>-0.0006410314271</v>
      </c>
      <c r="F2086" s="177">
        <f t="array" ref="F2086">SUM(IF(ISERROR(F2087:F2137),"",F2087:F2137))</f>
        <v>-0.002270793549</v>
      </c>
      <c r="G2086" s="177">
        <f t="array" ref="G2086">SUM(IF(ISERROR(G2087:G2137),"",G2087:G2137))</f>
        <v>-0.002378656243</v>
      </c>
      <c r="H2086" s="177">
        <f t="array" ref="H2086">SUM(IF(ISERROR(H2087:H2137),"",H2087:H2137))</f>
        <v>-0.002491642414</v>
      </c>
      <c r="I2086" s="177">
        <f t="array" ref="I2086">SUM(IF(ISERROR(I2087:I2137),"",I2087:I2137))</f>
        <v>-0.003206862631</v>
      </c>
      <c r="J2086" s="177">
        <f t="array" ref="J2086">SUM(IF(ISERROR(J2087:J2137),"",J2087:J2137))</f>
        <v>-0.01330758531</v>
      </c>
      <c r="K2086" s="177">
        <f t="array" ref="K2086">SUM(IF(ISERROR(K2087:K2137),"",K2087:K2137))</f>
        <v>-0.01393969561</v>
      </c>
      <c r="L2086" s="177">
        <f t="array" ref="L2086">SUM(IF(ISERROR(L2087:L2137),"",L2087:L2137))</f>
        <v>-0.02394983545</v>
      </c>
      <c r="M2086" s="177">
        <f t="array" ref="M2086">SUM(IF(ISERROR(M2087:M2137),"",M2087:M2137))</f>
        <v>-0.02559043339</v>
      </c>
      <c r="N2086" s="177">
        <f t="array" ref="N2086">SUM(IF(ISERROR(N2087:N2137),"",N2087:N2137))</f>
        <v>-0.03200662614</v>
      </c>
      <c r="O2086" s="177">
        <f t="array" ref="O2086">SUM(IF(ISERROR(O2087:O2137),"",O2087:O2137))</f>
        <v>-0.03453801678</v>
      </c>
      <c r="P2086" s="177">
        <f t="array" ref="P2086">SUM(IF(ISERROR(P2087:P2137),"",P2087:P2137))</f>
        <v>-0.03896876659</v>
      </c>
      <c r="Q2086" s="177">
        <f t="array" ref="Q2086">SUM(IF(ISERROR(Q2087:Q2137),"",Q2087:Q2137))</f>
        <v>-0.04153350091</v>
      </c>
      <c r="R2086" s="177">
        <f t="array" ref="R2086">SUM(IF(ISERROR(R2087:R2137),"",R2087:R2137))</f>
        <v>-0.04332112358</v>
      </c>
      <c r="S2086" s="177">
        <f t="array" ref="S2086">SUM(IF(ISERROR(S2087:S2137),"",S2087:S2137))</f>
        <v>-0.04537887695</v>
      </c>
      <c r="T2086" s="177">
        <f t="array" ref="T2086">SUM(IF(ISERROR(T2087:T2137),"",T2087:T2137))</f>
        <v>-0.04665114389</v>
      </c>
      <c r="U2086" s="177">
        <f t="array" ref="U2086">SUM(IF(ISERROR(U2087:U2137),"",U2087:U2137))</f>
        <v>-0.04565900218</v>
      </c>
      <c r="V2086" s="177">
        <f t="array" ref="V2086">SUM(IF(ISERROR(V2087:V2137),"",V2087:V2137))</f>
        <v>-0.04782780479</v>
      </c>
      <c r="W2086" s="177">
        <f t="array" ref="W2086">SUM(IF(ISERROR(W2087:W2137),"",W2087:W2137))</f>
        <v>-0.05009962551</v>
      </c>
      <c r="X2086" s="177">
        <f t="array" ref="X2086">SUM(IF(ISERROR(X2087:X2137),"",X2087:X2137))</f>
        <v>-0.05128209851</v>
      </c>
      <c r="Y2086" s="177">
        <f t="array" ref="Y2086">SUM(IF(ISERROR(Y2087:Y2137),"",Y2087:Y2137))</f>
        <v>-0.03376245427</v>
      </c>
      <c r="Z2086" s="177">
        <f t="array" ref="Z2086">SUM(IF(ISERROR(Z2087:Z2137),"",Z2087:Z2137))</f>
        <v>-0.03536617085</v>
      </c>
      <c r="AA2086" s="177">
        <f t="array" ref="AA2086">SUM(IF(ISERROR(AA2087:AA2137),"",AA2087:AA2137))</f>
        <v>-0.01829485051</v>
      </c>
      <c r="AB2086" s="177">
        <f t="array" ref="AB2086">SUM(IF(ISERROR(AB2087:AB2137),"",AB2087:AB2137))</f>
        <v>-0.01815492402</v>
      </c>
      <c r="AC2086" s="177">
        <f t="array" ref="AC2086">SUM(IF(ISERROR(AC2087:AC2137),"",AC2087:AC2137))</f>
        <v>-0.008585276037</v>
      </c>
      <c r="AD2086" s="177">
        <f t="array" ref="AD2086">SUM(IF(ISERROR(AD2087:AD2137),"",AD2087:AD2137))</f>
        <v>-0.00696495391</v>
      </c>
      <c r="AE2086" s="177">
        <f t="array" ref="AE2086">SUM(IF(ISERROR(AE2087:AE2137),"",AE2087:AE2137))</f>
        <v>-0.001698923638</v>
      </c>
      <c r="AF2086" s="177">
        <f t="array" ref="AF2086">SUM(IF(ISERROR(AF2087:AF2137),"",AF2087:AF2137))</f>
        <v>-0.0003479718135</v>
      </c>
      <c r="AG2086" s="177">
        <f t="array" ref="AG2086">SUM(IF(ISERROR(AG2087:AG2137),"",AG2087:AG2137))</f>
        <v>0</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-0.0001829260155</v>
      </c>
      <c r="D2087" s="177">
        <f>IF($C$2030&gt;0,PPMT('Assumptions (Biomass)'!$V$7,Model!X$1,'Assumptions (Biomass)'!$V$10,'Assumptions (Biomass)'!$V$5*Model!$C$2030*'Assumptions (Biomass)'!$B$2/10^9),0)</f>
        <v>-0.0001916150012</v>
      </c>
      <c r="E2087" s="177">
        <f>IF($C$2030&gt;0,PPMT('Assumptions (Biomass)'!$V$7,Model!Y$1,'Assumptions (Biomass)'!$V$10,'Assumptions (Biomass)'!$V$5*Model!$C$2030*'Assumptions (Biomass)'!$B$2/10^9),0)</f>
        <v>-0.0002007167138</v>
      </c>
      <c r="F2087" s="177">
        <f>IF($C$2030&gt;0,PPMT('Assumptions (Biomass)'!$V$7,Model!Z$1,'Assumptions (Biomass)'!$V$10,'Assumptions (Biomass)'!$V$5*Model!$C$2030*'Assumptions (Biomass)'!$B$2/10^9),0)</f>
        <v>-0.0002102507577</v>
      </c>
      <c r="G2087" s="177">
        <f>IF($C$2030&gt;0,PPMT('Assumptions (Biomass)'!$V$7,Model!AA$1,'Assumptions (Biomass)'!$V$10,'Assumptions (Biomass)'!$V$5*Model!$C$2030*'Assumptions (Biomass)'!$B$2/10^9),0)</f>
        <v>-0.0002202376687</v>
      </c>
      <c r="H2087" s="177">
        <f>IF($C$2030&gt;0,PPMT('Assumptions (Biomass)'!$V$7,Model!AB$1,'Assumptions (Biomass)'!$V$10,'Assumptions (Biomass)'!$V$5*Model!$C$2030*'Assumptions (Biomass)'!$B$2/10^9),0)</f>
        <v>-0.0002306989579</v>
      </c>
      <c r="I2087" s="177">
        <f>IF($C$2030&gt;0,PPMT('Assumptions (Biomass)'!$V$7,Model!AC$1,'Assumptions (Biomass)'!$V$10,'Assumptions (Biomass)'!$V$5*Model!$C$2030*'Assumptions (Biomass)'!$B$2/10^9),0)</f>
        <v>-0.0002416571584</v>
      </c>
      <c r="J2087" s="177">
        <f>IF($C$2030&gt;0,PPMT('Assumptions (Biomass)'!$V$7,Model!AD$1,'Assumptions (Biomass)'!$V$10,'Assumptions (Biomass)'!$V$5*Model!$C$2030*'Assumptions (Biomass)'!$B$2/10^9),0)</f>
        <v>-0.0002531358735</v>
      </c>
      <c r="K2087" s="177">
        <f>IF($C$2030&gt;0,PPMT('Assumptions (Biomass)'!$V$7,Model!AE$1,'Assumptions (Biomass)'!$V$10,'Assumptions (Biomass)'!$V$5*Model!$C$2030*'Assumptions (Biomass)'!$B$2/10^9),0)</f>
        <v>-0.0002651598274</v>
      </c>
      <c r="L2087" s="177">
        <f>IF($C$2030&gt;0,PPMT('Assumptions (Biomass)'!$V$7,Model!AF$1,'Assumptions (Biomass)'!$V$10,'Assumptions (Biomass)'!$V$5*Model!$C$2030*'Assumptions (Biomass)'!$B$2/10^9),0)</f>
        <v>-0.0002777549193</v>
      </c>
      <c r="M2087" s="177">
        <f>IF($C$2030&gt;0,PPMT('Assumptions (Biomass)'!$V$7,Model!AG$1,'Assumptions (Biomass)'!$V$10,'Assumptions (Biomass)'!$V$5*Model!$C$2030*'Assumptions (Biomass)'!$B$2/10^9),0)</f>
        <v>-0.0002909482779</v>
      </c>
      <c r="N2087" s="177">
        <f>IF($C$2030&gt;0,PPMT('Assumptions (Biomass)'!$V$7,Model!AH$1,'Assumptions (Biomass)'!$V$10,'Assumptions (Biomass)'!$V$5*Model!$C$2030*'Assumptions (Biomass)'!$B$2/10^9),0)</f>
        <v>-0.0003047683211</v>
      </c>
      <c r="O2087" s="177">
        <f>IF($C$2030&gt;0,PPMT('Assumptions (Biomass)'!$V$7,Model!AI$1,'Assumptions (Biomass)'!$V$10,'Assumptions (Biomass)'!$V$5*Model!$C$2030*'Assumptions (Biomass)'!$B$2/10^9),0)</f>
        <v>-0.0003192448164</v>
      </c>
      <c r="P2087" s="177">
        <f>IF($C$2030&gt;0,PPMT('Assumptions (Biomass)'!$V$7,Model!AJ$1,'Assumptions (Biomass)'!$V$10,'Assumptions (Biomass)'!$V$5*Model!$C$2030*'Assumptions (Biomass)'!$B$2/10^9),0)</f>
        <v>-0.0003344089451</v>
      </c>
      <c r="Q2087" s="177">
        <f>IF($C$2030&gt;0,PPMT('Assumptions (Biomass)'!$V$7,Model!AK$1,'Assumptions (Biomass)'!$V$10,'Assumptions (Biomass)'!$V$5*Model!$C$2030*'Assumptions (Biomass)'!$B$2/10^9),0)</f>
        <v>-0.00035029337</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v>
      </c>
      <c r="E2088" s="177">
        <f>IF($D$2030&gt;0,PPMT('Assumptions (Biomass)'!$V$7,Model!X$1,'Assumptions (Biomass)'!$V$10,'Assumptions (Biomass)'!$V$5*Model!$D$2030*'Assumptions (Biomass)'!$B$2/10^9),0)</f>
        <v>0</v>
      </c>
      <c r="F2088" s="177">
        <f>IF($D$2030&gt;0,PPMT('Assumptions (Biomass)'!$V$7,Model!Y$1,'Assumptions (Biomass)'!$V$10,'Assumptions (Biomass)'!$V$5*Model!$D$2030*'Assumptions (Biomass)'!$B$2/10^9),0)</f>
        <v>0</v>
      </c>
      <c r="G2088" s="177">
        <f>IF($D$2030&gt;0,PPMT('Assumptions (Biomass)'!$V$7,Model!Z$1,'Assumptions (Biomass)'!$V$10,'Assumptions (Biomass)'!$V$5*Model!$D$2030*'Assumptions (Biomass)'!$B$2/10^9),0)</f>
        <v>0</v>
      </c>
      <c r="H2088" s="177">
        <f>IF($D$2030&gt;0,PPMT('Assumptions (Biomass)'!$V$7,Model!AA$1,'Assumptions (Biomass)'!$V$10,'Assumptions (Biomass)'!$V$5*Model!$D$2030*'Assumptions (Biomass)'!$B$2/10^9),0)</f>
        <v>0</v>
      </c>
      <c r="I2088" s="177">
        <f>IF($D$2030&gt;0,PPMT('Assumptions (Biomass)'!$V$7,Model!AB$1,'Assumptions (Biomass)'!$V$10,'Assumptions (Biomass)'!$V$5*Model!$D$2030*'Assumptions (Biomass)'!$B$2/10^9),0)</f>
        <v>0</v>
      </c>
      <c r="J2088" s="177">
        <f>IF($D$2030&gt;0,PPMT('Assumptions (Biomass)'!$V$7,Model!AC$1,'Assumptions (Biomass)'!$V$10,'Assumptions (Biomass)'!$V$5*Model!$D$2030*'Assumptions (Biomass)'!$B$2/10^9),0)</f>
        <v>0</v>
      </c>
      <c r="K2088" s="177">
        <f>IF($D$2030&gt;0,PPMT('Assumptions (Biomass)'!$V$7,Model!AD$1,'Assumptions (Biomass)'!$V$10,'Assumptions (Biomass)'!$V$5*Model!$D$2030*'Assumptions (Biomass)'!$B$2/10^9),0)</f>
        <v>0</v>
      </c>
      <c r="L2088" s="177">
        <f>IF($D$2030&gt;0,PPMT('Assumptions (Biomass)'!$V$7,Model!AE$1,'Assumptions (Biomass)'!$V$10,'Assumptions (Biomass)'!$V$5*Model!$D$2030*'Assumptions (Biomass)'!$B$2/10^9),0)</f>
        <v>0</v>
      </c>
      <c r="M2088" s="177">
        <f>IF($D$2030&gt;0,PPMT('Assumptions (Biomass)'!$V$7,Model!AF$1,'Assumptions (Biomass)'!$V$10,'Assumptions (Biomass)'!$V$5*Model!$D$2030*'Assumptions (Biomass)'!$B$2/10^9),0)</f>
        <v>0</v>
      </c>
      <c r="N2088" s="177">
        <f>IF($D$2030&gt;0,PPMT('Assumptions (Biomass)'!$V$7,Model!AG$1,'Assumptions (Biomass)'!$V$10,'Assumptions (Biomass)'!$V$5*Model!$D$2030*'Assumptions (Biomass)'!$B$2/10^9),0)</f>
        <v>0</v>
      </c>
      <c r="O2088" s="177">
        <f>IF($D$2030&gt;0,PPMT('Assumptions (Biomass)'!$V$7,Model!AH$1,'Assumptions (Biomass)'!$V$10,'Assumptions (Biomass)'!$V$5*Model!$D$2030*'Assumptions (Biomass)'!$B$2/10^9),0)</f>
        <v>0</v>
      </c>
      <c r="P2088" s="177">
        <f>IF($D$2030&gt;0,PPMT('Assumptions (Biomass)'!$V$7,Model!AI$1,'Assumptions (Biomass)'!$V$10,'Assumptions (Biomass)'!$V$5*Model!$D$2030*'Assumptions (Biomass)'!$B$2/10^9),0)</f>
        <v>0</v>
      </c>
      <c r="Q2088" s="177">
        <f>IF($D$2030&gt;0,PPMT('Assumptions (Biomass)'!$V$7,Model!AJ$1,'Assumptions (Biomass)'!$V$10,'Assumptions (Biomass)'!$V$5*Model!$D$2030*'Assumptions (Biomass)'!$B$2/10^9),0)</f>
        <v>0</v>
      </c>
      <c r="R2088" s="177">
        <f>IF($D$2030&gt;0,PPMT('Assumptions (Biomass)'!$V$7,Model!AK$1,'Assumptions (Biomass)'!$V$10,'Assumptions (Biomass)'!$V$5*Model!$D$2030*'Assumptions (Biomass)'!$B$2/10^9),0)</f>
        <v>0</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-0.0004403147133</v>
      </c>
      <c r="F2089" s="160">
        <f>IF($E$2030&gt;0,PPMT('Assumptions (Biomass)'!$V$7,Model!X$1,'Assumptions (Biomass)'!$V$10,'Assumptions (Biomass)'!$V$5*Model!$E$2030*AVERAGE('Assumptions (Biomass)'!$B$2:$C$2)/10^9),0)</f>
        <v>-0.0004612296622</v>
      </c>
      <c r="G2089" s="160">
        <f>IF($E$2030&gt;0,PPMT('Assumptions (Biomass)'!$V$7,Model!Y$1,'Assumptions (Biomass)'!$V$10,'Assumptions (Biomass)'!$V$5*Model!$E$2030*AVERAGE('Assumptions (Biomass)'!$B$2:$C$2)/10^9),0)</f>
        <v>-0.0004831380711</v>
      </c>
      <c r="H2089" s="160">
        <f>IF($E$2030&gt;0,PPMT('Assumptions (Biomass)'!$V$7,Model!Z$1,'Assumptions (Biomass)'!$V$10,'Assumptions (Biomass)'!$V$5*Model!$E$2030*AVERAGE('Assumptions (Biomass)'!$B$2:$C$2)/10^9),0)</f>
        <v>-0.0005060871295</v>
      </c>
      <c r="I2089" s="160">
        <f>IF($E$2030&gt;0,PPMT('Assumptions (Biomass)'!$V$7,Model!AA$1,'Assumptions (Biomass)'!$V$10,'Assumptions (Biomass)'!$V$5*Model!$E$2030*AVERAGE('Assumptions (Biomass)'!$B$2:$C$2)/10^9),0)</f>
        <v>-0.0005301262681</v>
      </c>
      <c r="J2089" s="160">
        <f>IF($E$2030&gt;0,PPMT('Assumptions (Biomass)'!$V$7,Model!AB$1,'Assumptions (Biomass)'!$V$10,'Assumptions (Biomass)'!$V$5*Model!$E$2030*AVERAGE('Assumptions (Biomass)'!$B$2:$C$2)/10^9),0)</f>
        <v>-0.0005553072659</v>
      </c>
      <c r="K2089" s="160">
        <f>IF($E$2030&gt;0,PPMT('Assumptions (Biomass)'!$V$7,Model!AC$1,'Assumptions (Biomass)'!$V$10,'Assumptions (Biomass)'!$V$5*Model!$E$2030*AVERAGE('Assumptions (Biomass)'!$B$2:$C$2)/10^9),0)</f>
        <v>-0.000581684361</v>
      </c>
      <c r="L2089" s="160">
        <f>IF($E$2030&gt;0,PPMT('Assumptions (Biomass)'!$V$7,Model!AD$1,'Assumptions (Biomass)'!$V$10,'Assumptions (Biomass)'!$V$5*Model!$E$2030*AVERAGE('Assumptions (Biomass)'!$B$2:$C$2)/10^9),0)</f>
        <v>-0.0006093143682</v>
      </c>
      <c r="M2089" s="160">
        <f>IF($E$2030&gt;0,PPMT('Assumptions (Biomass)'!$V$7,Model!AE$1,'Assumptions (Biomass)'!$V$10,'Assumptions (Biomass)'!$V$5*Model!$E$2030*AVERAGE('Assumptions (Biomass)'!$B$2:$C$2)/10^9),0)</f>
        <v>-0.0006382568006</v>
      </c>
      <c r="N2089" s="177">
        <f>IF($E$2030&gt;0,PPMT('Assumptions (Biomass)'!$V$7,Model!AF$1,'Assumptions (Biomass)'!$V$10,'Assumptions (Biomass)'!$V$5*Model!$E$2030*AVERAGE('Assumptions (Biomass)'!$B$2:$C$2)/10^9),0)</f>
        <v>-0.0006685739987</v>
      </c>
      <c r="O2089" s="160">
        <f>IF($E$2030&gt;0,PPMT('Assumptions (Biomass)'!$V$7,Model!AG$1,'Assumptions (Biomass)'!$V$10,'Assumptions (Biomass)'!$V$5*Model!$E$2030*AVERAGE('Assumptions (Biomass)'!$B$2:$C$2)/10^9),0)</f>
        <v>-0.0007003312636</v>
      </c>
      <c r="P2089" s="160">
        <f>IF($E$2030&gt;0,PPMT('Assumptions (Biomass)'!$V$7,Model!AH$1,'Assumptions (Biomass)'!$V$10,'Assumptions (Biomass)'!$V$5*Model!$E$2030*AVERAGE('Assumptions (Biomass)'!$B$2:$C$2)/10^9),0)</f>
        <v>-0.0007335969986</v>
      </c>
      <c r="Q2089" s="160">
        <f>IF($E$2030&gt;0,PPMT('Assumptions (Biomass)'!$V$7,Model!AI$1,'Assumptions (Biomass)'!$V$10,'Assumptions (Biomass)'!$V$5*Model!$E$2030*AVERAGE('Assumptions (Biomass)'!$B$2:$C$2)/10^9),0)</f>
        <v>-0.0007684428561</v>
      </c>
      <c r="R2089" s="160">
        <f>IF($E$2030&gt;0,PPMT('Assumptions (Biomass)'!$V$7,Model!AJ$1,'Assumptions (Biomass)'!$V$10,'Assumptions (Biomass)'!$V$5*Model!$E$2030*AVERAGE('Assumptions (Biomass)'!$B$2:$C$2)/10^9),0)</f>
        <v>-0.0008049438917</v>
      </c>
      <c r="S2089" s="160">
        <f>IF($E$2030&gt;0,PPMT('Assumptions (Biomass)'!$V$7,Model!AK$1,'Assumptions (Biomass)'!$V$10,'Assumptions (Biomass)'!$V$5*Model!$E$2030*AVERAGE('Assumptions (Biomass)'!$B$2:$C$2)/10^9),0)</f>
        <v>-0.0008431787266</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-0.001599313129</v>
      </c>
      <c r="G2090" s="160">
        <f>IF($F$2030&gt;0,PPMT('Assumptions (Biomass)'!$V$7,Model!X$1,'Assumptions (Biomass)'!$V$10,'Assumptions (Biomass)'!$V$5*Model!$F$2030*AVERAGE('Assumptions (Biomass)'!$B$2:$D$2)/10^9),0)</f>
        <v>-0.001675280503</v>
      </c>
      <c r="H2090" s="160">
        <f>IF($F$2030&gt;0,PPMT('Assumptions (Biomass)'!$V$7,Model!Y$1,'Assumptions (Biomass)'!$V$10,'Assumptions (Biomass)'!$V$5*Model!$F$2030*AVERAGE('Assumptions (Biomass)'!$B$2:$D$2)/10^9),0)</f>
        <v>-0.001754856327</v>
      </c>
      <c r="I2090" s="160">
        <f>IF($F$2030&gt;0,PPMT('Assumptions (Biomass)'!$V$7,Model!Z$1,'Assumptions (Biomass)'!$V$10,'Assumptions (Biomass)'!$V$5*Model!$F$2030*AVERAGE('Assumptions (Biomass)'!$B$2:$D$2)/10^9),0)</f>
        <v>-0.001838212003</v>
      </c>
      <c r="J2090" s="160">
        <f>IF($F$2030&gt;0,PPMT('Assumptions (Biomass)'!$V$7,Model!AA$1,'Assumptions (Biomass)'!$V$10,'Assumptions (Biomass)'!$V$5*Model!$F$2030*AVERAGE('Assumptions (Biomass)'!$B$2:$D$2)/10^9),0)</f>
        <v>-0.001925527073</v>
      </c>
      <c r="K2090" s="160">
        <f>IF($F$2030&gt;0,PPMT('Assumptions (Biomass)'!$V$7,Model!AB$1,'Assumptions (Biomass)'!$V$10,'Assumptions (Biomass)'!$V$5*Model!$F$2030*AVERAGE('Assumptions (Biomass)'!$B$2:$D$2)/10^9),0)</f>
        <v>-0.002016989609</v>
      </c>
      <c r="L2090" s="160">
        <f>IF($F$2030&gt;0,PPMT('Assumptions (Biomass)'!$V$7,Model!AC$1,'Assumptions (Biomass)'!$V$10,'Assumptions (Biomass)'!$V$5*Model!$F$2030*AVERAGE('Assumptions (Biomass)'!$B$2:$D$2)/10^9),0)</f>
        <v>-0.002112796615</v>
      </c>
      <c r="M2090" s="160">
        <f>IF($F$2030&gt;0,PPMT('Assumptions (Biomass)'!$V$7,Model!AD$1,'Assumptions (Biomass)'!$V$10,'Assumptions (Biomass)'!$V$5*Model!$F$2030*AVERAGE('Assumptions (Biomass)'!$B$2:$D$2)/10^9),0)</f>
        <v>-0.002213154454</v>
      </c>
      <c r="N2090" s="177">
        <f>IF($F$2030&gt;0,PPMT('Assumptions (Biomass)'!$V$7,Model!AE$1,'Assumptions (Biomass)'!$V$10,'Assumptions (Biomass)'!$V$5*Model!$F$2030*AVERAGE('Assumptions (Biomass)'!$B$2:$D$2)/10^9),0)</f>
        <v>-0.002318279291</v>
      </c>
      <c r="O2090" s="160">
        <f>IF($F$2030&gt;0,PPMT('Assumptions (Biomass)'!$V$7,Model!AF$1,'Assumptions (Biomass)'!$V$10,'Assumptions (Biomass)'!$V$5*Model!$F$2030*AVERAGE('Assumptions (Biomass)'!$B$2:$D$2)/10^9),0)</f>
        <v>-0.002428397557</v>
      </c>
      <c r="P2090" s="160">
        <f>IF($F$2030&gt;0,PPMT('Assumptions (Biomass)'!$V$7,Model!AG$1,'Assumptions (Biomass)'!$V$10,'Assumptions (Biomass)'!$V$5*Model!$F$2030*AVERAGE('Assumptions (Biomass)'!$B$2:$D$2)/10^9),0)</f>
        <v>-0.002543746441</v>
      </c>
      <c r="Q2090" s="160">
        <f>IF($F$2030&gt;0,PPMT('Assumptions (Biomass)'!$V$7,Model!AH$1,'Assumptions (Biomass)'!$V$10,'Assumptions (Biomass)'!$V$5*Model!$F$2030*AVERAGE('Assumptions (Biomass)'!$B$2:$D$2)/10^9),0)</f>
        <v>-0.002664574397</v>
      </c>
      <c r="R2090" s="160">
        <f>IF($F$2030&gt;0,PPMT('Assumptions (Biomass)'!$V$7,Model!AI$1,'Assumptions (Biomass)'!$V$10,'Assumptions (Biomass)'!$V$5*Model!$F$2030*AVERAGE('Assumptions (Biomass)'!$B$2:$D$2)/10^9),0)</f>
        <v>-0.002791141681</v>
      </c>
      <c r="S2090" s="160">
        <f>IF($F$2030&gt;0,PPMT('Assumptions (Biomass)'!$V$7,Model!AJ$1,'Assumptions (Biomass)'!$V$10,'Assumptions (Biomass)'!$V$5*Model!$F$2030*AVERAGE('Assumptions (Biomass)'!$B$2:$D$2)/10^9),0)</f>
        <v>-0.002923720911</v>
      </c>
      <c r="T2090" s="160">
        <f>IF($F$2030&gt;0,PPMT('Assumptions (Biomass)'!$V$7,Model!AK$1,'Assumptions (Biomass)'!$V$10,'Assumptions (Biomass)'!$V$5*Model!$F$2030*AVERAGE('Assumptions (Biomass)'!$B$2:$D$2)/10^9),0)</f>
        <v>-0.003062597654</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-0.0005968672015</v>
      </c>
      <c r="J2093" s="160">
        <f>IF($I$2030&gt;0,PPMT('Assumptions (Biomass)'!$V$7,Model!X$1,'Assumptions (Biomass)'!$V$10,'Assumptions (Biomass)'!$V$5*Model!$I$2030*AVERAGE('Assumptions (Biomass)'!$E$2:$G$2)/10^9),0)</f>
        <v>-0.0006252183936</v>
      </c>
      <c r="K2093" s="160">
        <f>IF($I$2030&gt;0,PPMT('Assumptions (Biomass)'!$V$7,Model!Y$1,'Assumptions (Biomass)'!$V$10,'Assumptions (Biomass)'!$V$5*Model!$I$2030*AVERAGE('Assumptions (Biomass)'!$E$2:$G$2)/10^9),0)</f>
        <v>-0.0006549162672</v>
      </c>
      <c r="L2093" s="160">
        <f>IF($I$2030&gt;0,PPMT('Assumptions (Biomass)'!$V$7,Model!Z$1,'Assumptions (Biomass)'!$V$10,'Assumptions (Biomass)'!$V$5*Model!$I$2030*AVERAGE('Assumptions (Biomass)'!$E$2:$G$2)/10^9),0)</f>
        <v>-0.0006860247899</v>
      </c>
      <c r="M2093" s="160">
        <f>IF($I$2030&gt;0,PPMT('Assumptions (Biomass)'!$V$7,Model!AA$1,'Assumptions (Biomass)'!$V$10,'Assumptions (Biomass)'!$V$5*Model!$I$2030*AVERAGE('Assumptions (Biomass)'!$E$2:$G$2)/10^9),0)</f>
        <v>-0.0007186109675</v>
      </c>
      <c r="N2093" s="160">
        <f>IF($I$2030&gt;0,PPMT('Assumptions (Biomass)'!$V$7,Model!AB$1,'Assumptions (Biomass)'!$V$10,'Assumptions (Biomass)'!$V$5*Model!$I$2030*AVERAGE('Assumptions (Biomass)'!$E$2:$G$2)/10^9),0)</f>
        <v>-0.0007527449884</v>
      </c>
      <c r="O2093" s="160">
        <f>IF($I$2030&gt;0,PPMT('Assumptions (Biomass)'!$V$7,Model!AC$1,'Assumptions (Biomass)'!$V$10,'Assumptions (Biomass)'!$V$5*Model!$I$2030*AVERAGE('Assumptions (Biomass)'!$E$2:$G$2)/10^9),0)</f>
        <v>-0.0007885003754</v>
      </c>
      <c r="P2093" s="160">
        <f>IF($I$2030&gt;0,PPMT('Assumptions (Biomass)'!$V$7,Model!AD$1,'Assumptions (Biomass)'!$V$10,'Assumptions (Biomass)'!$V$5*Model!$I$2030*AVERAGE('Assumptions (Biomass)'!$E$2:$G$2)/10^9),0)</f>
        <v>-0.0008259541432</v>
      </c>
      <c r="Q2093" s="160">
        <f>IF($I$2030&gt;0,PPMT('Assumptions (Biomass)'!$V$7,Model!AE$1,'Assumptions (Biomass)'!$V$10,'Assumptions (Biomass)'!$V$5*Model!$I$2030*AVERAGE('Assumptions (Biomass)'!$E$2:$G$2)/10^9),0)</f>
        <v>-0.000865186965</v>
      </c>
      <c r="R2093" s="160">
        <f>IF($I$2030&gt;0,PPMT('Assumptions (Biomass)'!$V$7,Model!AF$1,'Assumptions (Biomass)'!$V$10,'Assumptions (Biomass)'!$V$5*Model!$I$2030*AVERAGE('Assumptions (Biomass)'!$E$2:$G$2)/10^9),0)</f>
        <v>-0.0009062833458</v>
      </c>
      <c r="S2093" s="160">
        <f>IF($I$2030&gt;0,PPMT('Assumptions (Biomass)'!$V$7,Model!AG$1,'Assumptions (Biomass)'!$V$10,'Assumptions (Biomass)'!$V$5*Model!$I$2030*AVERAGE('Assumptions (Biomass)'!$E$2:$G$2)/10^9),0)</f>
        <v>-0.0009493318048</v>
      </c>
      <c r="T2093" s="160">
        <f>IF($I$2030&gt;0,PPMT('Assumptions (Biomass)'!$V$7,Model!AH$1,'Assumptions (Biomass)'!$V$10,'Assumptions (Biomass)'!$V$5*Model!$I$2030*AVERAGE('Assumptions (Biomass)'!$E$2:$G$2)/10^9),0)</f>
        <v>-0.0009944250655</v>
      </c>
      <c r="U2093" s="160">
        <f>IF($I$2030&gt;0,PPMT('Assumptions (Biomass)'!$V$7,Model!AI$1,'Assumptions (Biomass)'!$V$10,'Assumptions (Biomass)'!$V$5*Model!$I$2030*AVERAGE('Assumptions (Biomass)'!$E$2:$G$2)/10^9),0)</f>
        <v>-0.001041660256</v>
      </c>
      <c r="V2093" s="160">
        <f>IF($I$2030&gt;0,PPMT('Assumptions (Biomass)'!$V$7,Model!AJ$1,'Assumptions (Biomass)'!$V$10,'Assumptions (Biomass)'!$V$5*Model!$I$2030*AVERAGE('Assumptions (Biomass)'!$E$2:$G$2)/10^9),0)</f>
        <v>-0.001091139118</v>
      </c>
      <c r="W2093" s="160">
        <f>IF($I$2030&gt;0,PPMT('Assumptions (Biomass)'!$V$7,Model!AK$1,'Assumptions (Biomass)'!$V$10,'Assumptions (Biomass)'!$V$5*Model!$I$2030*AVERAGE('Assumptions (Biomass)'!$E$2:$G$2)/10^9),0)</f>
        <v>-0.001142968226</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-0.009948396704</v>
      </c>
      <c r="K2094" s="160">
        <f>IF($J$2030&gt;0,PPMT('Assumptions (Biomass)'!$V$7,Model!X$1,'Assumptions (Biomass)'!$V$10,'Assumptions (Biomass)'!$V$5*Model!$J$2030*AVERAGE('Assumptions (Biomass)'!$F$2:$H$2)/10^9),0)</f>
        <v>-0.01042094555</v>
      </c>
      <c r="L2094" s="160">
        <f>IF($J$2030&gt;0,PPMT('Assumptions (Biomass)'!$V$7,Model!Y$1,'Assumptions (Biomass)'!$V$10,'Assumptions (Biomass)'!$V$5*Model!$J$2030*AVERAGE('Assumptions (Biomass)'!$F$2:$H$2)/10^9),0)</f>
        <v>-0.01091594046</v>
      </c>
      <c r="M2094" s="160">
        <f>IF($J$2030&gt;0,PPMT('Assumptions (Biomass)'!$V$7,Model!Z$1,'Assumptions (Biomass)'!$V$10,'Assumptions (Biomass)'!$V$5*Model!$J$2030*AVERAGE('Assumptions (Biomass)'!$F$2:$H$2)/10^9),0)</f>
        <v>-0.01143444763</v>
      </c>
      <c r="N2094" s="160">
        <f>IF($J$2030&gt;0,PPMT('Assumptions (Biomass)'!$V$7,Model!AA$1,'Assumptions (Biomass)'!$V$10,'Assumptions (Biomass)'!$V$5*Model!$J$2030*AVERAGE('Assumptions (Biomass)'!$F$2:$H$2)/10^9),0)</f>
        <v>-0.01197758389</v>
      </c>
      <c r="O2094" s="160">
        <f>IF($J$2030&gt;0,PPMT('Assumptions (Biomass)'!$V$7,Model!AB$1,'Assumptions (Biomass)'!$V$10,'Assumptions (Biomass)'!$V$5*Model!$J$2030*AVERAGE('Assumptions (Biomass)'!$F$2:$H$2)/10^9),0)</f>
        <v>-0.01254651913</v>
      </c>
      <c r="P2094" s="160">
        <f>IF($J$2030&gt;0,PPMT('Assumptions (Biomass)'!$V$7,Model!AC$1,'Assumptions (Biomass)'!$V$10,'Assumptions (Biomass)'!$V$5*Model!$J$2030*AVERAGE('Assumptions (Biomass)'!$F$2:$H$2)/10^9),0)</f>
        <v>-0.01314247879</v>
      </c>
      <c r="Q2094" s="160">
        <f>IF($J$2030&gt;0,PPMT('Assumptions (Biomass)'!$V$7,Model!AD$1,'Assumptions (Biomass)'!$V$10,'Assumptions (Biomass)'!$V$5*Model!$J$2030*AVERAGE('Assumptions (Biomass)'!$F$2:$H$2)/10^9),0)</f>
        <v>-0.01376674653</v>
      </c>
      <c r="R2094" s="160">
        <f>IF($J$2030&gt;0,PPMT('Assumptions (Biomass)'!$V$7,Model!AE$1,'Assumptions (Biomass)'!$V$10,'Assumptions (Biomass)'!$V$5*Model!$J$2030*AVERAGE('Assumptions (Biomass)'!$F$2:$H$2)/10^9),0)</f>
        <v>-0.01442066699</v>
      </c>
      <c r="S2094" s="160">
        <f>IF($J$2030&gt;0,PPMT('Assumptions (Biomass)'!$V$7,Model!AF$1,'Assumptions (Biomass)'!$V$10,'Assumptions (Biomass)'!$V$5*Model!$J$2030*AVERAGE('Assumptions (Biomass)'!$F$2:$H$2)/10^9),0)</f>
        <v>-0.01510564867</v>
      </c>
      <c r="T2094" s="160">
        <f>IF($J$2030&gt;0,PPMT('Assumptions (Biomass)'!$V$7,Model!AG$1,'Assumptions (Biomass)'!$V$10,'Assumptions (Biomass)'!$V$5*Model!$J$2030*AVERAGE('Assumptions (Biomass)'!$F$2:$H$2)/10^9),0)</f>
        <v>-0.01582316699</v>
      </c>
      <c r="U2094" s="160">
        <f>IF($J$2030&gt;0,PPMT('Assumptions (Biomass)'!$V$7,Model!AH$1,'Assumptions (Biomass)'!$V$10,'Assumptions (Biomass)'!$V$5*Model!$J$2030*AVERAGE('Assumptions (Biomass)'!$F$2:$H$2)/10^9),0)</f>
        <v>-0.01657476742</v>
      </c>
      <c r="V2094" s="160">
        <f>IF($J$2030&gt;0,PPMT('Assumptions (Biomass)'!$V$7,Model!AI$1,'Assumptions (Biomass)'!$V$10,'Assumptions (Biomass)'!$V$5*Model!$J$2030*AVERAGE('Assumptions (Biomass)'!$F$2:$H$2)/10^9),0)</f>
        <v>-0.01736206887</v>
      </c>
      <c r="W2094" s="160">
        <f>IF($J$2030&gt;0,PPMT('Assumptions (Biomass)'!$V$7,Model!AJ$1,'Assumptions (Biomass)'!$V$10,'Assumptions (Biomass)'!$V$5*Model!$J$2030*AVERAGE('Assumptions (Biomass)'!$F$2:$H$2)/10^9),0)</f>
        <v>-0.01818676714</v>
      </c>
      <c r="X2094" s="160">
        <f>IF($J$2030&gt;0,PPMT('Assumptions (Biomass)'!$V$7,Model!AK$1,'Assumptions (Biomass)'!$V$10,'Assumptions (Biomass)'!$V$5*Model!$J$2030*AVERAGE('Assumptions (Biomass)'!$F$2:$H$2)/10^9),0)</f>
        <v>-0.01905063858</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v>
      </c>
      <c r="L2095" s="160">
        <f>IF($K$2030&gt;0,PPMT('Assumptions (Biomass)'!$V$7,Model!X$1,'Assumptions (Biomass)'!$V$10,'Assumptions (Biomass)'!$V$5*Model!$K$2030*AVERAGE('Assumptions (Biomass)'!$G$2:$I$2)/10^9),0)</f>
        <v>0</v>
      </c>
      <c r="M2095" s="160">
        <f>IF($K$2030&gt;0,PPMT('Assumptions (Biomass)'!$V$7,Model!Y$1,'Assumptions (Biomass)'!$V$10,'Assumptions (Biomass)'!$V$5*Model!$K$2030*AVERAGE('Assumptions (Biomass)'!$G$2:$I$2)/10^9),0)</f>
        <v>0</v>
      </c>
      <c r="N2095" s="160">
        <f>IF($K$2030&gt;0,PPMT('Assumptions (Biomass)'!$V$7,Model!Z$1,'Assumptions (Biomass)'!$V$10,'Assumptions (Biomass)'!$V$5*Model!$K$2030*AVERAGE('Assumptions (Biomass)'!$G$2:$I$2)/10^9),0)</f>
        <v>0</v>
      </c>
      <c r="O2095" s="160">
        <f>IF($K$2030&gt;0,PPMT('Assumptions (Biomass)'!$V$7,Model!AA$1,'Assumptions (Biomass)'!$V$10,'Assumptions (Biomass)'!$V$5*Model!$K$2030*AVERAGE('Assumptions (Biomass)'!$G$2:$I$2)/10^9),0)</f>
        <v>0</v>
      </c>
      <c r="P2095" s="160">
        <f>IF($K$2030&gt;0,PPMT('Assumptions (Biomass)'!$V$7,Model!AB$1,'Assumptions (Biomass)'!$V$10,'Assumptions (Biomass)'!$V$5*Model!$K$2030*AVERAGE('Assumptions (Biomass)'!$G$2:$I$2)/10^9),0)</f>
        <v>0</v>
      </c>
      <c r="Q2095" s="160">
        <f>IF($K$2030&gt;0,PPMT('Assumptions (Biomass)'!$V$7,Model!AC$1,'Assumptions (Biomass)'!$V$10,'Assumptions (Biomass)'!$V$5*Model!$K$2030*AVERAGE('Assumptions (Biomass)'!$G$2:$I$2)/10^9),0)</f>
        <v>0</v>
      </c>
      <c r="R2095" s="160">
        <f>IF($K$2030&gt;0,PPMT('Assumptions (Biomass)'!$V$7,Model!AD$1,'Assumptions (Biomass)'!$V$10,'Assumptions (Biomass)'!$V$5*Model!$K$2030*AVERAGE('Assumptions (Biomass)'!$G$2:$I$2)/10^9),0)</f>
        <v>0</v>
      </c>
      <c r="S2095" s="160">
        <f>IF($K$2030&gt;0,PPMT('Assumptions (Biomass)'!$V$7,Model!AE$1,'Assumptions (Biomass)'!$V$10,'Assumptions (Biomass)'!$V$5*Model!$K$2030*AVERAGE('Assumptions (Biomass)'!$G$2:$I$2)/10^9),0)</f>
        <v>0</v>
      </c>
      <c r="T2095" s="160">
        <f>IF($K$2030&gt;0,PPMT('Assumptions (Biomass)'!$V$7,Model!AF$1,'Assumptions (Biomass)'!$V$10,'Assumptions (Biomass)'!$V$5*Model!$K$2030*AVERAGE('Assumptions (Biomass)'!$G$2:$I$2)/10^9),0)</f>
        <v>0</v>
      </c>
      <c r="U2095" s="160">
        <f>IF($K$2030&gt;0,PPMT('Assumptions (Biomass)'!$V$7,Model!AG$1,'Assumptions (Biomass)'!$V$10,'Assumptions (Biomass)'!$V$5*Model!$K$2030*AVERAGE('Assumptions (Biomass)'!$G$2:$I$2)/10^9),0)</f>
        <v>0</v>
      </c>
      <c r="V2095" s="160">
        <f>IF($K$2030&gt;0,PPMT('Assumptions (Biomass)'!$V$7,Model!AH$1,'Assumptions (Biomass)'!$V$10,'Assumptions (Biomass)'!$V$5*Model!$K$2030*AVERAGE('Assumptions (Biomass)'!$G$2:$I$2)/10^9),0)</f>
        <v>0</v>
      </c>
      <c r="W2095" s="160">
        <f>IF($K$2030&gt;0,PPMT('Assumptions (Biomass)'!$V$7,Model!AI$1,'Assumptions (Biomass)'!$V$10,'Assumptions (Biomass)'!$V$5*Model!$K$2030*AVERAGE('Assumptions (Biomass)'!$G$2:$I$2)/10^9),0)</f>
        <v>0</v>
      </c>
      <c r="X2095" s="160">
        <f>IF($K$2030&gt;0,PPMT('Assumptions (Biomass)'!$V$7,Model!AJ$1,'Assumptions (Biomass)'!$V$10,'Assumptions (Biomass)'!$V$5*Model!$K$2030*AVERAGE('Assumptions (Biomass)'!$G$2:$I$2)/10^9),0)</f>
        <v>0</v>
      </c>
      <c r="Y2095" s="160">
        <f>IF($K$2030&gt;0,PPMT('Assumptions (Biomass)'!$V$7,Model!AK$1,'Assumptions (Biomass)'!$V$10,'Assumptions (Biomass)'!$V$5*Model!$K$2030*AVERAGE('Assumptions (Biomass)'!$G$2:$I$2)/10^9),0)</f>
        <v>0</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-0.009348004294</v>
      </c>
      <c r="M2096" s="160">
        <f>IF($L$2030&gt;0,PPMT('Assumptions (Biomass)'!$V$7,Model!X$1,'Assumptions (Biomass)'!$V$10,'Assumptions (Biomass)'!$V$5*Model!$L$2030*AVERAGE('Assumptions (Biomass)'!$H$2:$J$2)/10^9),0)</f>
        <v>-0.009792034498</v>
      </c>
      <c r="N2096" s="160">
        <f>IF($L$2030&gt;0,PPMT('Assumptions (Biomass)'!$V$7,Model!Y$1,'Assumptions (Biomass)'!$V$10,'Assumptions (Biomass)'!$V$5*Model!$L$2030*AVERAGE('Assumptions (Biomass)'!$H$2:$J$2)/10^9),0)</f>
        <v>-0.01025715614</v>
      </c>
      <c r="O2096" s="160">
        <f>IF($L$2030&gt;0,PPMT('Assumptions (Biomass)'!$V$7,Model!Z$1,'Assumptions (Biomass)'!$V$10,'Assumptions (Biomass)'!$V$5*Model!$L$2030*AVERAGE('Assumptions (Biomass)'!$H$2:$J$2)/10^9),0)</f>
        <v>-0.01074437105</v>
      </c>
      <c r="P2096" s="160">
        <f>IF($L$2030&gt;0,PPMT('Assumptions (Biomass)'!$V$7,Model!AA$1,'Assumptions (Biomass)'!$V$10,'Assumptions (Biomass)'!$V$5*Model!$L$2030*AVERAGE('Assumptions (Biomass)'!$H$2:$J$2)/10^9),0)</f>
        <v>-0.01125472868</v>
      </c>
      <c r="Q2096" s="160">
        <f>IF($L$2030&gt;0,PPMT('Assumptions (Biomass)'!$V$7,Model!AB$1,'Assumptions (Biomass)'!$V$10,'Assumptions (Biomass)'!$V$5*Model!$L$2030*AVERAGE('Assumptions (Biomass)'!$H$2:$J$2)/10^9),0)</f>
        <v>-0.01178932829</v>
      </c>
      <c r="R2096" s="160">
        <f>IF($L$2030&gt;0,PPMT('Assumptions (Biomass)'!$V$7,Model!AC$1,'Assumptions (Biomass)'!$V$10,'Assumptions (Biomass)'!$V$5*Model!$L$2030*AVERAGE('Assumptions (Biomass)'!$H$2:$J$2)/10^9),0)</f>
        <v>-0.01234932138</v>
      </c>
      <c r="S2096" s="160">
        <f>IF($L$2030&gt;0,PPMT('Assumptions (Biomass)'!$V$7,Model!AD$1,'Assumptions (Biomass)'!$V$10,'Assumptions (Biomass)'!$V$5*Model!$L$2030*AVERAGE('Assumptions (Biomass)'!$H$2:$J$2)/10^9),0)</f>
        <v>-0.01293591415</v>
      </c>
      <c r="T2096" s="160">
        <f>IF($L$2030&gt;0,PPMT('Assumptions (Biomass)'!$V$7,Model!AE$1,'Assumptions (Biomass)'!$V$10,'Assumptions (Biomass)'!$V$5*Model!$L$2030*AVERAGE('Assumptions (Biomass)'!$H$2:$J$2)/10^9),0)</f>
        <v>-0.01355037007</v>
      </c>
      <c r="U2096" s="160">
        <f>IF($L$2030&gt;0,PPMT('Assumptions (Biomass)'!$V$7,Model!AF$1,'Assumptions (Biomass)'!$V$10,'Assumptions (Biomass)'!$V$5*Model!$L$2030*AVERAGE('Assumptions (Biomass)'!$H$2:$J$2)/10^9),0)</f>
        <v>-0.01419401265</v>
      </c>
      <c r="V2096" s="160">
        <f>IF($L$2030&gt;0,PPMT('Assumptions (Biomass)'!$V$7,Model!AG$1,'Assumptions (Biomass)'!$V$10,'Assumptions (Biomass)'!$V$5*Model!$L$2030*AVERAGE('Assumptions (Biomass)'!$H$2:$J$2)/10^9),0)</f>
        <v>-0.01486822825</v>
      </c>
      <c r="W2096" s="160">
        <f>IF($L$2030&gt;0,PPMT('Assumptions (Biomass)'!$V$7,Model!AH$1,'Assumptions (Biomass)'!$V$10,'Assumptions (Biomass)'!$V$5*Model!$L$2030*AVERAGE('Assumptions (Biomass)'!$H$2:$J$2)/10^9),0)</f>
        <v>-0.01557446909</v>
      </c>
      <c r="X2096" s="160">
        <f>IF($L$2030&gt;0,PPMT('Assumptions (Biomass)'!$V$7,Model!AI$1,'Assumptions (Biomass)'!$V$10,'Assumptions (Biomass)'!$V$5*Model!$L$2030*AVERAGE('Assumptions (Biomass)'!$H$2:$J$2)/10^9),0)</f>
        <v>-0.01631425638</v>
      </c>
      <c r="Y2096" s="160">
        <f>IF($L$2030&gt;0,PPMT('Assumptions (Biomass)'!$V$7,Model!AJ$1,'Assumptions (Biomass)'!$V$10,'Assumptions (Biomass)'!$V$5*Model!$L$2030*AVERAGE('Assumptions (Biomass)'!$H$2:$J$2)/10^9),0)</f>
        <v>-0.01708918355</v>
      </c>
      <c r="Z2096" s="160">
        <f>IF($L$2030&gt;0,PPMT('Assumptions (Biomass)'!$V$7,Model!AK$1,'Assumptions (Biomass)'!$V$10,'Assumptions (Biomass)'!$V$5*Model!$L$2030*AVERAGE('Assumptions (Biomass)'!$H$2:$J$2)/10^9),0)</f>
        <v>-0.01790091977</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-0.0005029807623</v>
      </c>
      <c r="N2097" s="160">
        <f>IF($M$2030&gt;0,PPMT('Assumptions (Biomass)'!$V$7,Model!X$1,'Assumptions (Biomass)'!$V$10,'Assumptions (Biomass)'!$V$5*Model!$M$2030*AVERAGE('Assumptions (Biomass)'!$I$2:$K$2)/10^9),0)</f>
        <v>-0.0005268723485</v>
      </c>
      <c r="O2097" s="160">
        <f>IF($M$2030&gt;0,PPMT('Assumptions (Biomass)'!$V$7,Model!Y$1,'Assumptions (Biomass)'!$V$10,'Assumptions (Biomass)'!$V$5*Model!$M$2030*AVERAGE('Assumptions (Biomass)'!$I$2:$K$2)/10^9),0)</f>
        <v>-0.0005518987851</v>
      </c>
      <c r="P2097" s="160">
        <f>IF($M$2030&gt;0,PPMT('Assumptions (Biomass)'!$V$7,Model!Z$1,'Assumptions (Biomass)'!$V$10,'Assumptions (Biomass)'!$V$5*Model!$M$2030*AVERAGE('Assumptions (Biomass)'!$I$2:$K$2)/10^9),0)</f>
        <v>-0.0005781139774</v>
      </c>
      <c r="Q2097" s="160">
        <f>IF($M$2030&gt;0,PPMT('Assumptions (Biomass)'!$V$7,Model!AA$1,'Assumptions (Biomass)'!$V$10,'Assumptions (Biomass)'!$V$5*Model!$M$2030*AVERAGE('Assumptions (Biomass)'!$I$2:$K$2)/10^9),0)</f>
        <v>-0.0006055743913</v>
      </c>
      <c r="R2097" s="160">
        <f>IF($M$2030&gt;0,PPMT('Assumptions (Biomass)'!$V$7,Model!AB$1,'Assumptions (Biomass)'!$V$10,'Assumptions (Biomass)'!$V$5*Model!$M$2030*AVERAGE('Assumptions (Biomass)'!$I$2:$K$2)/10^9),0)</f>
        <v>-0.0006343391749</v>
      </c>
      <c r="S2097" s="160">
        <f>IF($M$2030&gt;0,PPMT('Assumptions (Biomass)'!$V$7,Model!AC$1,'Assumptions (Biomass)'!$V$10,'Assumptions (Biomass)'!$V$5*Model!$M$2030*AVERAGE('Assumptions (Biomass)'!$I$2:$K$2)/10^9),0)</f>
        <v>-0.0006644702857</v>
      </c>
      <c r="T2097" s="160">
        <f>IF($M$2030&gt;0,PPMT('Assumptions (Biomass)'!$V$7,Model!AD$1,'Assumptions (Biomass)'!$V$10,'Assumptions (Biomass)'!$V$5*Model!$M$2030*AVERAGE('Assumptions (Biomass)'!$I$2:$K$2)/10^9),0)</f>
        <v>-0.0006960326243</v>
      </c>
      <c r="U2097" s="160">
        <f>IF($M$2030&gt;0,PPMT('Assumptions (Biomass)'!$V$7,Model!AE$1,'Assumptions (Biomass)'!$V$10,'Assumptions (Biomass)'!$V$5*Model!$M$2030*AVERAGE('Assumptions (Biomass)'!$I$2:$K$2)/10^9),0)</f>
        <v>-0.0007290941739</v>
      </c>
      <c r="V2097" s="160">
        <f>IF($M$2030&gt;0,PPMT('Assumptions (Biomass)'!$V$7,Model!AF$1,'Assumptions (Biomass)'!$V$10,'Assumptions (Biomass)'!$V$5*Model!$M$2030*AVERAGE('Assumptions (Biomass)'!$I$2:$K$2)/10^9),0)</f>
        <v>-0.0007637261472</v>
      </c>
      <c r="W2097" s="160">
        <f>IF($M$2030&gt;0,PPMT('Assumptions (Biomass)'!$V$7,Model!AG$1,'Assumptions (Biomass)'!$V$10,'Assumptions (Biomass)'!$V$5*Model!$M$2030*AVERAGE('Assumptions (Biomass)'!$I$2:$K$2)/10^9),0)</f>
        <v>-0.0008000031392</v>
      </c>
      <c r="X2097" s="160">
        <f>IF($M$2030&gt;0,PPMT('Assumptions (Biomass)'!$V$7,Model!AH$1,'Assumptions (Biomass)'!$V$10,'Assumptions (Biomass)'!$V$5*Model!$M$2030*AVERAGE('Assumptions (Biomass)'!$I$2:$K$2)/10^9),0)</f>
        <v>-0.0008380032883</v>
      </c>
      <c r="Y2097" s="160">
        <f>IF($M$2030&gt;0,PPMT('Assumptions (Biomass)'!$V$7,Model!AI$1,'Assumptions (Biomass)'!$V$10,'Assumptions (Biomass)'!$V$5*Model!$M$2030*AVERAGE('Assumptions (Biomass)'!$I$2:$K$2)/10^9),0)</f>
        <v>-0.0008778084445</v>
      </c>
      <c r="Z2097" s="160">
        <f>IF($M$2030&gt;0,PPMT('Assumptions (Biomass)'!$V$7,Model!AJ$1,'Assumptions (Biomass)'!$V$10,'Assumptions (Biomass)'!$V$5*Model!$M$2030*AVERAGE('Assumptions (Biomass)'!$I$2:$K$2)/10^9),0)</f>
        <v>-0.0009195043456</v>
      </c>
      <c r="AA2097" s="160">
        <f>IF($M$2030&gt;0,PPMT('Assumptions (Biomass)'!$V$7,Model!AK$1,'Assumptions (Biomass)'!$V$10,'Assumptions (Biomass)'!$V$5*Model!$M$2030*AVERAGE('Assumptions (Biomass)'!$I$2:$K$2)/10^9),0)</f>
        <v>-0.000963180802</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-0.005200647158</v>
      </c>
      <c r="O2098" s="177">
        <f>IF($N$2030&gt;0,PPMT('Assumptions (Biomass)'!$V$7,Model!X$1,'Assumptions (Biomass)'!$V$10,'Assumptions (Biomass)'!$V$5*Model!$N$2030*AVERAGE('Assumptions (Biomass)'!$J$2:$L$2)/10^9),0)</f>
        <v>-0.005447677898</v>
      </c>
      <c r="P2098" s="177">
        <f>IF($N$2030&gt;0,PPMT('Assumptions (Biomass)'!$V$7,Model!Y$1,'Assumptions (Biomass)'!$V$10,'Assumptions (Biomass)'!$V$5*Model!$N$2030*AVERAGE('Assumptions (Biomass)'!$J$2:$L$2)/10^9),0)</f>
        <v>-0.005706442599</v>
      </c>
      <c r="Q2098" s="177">
        <f>IF($N$2030&gt;0,PPMT('Assumptions (Biomass)'!$V$7,Model!Z$1,'Assumptions (Biomass)'!$V$10,'Assumptions (Biomass)'!$V$5*Model!$N$2030*AVERAGE('Assumptions (Biomass)'!$J$2:$L$2)/10^9),0)</f>
        <v>-0.005977498622</v>
      </c>
      <c r="R2098" s="177">
        <f>IF($N$2030&gt;0,PPMT('Assumptions (Biomass)'!$V$7,Model!AA$1,'Assumptions (Biomass)'!$V$10,'Assumptions (Biomass)'!$V$5*Model!$N$2030*AVERAGE('Assumptions (Biomass)'!$J$2:$L$2)/10^9),0)</f>
        <v>-0.006261429807</v>
      </c>
      <c r="S2098" s="177">
        <f>IF($N$2030&gt;0,PPMT('Assumptions (Biomass)'!$V$7,Model!AB$1,'Assumptions (Biomass)'!$V$10,'Assumptions (Biomass)'!$V$5*Model!$N$2030*AVERAGE('Assumptions (Biomass)'!$J$2:$L$2)/10^9),0)</f>
        <v>-0.006558847722</v>
      </c>
      <c r="T2098" s="177">
        <f>IF($N$2030&gt;0,PPMT('Assumptions (Biomass)'!$V$7,Model!AC$1,'Assumptions (Biomass)'!$V$10,'Assumptions (Biomass)'!$V$5*Model!$N$2030*AVERAGE('Assumptions (Biomass)'!$J$2:$L$2)/10^9),0)</f>
        <v>-0.006870392989</v>
      </c>
      <c r="U2098" s="177">
        <f>IF($N$2030&gt;0,PPMT('Assumptions (Biomass)'!$V$7,Model!AD$1,'Assumptions (Biomass)'!$V$10,'Assumptions (Biomass)'!$V$5*Model!$N$2030*AVERAGE('Assumptions (Biomass)'!$J$2:$L$2)/10^9),0)</f>
        <v>-0.007196736656</v>
      </c>
      <c r="V2098" s="177">
        <f>IF($N$2030&gt;0,PPMT('Assumptions (Biomass)'!$V$7,Model!AE$1,'Assumptions (Biomass)'!$V$10,'Assumptions (Biomass)'!$V$5*Model!$N$2030*AVERAGE('Assumptions (Biomass)'!$J$2:$L$2)/10^9),0)</f>
        <v>-0.007538581647</v>
      </c>
      <c r="W2098" s="177">
        <f>IF($N$2030&gt;0,PPMT('Assumptions (Biomass)'!$V$7,Model!AF$1,'Assumptions (Biomass)'!$V$10,'Assumptions (Biomass)'!$V$5*Model!$N$2030*AVERAGE('Assumptions (Biomass)'!$J$2:$L$2)/10^9),0)</f>
        <v>-0.007896664276</v>
      </c>
      <c r="X2098" s="177">
        <f>IF($N$2030&gt;0,PPMT('Assumptions (Biomass)'!$V$7,Model!AG$1,'Assumptions (Biomass)'!$V$10,'Assumptions (Biomass)'!$V$5*Model!$N$2030*AVERAGE('Assumptions (Biomass)'!$J$2:$L$2)/10^9),0)</f>
        <v>-0.008271755829</v>
      </c>
      <c r="Y2098" s="177">
        <f>IF($N$2030&gt;0,PPMT('Assumptions (Biomass)'!$V$7,Model!AH$1,'Assumptions (Biomass)'!$V$10,'Assumptions (Biomass)'!$V$5*Model!$N$2030*AVERAGE('Assumptions (Biomass)'!$J$2:$L$2)/10^9),0)</f>
        <v>-0.008664664231</v>
      </c>
      <c r="Z2098" s="177">
        <f>IF($N$2030&gt;0,PPMT('Assumptions (Biomass)'!$V$7,Model!AI$1,'Assumptions (Biomass)'!$V$10,'Assumptions (Biomass)'!$V$5*Model!$N$2030*AVERAGE('Assumptions (Biomass)'!$J$2:$L$2)/10^9),0)</f>
        <v>-0.009076235782</v>
      </c>
      <c r="AA2098" s="177">
        <f>IF($N$2030&gt;0,PPMT('Assumptions (Biomass)'!$V$7,Model!AJ$1,'Assumptions (Biomass)'!$V$10,'Assumptions (Biomass)'!$V$5*Model!$N$2030*AVERAGE('Assumptions (Biomass)'!$J$2:$L$2)/10^9),0)</f>
        <v>-0.009507356981</v>
      </c>
      <c r="AB2098" s="177">
        <f>IF($N$2030&gt;0,PPMT('Assumptions (Biomass)'!$V$7,Model!AK$1,'Assumptions (Biomass)'!$V$10,'Assumptions (Biomass)'!$V$5*Model!$N$2030*AVERAGE('Assumptions (Biomass)'!$J$2:$L$2)/10^9),0)</f>
        <v>-0.009958956438</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-0.001011075902</v>
      </c>
      <c r="P2099" s="160">
        <f>IF($O$2030&gt;0,PPMT('Assumptions (Biomass)'!$V$7,Model!X$1,'Assumptions (Biomass)'!$V$10,'Assumptions (Biomass)'!$V$5*Model!$O$2030*AVERAGE('Assumptions (Biomass)'!$K$2:$M$2)/10^9),0)</f>
        <v>-0.001059102008</v>
      </c>
      <c r="Q2099" s="160">
        <f>IF($O$2030&gt;0,PPMT('Assumptions (Biomass)'!$V$7,Model!Y$1,'Assumptions (Biomass)'!$V$10,'Assumptions (Biomass)'!$V$5*Model!$O$2030*AVERAGE('Assumptions (Biomass)'!$K$2:$M$2)/10^9),0)</f>
        <v>-0.001109409353</v>
      </c>
      <c r="R2099" s="160">
        <f>IF($O$2030&gt;0,PPMT('Assumptions (Biomass)'!$V$7,Model!Z$1,'Assumptions (Biomass)'!$V$10,'Assumptions (Biomass)'!$V$5*Model!$O$2030*AVERAGE('Assumptions (Biomass)'!$K$2:$M$2)/10^9),0)</f>
        <v>-0.001162106297</v>
      </c>
      <c r="S2099" s="160">
        <f>IF($O$2030&gt;0,PPMT('Assumptions (Biomass)'!$V$7,Model!AA$1,'Assumptions (Biomass)'!$V$10,'Assumptions (Biomass)'!$V$5*Model!$O$2030*AVERAGE('Assumptions (Biomass)'!$K$2:$M$2)/10^9),0)</f>
        <v>-0.001217306347</v>
      </c>
      <c r="T2099" s="160">
        <f>IF($O$2030&gt;0,PPMT('Assumptions (Biomass)'!$V$7,Model!AB$1,'Assumptions (Biomass)'!$V$10,'Assumptions (Biomass)'!$V$5*Model!$O$2030*AVERAGE('Assumptions (Biomass)'!$K$2:$M$2)/10^9),0)</f>
        <v>-0.001275128398</v>
      </c>
      <c r="U2099" s="160">
        <f>IF($O$2030&gt;0,PPMT('Assumptions (Biomass)'!$V$7,Model!AC$1,'Assumptions (Biomass)'!$V$10,'Assumptions (Biomass)'!$V$5*Model!$O$2030*AVERAGE('Assumptions (Biomass)'!$K$2:$M$2)/10^9),0)</f>
        <v>-0.001335696997</v>
      </c>
      <c r="V2099" s="160">
        <f>IF($O$2030&gt;0,PPMT('Assumptions (Biomass)'!$V$7,Model!AD$1,'Assumptions (Biomass)'!$V$10,'Assumptions (Biomass)'!$V$5*Model!$O$2030*AVERAGE('Assumptions (Biomass)'!$K$2:$M$2)/10^9),0)</f>
        <v>-0.001399142604</v>
      </c>
      <c r="W2099" s="160">
        <f>IF($O$2030&gt;0,PPMT('Assumptions (Biomass)'!$V$7,Model!AE$1,'Assumptions (Biomass)'!$V$10,'Assumptions (Biomass)'!$V$5*Model!$O$2030*AVERAGE('Assumptions (Biomass)'!$K$2:$M$2)/10^9),0)</f>
        <v>-0.001465601878</v>
      </c>
      <c r="X2099" s="160">
        <f>IF($O$2030&gt;0,PPMT('Assumptions (Biomass)'!$V$7,Model!AF$1,'Assumptions (Biomass)'!$V$10,'Assumptions (Biomass)'!$V$5*Model!$O$2030*AVERAGE('Assumptions (Biomass)'!$K$2:$M$2)/10^9),0)</f>
        <v>-0.001535217967</v>
      </c>
      <c r="Y2099" s="160">
        <f>IF($O$2030&gt;0,PPMT('Assumptions (Biomass)'!$V$7,Model!AG$1,'Assumptions (Biomass)'!$V$10,'Assumptions (Biomass)'!$V$5*Model!$O$2030*AVERAGE('Assumptions (Biomass)'!$K$2:$M$2)/10^9),0)</f>
        <v>-0.001608140821</v>
      </c>
      <c r="Z2099" s="160">
        <f>IF($O$2030&gt;0,PPMT('Assumptions (Biomass)'!$V$7,Model!AH$1,'Assumptions (Biomass)'!$V$10,'Assumptions (Biomass)'!$V$5*Model!$O$2030*AVERAGE('Assumptions (Biomass)'!$K$2:$M$2)/10^9),0)</f>
        <v>-0.00168452751</v>
      </c>
      <c r="AA2099" s="160">
        <f>IF($O$2030&gt;0,PPMT('Assumptions (Biomass)'!$V$7,Model!AI$1,'Assumptions (Biomass)'!$V$10,'Assumptions (Biomass)'!$V$5*Model!$O$2030*AVERAGE('Assumptions (Biomass)'!$K$2:$M$2)/10^9),0)</f>
        <v>-0.001764542566</v>
      </c>
      <c r="AB2099" s="160">
        <f>IF($O$2030&gt;0,PPMT('Assumptions (Biomass)'!$V$7,Model!AJ$1,'Assumptions (Biomass)'!$V$10,'Assumptions (Biomass)'!$V$5*Model!$O$2030*AVERAGE('Assumptions (Biomass)'!$K$2:$M$2)/10^9),0)</f>
        <v>-0.001848358338</v>
      </c>
      <c r="AC2099" s="160">
        <f>IF($O$2030&gt;0,PPMT('Assumptions (Biomass)'!$V$7,Model!AK$1,'Assumptions (Biomass)'!$V$10,'Assumptions (Biomass)'!$V$5*Model!$O$2030*AVERAGE('Assumptions (Biomass)'!$K$2:$M$2)/10^9),0)</f>
        <v>-0.001936155359</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-0.002790194011</v>
      </c>
      <c r="Q2100" s="177">
        <f>IF($P$2030&gt;0,PPMT('Assumptions (Biomass)'!$V$7,Model!X$1,'Assumptions (Biomass)'!$V$10,'Assumptions (Biomass)'!$V$5*Model!$P$2030*AVERAGE('Assumptions (Biomass)'!$L$2:$N$2)/10^9),0)</f>
        <v>-0.002922728227</v>
      </c>
      <c r="R2100" s="177">
        <f>IF($P$2030&gt;0,PPMT('Assumptions (Biomass)'!$V$7,Model!Y$1,'Assumptions (Biomass)'!$V$10,'Assumptions (Biomass)'!$V$5*Model!$P$2030*AVERAGE('Assumptions (Biomass)'!$L$2:$N$2)/10^9),0)</f>
        <v>-0.003061557818</v>
      </c>
      <c r="S2100" s="177">
        <f>IF($P$2030&gt;0,PPMT('Assumptions (Biomass)'!$V$7,Model!Z$1,'Assumptions (Biomass)'!$V$10,'Assumptions (Biomass)'!$V$5*Model!$P$2030*AVERAGE('Assumptions (Biomass)'!$L$2:$N$2)/10^9),0)</f>
        <v>-0.003206981814</v>
      </c>
      <c r="T2100" s="177">
        <f>IF($P$2030&gt;0,PPMT('Assumptions (Biomass)'!$V$7,Model!AA$1,'Assumptions (Biomass)'!$V$10,'Assumptions (Biomass)'!$V$5*Model!$P$2030*AVERAGE('Assumptions (Biomass)'!$L$2:$N$2)/10^9),0)</f>
        <v>-0.00335931345</v>
      </c>
      <c r="U2100" s="177">
        <f>IF($P$2030&gt;0,PPMT('Assumptions (Biomass)'!$V$7,Model!AB$1,'Assumptions (Biomass)'!$V$10,'Assumptions (Biomass)'!$V$5*Model!$P$2030*AVERAGE('Assumptions (Biomass)'!$L$2:$N$2)/10^9),0)</f>
        <v>-0.003518880839</v>
      </c>
      <c r="V2100" s="177">
        <f>IF($P$2030&gt;0,PPMT('Assumptions (Biomass)'!$V$7,Model!AC$1,'Assumptions (Biomass)'!$V$10,'Assumptions (Biomass)'!$V$5*Model!$P$2030*AVERAGE('Assumptions (Biomass)'!$L$2:$N$2)/10^9),0)</f>
        <v>-0.003686027679</v>
      </c>
      <c r="W2100" s="177">
        <f>IF($P$2030&gt;0,PPMT('Assumptions (Biomass)'!$V$7,Model!AD$1,'Assumptions (Biomass)'!$V$10,'Assumptions (Biomass)'!$V$5*Model!$P$2030*AVERAGE('Assumptions (Biomass)'!$L$2:$N$2)/10^9),0)</f>
        <v>-0.003861113994</v>
      </c>
      <c r="X2100" s="177">
        <f>IF($P$2030&gt;0,PPMT('Assumptions (Biomass)'!$V$7,Model!AE$1,'Assumptions (Biomass)'!$V$10,'Assumptions (Biomass)'!$V$5*Model!$P$2030*AVERAGE('Assumptions (Biomass)'!$L$2:$N$2)/10^9),0)</f>
        <v>-0.004044516909</v>
      </c>
      <c r="Y2100" s="177">
        <f>IF($P$2030&gt;0,PPMT('Assumptions (Biomass)'!$V$7,Model!AF$1,'Assumptions (Biomass)'!$V$10,'Assumptions (Biomass)'!$V$5*Model!$P$2030*AVERAGE('Assumptions (Biomass)'!$L$2:$N$2)/10^9),0)</f>
        <v>-0.004236631462</v>
      </c>
      <c r="Z2100" s="177">
        <f>IF($P$2030&gt;0,PPMT('Assumptions (Biomass)'!$V$7,Model!AG$1,'Assumptions (Biomass)'!$V$10,'Assumptions (Biomass)'!$V$5*Model!$P$2030*AVERAGE('Assumptions (Biomass)'!$L$2:$N$2)/10^9),0)</f>
        <v>-0.004437871456</v>
      </c>
      <c r="AA2100" s="177">
        <f>IF($P$2030&gt;0,PPMT('Assumptions (Biomass)'!$V$7,Model!AH$1,'Assumptions (Biomass)'!$V$10,'Assumptions (Biomass)'!$V$5*Model!$P$2030*AVERAGE('Assumptions (Biomass)'!$L$2:$N$2)/10^9),0)</f>
        <v>-0.00464867035</v>
      </c>
      <c r="AB2100" s="177">
        <f>IF($P$2030&gt;0,PPMT('Assumptions (Biomass)'!$V$7,Model!AI$1,'Assumptions (Biomass)'!$V$10,'Assumptions (Biomass)'!$V$5*Model!$P$2030*AVERAGE('Assumptions (Biomass)'!$L$2:$N$2)/10^9),0)</f>
        <v>-0.004869482192</v>
      </c>
      <c r="AC2100" s="177">
        <f>IF($P$2030&gt;0,PPMT('Assumptions (Biomass)'!$V$7,Model!AJ$1,'Assumptions (Biomass)'!$V$10,'Assumptions (Biomass)'!$V$5*Model!$P$2030*AVERAGE('Assumptions (Biomass)'!$L$2:$N$2)/10^9),0)</f>
        <v>-0.005100782596</v>
      </c>
      <c r="AD2100" s="177">
        <f>IF($P$2030&gt;0,PPMT('Assumptions (Biomass)'!$V$7,Model!AK$1,'Assumptions (Biomass)'!$V$10,'Assumptions (Biomass)'!$V$5*Model!$P$2030*AVERAGE('Assumptions (Biomass)'!$L$2:$N$2)/10^9),0)</f>
        <v>-0.005343069769</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-0.000713717909</v>
      </c>
      <c r="R2101" s="160">
        <f>IF($Q$2030&gt;0,PPMT('Assumptions (Biomass)'!$V$7,Model!X$1,'Assumptions (Biomass)'!$V$10,'Assumptions (Biomass)'!$V$5*Model!$Q$2030*AVERAGE('Assumptions (Biomass)'!$M$2:$O$2)/10^9),0)</f>
        <v>-0.0007476195097</v>
      </c>
      <c r="S2101" s="160">
        <f>IF($Q$2030&gt;0,PPMT('Assumptions (Biomass)'!$V$7,Model!Y$1,'Assumptions (Biomass)'!$V$10,'Assumptions (Biomass)'!$V$5*Model!$Q$2030*AVERAGE('Assumptions (Biomass)'!$M$2:$O$2)/10^9),0)</f>
        <v>-0.0007831314364</v>
      </c>
      <c r="T2101" s="160">
        <f>IF($Q$2030&gt;0,PPMT('Assumptions (Biomass)'!$V$7,Model!Z$1,'Assumptions (Biomass)'!$V$10,'Assumptions (Biomass)'!$V$5*Model!$Q$2030*AVERAGE('Assumptions (Biomass)'!$M$2:$O$2)/10^9),0)</f>
        <v>-0.0008203301796</v>
      </c>
      <c r="U2101" s="160">
        <f>IF($Q$2030&gt;0,PPMT('Assumptions (Biomass)'!$V$7,Model!AA$1,'Assumptions (Biomass)'!$V$10,'Assumptions (Biomass)'!$V$5*Model!$Q$2030*AVERAGE('Assumptions (Biomass)'!$M$2:$O$2)/10^9),0)</f>
        <v>-0.0008592958632</v>
      </c>
      <c r="V2101" s="160">
        <f>IF($Q$2030&gt;0,PPMT('Assumptions (Biomass)'!$V$7,Model!AB$1,'Assumptions (Biomass)'!$V$10,'Assumptions (Biomass)'!$V$5*Model!$Q$2030*AVERAGE('Assumptions (Biomass)'!$M$2:$O$2)/10^9),0)</f>
        <v>-0.0009001124167</v>
      </c>
      <c r="W2101" s="160">
        <f>IF($Q$2030&gt;0,PPMT('Assumptions (Biomass)'!$V$7,Model!AC$1,'Assumptions (Biomass)'!$V$10,'Assumptions (Biomass)'!$V$5*Model!$Q$2030*AVERAGE('Assumptions (Biomass)'!$M$2:$O$2)/10^9),0)</f>
        <v>-0.0009428677565</v>
      </c>
      <c r="X2101" s="160">
        <f>IF($Q$2030&gt;0,PPMT('Assumptions (Biomass)'!$V$7,Model!AD$1,'Assumptions (Biomass)'!$V$10,'Assumptions (Biomass)'!$V$5*Model!$Q$2030*AVERAGE('Assumptions (Biomass)'!$M$2:$O$2)/10^9),0)</f>
        <v>-0.0009876539749</v>
      </c>
      <c r="Y2101" s="160">
        <f>IF($Q$2030&gt;0,PPMT('Assumptions (Biomass)'!$V$7,Model!AE$1,'Assumptions (Biomass)'!$V$10,'Assumptions (Biomass)'!$V$5*Model!$Q$2030*AVERAGE('Assumptions (Biomass)'!$M$2:$O$2)/10^9),0)</f>
        <v>-0.001034567539</v>
      </c>
      <c r="Z2101" s="160">
        <f>IF($Q$2030&gt;0,PPMT('Assumptions (Biomass)'!$V$7,Model!AF$1,'Assumptions (Biomass)'!$V$10,'Assumptions (Biomass)'!$V$5*Model!$Q$2030*AVERAGE('Assumptions (Biomass)'!$M$2:$O$2)/10^9),0)</f>
        <v>-0.001083709497</v>
      </c>
      <c r="AA2101" s="160">
        <f>IF($Q$2030&gt;0,PPMT('Assumptions (Biomass)'!$V$7,Model!AG$1,'Assumptions (Biomass)'!$V$10,'Assumptions (Biomass)'!$V$5*Model!$Q$2030*AVERAGE('Assumptions (Biomass)'!$M$2:$O$2)/10^9),0)</f>
        <v>-0.001135185698</v>
      </c>
      <c r="AB2101" s="160">
        <f>IF($Q$2030&gt;0,PPMT('Assumptions (Biomass)'!$V$7,Model!AH$1,'Assumptions (Biomass)'!$V$10,'Assumptions (Biomass)'!$V$5*Model!$Q$2030*AVERAGE('Assumptions (Biomass)'!$M$2:$O$2)/10^9),0)</f>
        <v>-0.001189107019</v>
      </c>
      <c r="AC2101" s="160">
        <f>IF($Q$2030&gt;0,PPMT('Assumptions (Biomass)'!$V$7,Model!AI$1,'Assumptions (Biomass)'!$V$10,'Assumptions (Biomass)'!$V$5*Model!$Q$2030*AVERAGE('Assumptions (Biomass)'!$M$2:$O$2)/10^9),0)</f>
        <v>-0.001245589602</v>
      </c>
      <c r="AD2101" s="160">
        <f>IF($Q$2030&gt;0,PPMT('Assumptions (Biomass)'!$V$7,Model!AJ$1,'Assumptions (Biomass)'!$V$10,'Assumptions (Biomass)'!$V$5*Model!$Q$2030*AVERAGE('Assumptions (Biomass)'!$M$2:$O$2)/10^9),0)</f>
        <v>-0.001304755108</v>
      </c>
      <c r="AE2101" s="160">
        <f>IF($Q$2030&gt;0,PPMT('Assumptions (Biomass)'!$V$7,Model!AK$1,'Assumptions (Biomass)'!$V$10,'Assumptions (Biomass)'!$V$5*Model!$Q$2030*AVERAGE('Assumptions (Biomass)'!$M$2:$O$2)/10^9),0)</f>
        <v>-0.001366730976</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-0.00018171368</v>
      </c>
      <c r="S2102" s="177">
        <f>IF($R$2030&gt;0,PPMT('Assumptions (Biomass)'!$V$7,Model!X$1,'Assumptions (Biomass)'!$V$10,'Assumptions (Biomass)'!$V$5*Model!$R$2030*AVERAGE('Assumptions (Biomass)'!$N$2:$P$2)/10^9),0)</f>
        <v>-0.0001903450798</v>
      </c>
      <c r="T2102" s="177">
        <f>IF($R$2030&gt;0,PPMT('Assumptions (Biomass)'!$V$7,Model!Y$1,'Assumptions (Biomass)'!$V$10,'Assumptions (Biomass)'!$V$5*Model!$R$2030*AVERAGE('Assumptions (Biomass)'!$N$2:$P$2)/10^9),0)</f>
        <v>-0.0001993864711</v>
      </c>
      <c r="U2102" s="177">
        <f>IF($R$2030&gt;0,PPMT('Assumptions (Biomass)'!$V$7,Model!Z$1,'Assumptions (Biomass)'!$V$10,'Assumptions (Biomass)'!$V$5*Model!$R$2030*AVERAGE('Assumptions (Biomass)'!$N$2:$P$2)/10^9),0)</f>
        <v>-0.0002088573285</v>
      </c>
      <c r="V2102" s="177">
        <f>IF($R$2030&gt;0,PPMT('Assumptions (Biomass)'!$V$7,Model!AA$1,'Assumptions (Biomass)'!$V$10,'Assumptions (Biomass)'!$V$5*Model!$R$2030*AVERAGE('Assumptions (Biomass)'!$N$2:$P$2)/10^9),0)</f>
        <v>-0.0002187780516</v>
      </c>
      <c r="W2102" s="177">
        <f>IF($R$2030&gt;0,PPMT('Assumptions (Biomass)'!$V$7,Model!AB$1,'Assumptions (Biomass)'!$V$10,'Assumptions (Biomass)'!$V$5*Model!$R$2030*AVERAGE('Assumptions (Biomass)'!$N$2:$P$2)/10^9),0)</f>
        <v>-0.000229170009</v>
      </c>
      <c r="X2102" s="177">
        <f>IF($R$2030&gt;0,PPMT('Assumptions (Biomass)'!$V$7,Model!AC$1,'Assumptions (Biomass)'!$V$10,'Assumptions (Biomass)'!$V$5*Model!$R$2030*AVERAGE('Assumptions (Biomass)'!$N$2:$P$2)/10^9),0)</f>
        <v>-0.0002400555844</v>
      </c>
      <c r="Y2102" s="177">
        <f>IF($R$2030&gt;0,PPMT('Assumptions (Biomass)'!$V$7,Model!AD$1,'Assumptions (Biomass)'!$V$10,'Assumptions (Biomass)'!$V$5*Model!$R$2030*AVERAGE('Assumptions (Biomass)'!$N$2:$P$2)/10^9),0)</f>
        <v>-0.0002514582247</v>
      </c>
      <c r="Z2102" s="177">
        <f>IF($R$2030&gt;0,PPMT('Assumptions (Biomass)'!$V$7,Model!AE$1,'Assumptions (Biomass)'!$V$10,'Assumptions (Biomass)'!$V$5*Model!$R$2030*AVERAGE('Assumptions (Biomass)'!$N$2:$P$2)/10^9),0)</f>
        <v>-0.0002634024904</v>
      </c>
      <c r="AA2102" s="177">
        <f>IF($R$2030&gt;0,PPMT('Assumptions (Biomass)'!$V$7,Model!AF$1,'Assumptions (Biomass)'!$V$10,'Assumptions (Biomass)'!$V$5*Model!$R$2030*AVERAGE('Assumptions (Biomass)'!$N$2:$P$2)/10^9),0)</f>
        <v>-0.0002759141087</v>
      </c>
      <c r="AB2102" s="177">
        <f>IF($R$2030&gt;0,PPMT('Assumptions (Biomass)'!$V$7,Model!AG$1,'Assumptions (Biomass)'!$V$10,'Assumptions (Biomass)'!$V$5*Model!$R$2030*AVERAGE('Assumptions (Biomass)'!$N$2:$P$2)/10^9),0)</f>
        <v>-0.0002890200288</v>
      </c>
      <c r="AC2102" s="177">
        <f>IF($R$2030&gt;0,PPMT('Assumptions (Biomass)'!$V$7,Model!AH$1,'Assumptions (Biomass)'!$V$10,'Assumptions (Biomass)'!$V$5*Model!$R$2030*AVERAGE('Assumptions (Biomass)'!$N$2:$P$2)/10^9),0)</f>
        <v>-0.0003027484802</v>
      </c>
      <c r="AD2102" s="177">
        <f>IF($R$2030&gt;0,PPMT('Assumptions (Biomass)'!$V$7,Model!AI$1,'Assumptions (Biomass)'!$V$10,'Assumptions (Biomass)'!$V$5*Model!$R$2030*AVERAGE('Assumptions (Biomass)'!$N$2:$P$2)/10^9),0)</f>
        <v>-0.000317129033</v>
      </c>
      <c r="AE2102" s="177">
        <f>IF($R$2030&gt;0,PPMT('Assumptions (Biomass)'!$V$7,Model!AJ$1,'Assumptions (Biomass)'!$V$10,'Assumptions (Biomass)'!$V$5*Model!$R$2030*AVERAGE('Assumptions (Biomass)'!$N$2:$P$2)/10^9),0)</f>
        <v>-0.0003321926621</v>
      </c>
      <c r="AF2102" s="177">
        <f>IF($R$2030&gt;0,PPMT('Assumptions (Biomass)'!$V$7,Model!AK$1,'Assumptions (Biomass)'!$V$10,'Assumptions (Biomass)'!$V$5*Model!$R$2030*AVERAGE('Assumptions (Biomass)'!$N$2:$P$2)/10^9),0)</f>
        <v>-0.0003479718135</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-0.0001840062896</v>
      </c>
      <c r="D2138" s="177">
        <f t="array" ref="D2138">SUM(IF(ISERROR(D2139:D2189),"",D2139:D2189))</f>
        <v>-0.0001753173039</v>
      </c>
      <c r="E2138" s="177">
        <f t="array" ref="E2138">SUM(IF(ISERROR(E2139:E2189),"",E2139:E2189))</f>
        <v>-0.0006091305942</v>
      </c>
      <c r="F2138" s="177">
        <f t="array" ref="F2138">SUM(IF(ISERROR(F2139:F2189),"",F2139:F2189))</f>
        <v>-0.002187439514</v>
      </c>
      <c r="G2138" s="177">
        <f t="array" ref="G2138">SUM(IF(ISERROR(G2139:G2189),"",G2139:G2189))</f>
        <v>-0.002079576821</v>
      </c>
      <c r="H2138" s="177">
        <f t="array" ref="H2138">SUM(IF(ISERROR(H2139:H2189),"",H2139:H2189))</f>
        <v>-0.001966590649</v>
      </c>
      <c r="I2138" s="177">
        <f t="array" ref="I2138">SUM(IF(ISERROR(I2139:I2189),"",I2139:I2189))</f>
        <v>-0.00244862965</v>
      </c>
      <c r="J2138" s="177">
        <f t="array" ref="J2138">SUM(IF(ISERROR(J2139:J2189),"",J2139:J2189))</f>
        <v>-0.01230345088</v>
      </c>
      <c r="K2138" s="177">
        <f t="array" ref="K2138">SUM(IF(ISERROR(K2139:K2189),"",K2139:K2189))</f>
        <v>-0.01167134058</v>
      </c>
      <c r="L2138" s="177">
        <f t="array" ref="L2138">SUM(IF(ISERROR(L2139:L2189),"",L2139:L2189))</f>
        <v>-0.02041241421</v>
      </c>
      <c r="M2138" s="177">
        <f t="array" ref="M2138">SUM(IF(ISERROR(M2139:M2189),"",M2139:M2189))</f>
        <v>-0.01978074815</v>
      </c>
      <c r="N2138" s="177">
        <f t="array" ref="N2138">SUM(IF(ISERROR(N2139:N2189),"",N2139:N2189))</f>
        <v>-0.02379656228</v>
      </c>
      <c r="O2138" s="177">
        <f t="array" ref="O2138">SUM(IF(ISERROR(O2139:O2189),"",O2139:O2189))</f>
        <v>-0.02329329437</v>
      </c>
      <c r="P2138" s="177">
        <f t="array" ref="P2138">SUM(IF(ISERROR(P2139:P2189),"",P2139:P2189))</f>
        <v>-0.02445941015</v>
      </c>
      <c r="Q2138" s="177">
        <f t="array" ref="Q2138">SUM(IF(ISERROR(Q2139:Q2189),"",Q2139:Q2189))</f>
        <v>-0.02332632652</v>
      </c>
      <c r="R2138" s="177">
        <f t="array" ref="R2138">SUM(IF(ISERROR(R2139:R2189),"",R2139:R2189))</f>
        <v>-0.02153627202</v>
      </c>
      <c r="S2138" s="177">
        <f t="array" ref="S2138">SUM(IF(ISERROR(S2139:S2189),"",S2139:S2189))</f>
        <v>-0.01947851865</v>
      </c>
      <c r="T2138" s="177">
        <f t="array" ref="T2138">SUM(IF(ISERROR(T2139:T2189),"",T2139:T2189))</f>
        <v>-0.017323022</v>
      </c>
      <c r="U2138" s="177">
        <f t="array" ref="U2138">SUM(IF(ISERROR(U2139:U2189),"",U2139:U2189))</f>
        <v>-0.01510709266</v>
      </c>
      <c r="V2138" s="177">
        <f t="array" ref="V2138">SUM(IF(ISERROR(V2139:V2189),"",V2139:V2189))</f>
        <v>-0.01293829006</v>
      </c>
      <c r="W2138" s="177">
        <f t="array" ref="W2138">SUM(IF(ISERROR(W2139:W2189),"",W2139:W2189))</f>
        <v>-0.01066646933</v>
      </c>
      <c r="X2138" s="177">
        <f t="array" ref="X2138">SUM(IF(ISERROR(X2139:X2189),"",X2139:X2189))</f>
        <v>-0.008286737119</v>
      </c>
      <c r="Y2138" s="177">
        <f t="array" ref="Y2138">SUM(IF(ISERROR(Y2139:Y2189),"",Y2139:Y2189))</f>
        <v>-0.00585083744</v>
      </c>
      <c r="Z2138" s="177">
        <f t="array" ref="Z2138">SUM(IF(ISERROR(Z2139:Z2189),"",Z2139:Z2189))</f>
        <v>-0.004247120862</v>
      </c>
      <c r="AA2138" s="177">
        <f t="array" ref="AA2138">SUM(IF(ISERROR(AA2139:AA2189),"",AA2139:AA2189))</f>
        <v>-0.002567227746</v>
      </c>
      <c r="AB2138" s="177">
        <f t="array" ref="AB2138">SUM(IF(ISERROR(AB2139:AB2189),"",AB2139:AB2189))</f>
        <v>-0.001698222347</v>
      </c>
      <c r="AC2138" s="177">
        <f t="array" ref="AC2138">SUM(IF(ISERROR(AC2139:AC2189),"",AC2139:AC2189))</f>
        <v>-0.0008358634565</v>
      </c>
      <c r="AD2138" s="177">
        <f t="array" ref="AD2138">SUM(IF(ISERROR(AD2139:AD2189),"",AD2139:AD2189))</f>
        <v>-0.0004280628447</v>
      </c>
      <c r="AE2138" s="177">
        <f t="array" ref="AE2138">SUM(IF(ISERROR(AE2139:AE2189),"",AE2139:AE2189))</f>
        <v>-0.00009722753393</v>
      </c>
      <c r="AF2138" s="177">
        <f t="array" ref="AF2138">SUM(IF(ISERROR(AF2139:AF2189),"",AF2139:AF2189))</f>
        <v>-0.00001652866114</v>
      </c>
      <c r="AG2138" s="177">
        <f t="array" ref="AG2138">SUM(IF(ISERROR(AG2139:AG2189),"",AG2139:AG2189))</f>
        <v>0</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-0.0001840062896</v>
      </c>
      <c r="D2139" s="177">
        <f>IF($C$2030&gt;0,IPMT('Assumptions (Biomass)'!$V$7,Model!X$1,'Assumptions (Biomass)'!$V$10,'Assumptions (Biomass)'!$V$5*Model!$C$2030*'Assumptions (Biomass)'!$B$2/10^9),0)</f>
        <v>-0.0001753173039</v>
      </c>
      <c r="E2139" s="177">
        <f>IF($C$2030&gt;0,IPMT('Assumptions (Biomass)'!$V$7,Model!Y$1,'Assumptions (Biomass)'!$V$10,'Assumptions (Biomass)'!$V$5*Model!$C$2030*'Assumptions (Biomass)'!$B$2/10^9),0)</f>
        <v>-0.0001662155913</v>
      </c>
      <c r="F2139" s="177">
        <f>IF($C$2030&gt;0,IPMT('Assumptions (Biomass)'!$V$7,Model!Z$1,'Assumptions (Biomass)'!$V$10,'Assumptions (Biomass)'!$V$5*Model!$C$2030*'Assumptions (Biomass)'!$B$2/10^9),0)</f>
        <v>-0.0001566815474</v>
      </c>
      <c r="G2139" s="177">
        <f>IF($C$2030&gt;0,IPMT('Assumptions (Biomass)'!$V$7,Model!AA$1,'Assumptions (Biomass)'!$V$10,'Assumptions (Biomass)'!$V$5*Model!$C$2030*'Assumptions (Biomass)'!$B$2/10^9),0)</f>
        <v>-0.0001466946364</v>
      </c>
      <c r="H2139" s="177">
        <f>IF($C$2030&gt;0,IPMT('Assumptions (Biomass)'!$V$7,Model!AB$1,'Assumptions (Biomass)'!$V$10,'Assumptions (Biomass)'!$V$5*Model!$C$2030*'Assumptions (Biomass)'!$B$2/10^9),0)</f>
        <v>-0.0001362333472</v>
      </c>
      <c r="I2139" s="177">
        <f>IF($C$2030&gt;0,IPMT('Assumptions (Biomass)'!$V$7,Model!AC$1,'Assumptions (Biomass)'!$V$10,'Assumptions (Biomass)'!$V$5*Model!$C$2030*'Assumptions (Biomass)'!$B$2/10^9),0)</f>
        <v>-0.0001252751467</v>
      </c>
      <c r="J2139" s="177">
        <f>IF($C$2030&gt;0,IPMT('Assumptions (Biomass)'!$V$7,Model!AD$1,'Assumptions (Biomass)'!$V$10,'Assumptions (Biomass)'!$V$5*Model!$C$2030*'Assumptions (Biomass)'!$B$2/10^9),0)</f>
        <v>-0.0001137964317</v>
      </c>
      <c r="K2139" s="177">
        <f>IF($C$2030&gt;0,IPMT('Assumptions (Biomass)'!$V$7,Model!AE$1,'Assumptions (Biomass)'!$V$10,'Assumptions (Biomass)'!$V$5*Model!$C$2030*'Assumptions (Biomass)'!$B$2/10^9),0)</f>
        <v>-0.0001017724777</v>
      </c>
      <c r="L2139" s="177">
        <f>IF($C$2030&gt;0,IPMT('Assumptions (Biomass)'!$V$7,Model!AF$1,'Assumptions (Biomass)'!$V$10,'Assumptions (Biomass)'!$V$5*Model!$C$2030*'Assumptions (Biomass)'!$B$2/10^9),0)</f>
        <v>-0.00008917738587</v>
      </c>
      <c r="M2139" s="177">
        <f>IF($C$2030&gt;0,IPMT('Assumptions (Biomass)'!$V$7,Model!AG$1,'Assumptions (Biomass)'!$V$10,'Assumptions (Biomass)'!$V$5*Model!$C$2030*'Assumptions (Biomass)'!$B$2/10^9),0)</f>
        <v>-0.0000759840272</v>
      </c>
      <c r="N2139" s="177">
        <f>IF($C$2030&gt;0,IPMT('Assumptions (Biomass)'!$V$7,Model!AH$1,'Assumptions (Biomass)'!$V$10,'Assumptions (Biomass)'!$V$5*Model!$C$2030*'Assumptions (Biomass)'!$B$2/10^9),0)</f>
        <v>-0.000062163984</v>
      </c>
      <c r="O2139" s="177">
        <f>IF($C$2030&gt;0,IPMT('Assumptions (Biomass)'!$V$7,Model!AI$1,'Assumptions (Biomass)'!$V$10,'Assumptions (Biomass)'!$V$5*Model!$C$2030*'Assumptions (Biomass)'!$B$2/10^9),0)</f>
        <v>-0.00004768748875</v>
      </c>
      <c r="P2139" s="177">
        <f>IF($C$2030&gt;0,IPMT('Assumptions (Biomass)'!$V$7,Model!AJ$1,'Assumptions (Biomass)'!$V$10,'Assumptions (Biomass)'!$V$5*Model!$C$2030*'Assumptions (Biomass)'!$B$2/10^9),0)</f>
        <v>-0.00003252335997</v>
      </c>
      <c r="Q2139" s="177">
        <f>IF($C$2030&gt;0,IPMT('Assumptions (Biomass)'!$V$7,Model!AK$1,'Assumptions (Biomass)'!$V$10,'Assumptions (Biomass)'!$V$5*Model!$C$2030*'Assumptions (Biomass)'!$B$2/10^9),0)</f>
        <v>-0.00001663893508</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v>
      </c>
      <c r="E2140" s="177">
        <f>IF($D$2030&gt;0,IPMT('Assumptions (Biomass)'!$V$7,Model!X$1,'Assumptions (Biomass)'!$V$10,'Assumptions (Biomass)'!$V$5*Model!$D$2030*'Assumptions (Biomass)'!$B$2/10^9),0)</f>
        <v>0</v>
      </c>
      <c r="F2140" s="177">
        <f>IF($D$2030&gt;0,IPMT('Assumptions (Biomass)'!$V$7,Model!Y$1,'Assumptions (Biomass)'!$V$10,'Assumptions (Biomass)'!$V$5*Model!$D$2030*'Assumptions (Biomass)'!$B$2/10^9),0)</f>
        <v>0</v>
      </c>
      <c r="G2140" s="177">
        <f>IF($D$2030&gt;0,IPMT('Assumptions (Biomass)'!$V$7,Model!Z$1,'Assumptions (Biomass)'!$V$10,'Assumptions (Biomass)'!$V$5*Model!$D$2030*'Assumptions (Biomass)'!$B$2/10^9),0)</f>
        <v>0</v>
      </c>
      <c r="H2140" s="177">
        <f>IF($D$2030&gt;0,IPMT('Assumptions (Biomass)'!$V$7,Model!AA$1,'Assumptions (Biomass)'!$V$10,'Assumptions (Biomass)'!$V$5*Model!$D$2030*'Assumptions (Biomass)'!$B$2/10^9),0)</f>
        <v>0</v>
      </c>
      <c r="I2140" s="177">
        <f>IF($D$2030&gt;0,IPMT('Assumptions (Biomass)'!$V$7,Model!AB$1,'Assumptions (Biomass)'!$V$10,'Assumptions (Biomass)'!$V$5*Model!$D$2030*'Assumptions (Biomass)'!$B$2/10^9),0)</f>
        <v>0</v>
      </c>
      <c r="J2140" s="177">
        <f>IF($D$2030&gt;0,IPMT('Assumptions (Biomass)'!$V$7,Model!AC$1,'Assumptions (Biomass)'!$V$10,'Assumptions (Biomass)'!$V$5*Model!$D$2030*'Assumptions (Biomass)'!$B$2/10^9),0)</f>
        <v>0</v>
      </c>
      <c r="K2140" s="177">
        <f>IF($D$2030&gt;0,IPMT('Assumptions (Biomass)'!$V$7,Model!AD$1,'Assumptions (Biomass)'!$V$10,'Assumptions (Biomass)'!$V$5*Model!$D$2030*'Assumptions (Biomass)'!$B$2/10^9),0)</f>
        <v>0</v>
      </c>
      <c r="L2140" s="177">
        <f>IF($D$2030&gt;0,IPMT('Assumptions (Biomass)'!$V$7,Model!AE$1,'Assumptions (Biomass)'!$V$10,'Assumptions (Biomass)'!$V$5*Model!$D$2030*'Assumptions (Biomass)'!$B$2/10^9),0)</f>
        <v>0</v>
      </c>
      <c r="M2140" s="177">
        <f>IF($D$2030&gt;0,IPMT('Assumptions (Biomass)'!$V$7,Model!AF$1,'Assumptions (Biomass)'!$V$10,'Assumptions (Biomass)'!$V$5*Model!$D$2030*'Assumptions (Biomass)'!$B$2/10^9),0)</f>
        <v>0</v>
      </c>
      <c r="N2140" s="177">
        <f>IF($D$2030&gt;0,IPMT('Assumptions (Biomass)'!$V$7,Model!AG$1,'Assumptions (Biomass)'!$V$10,'Assumptions (Biomass)'!$V$5*Model!$D$2030*'Assumptions (Biomass)'!$B$2/10^9),0)</f>
        <v>0</v>
      </c>
      <c r="O2140" s="177">
        <f>IF($D$2030&gt;0,IPMT('Assumptions (Biomass)'!$V$7,Model!AH$1,'Assumptions (Biomass)'!$V$10,'Assumptions (Biomass)'!$V$5*Model!$D$2030*'Assumptions (Biomass)'!$B$2/10^9),0)</f>
        <v>0</v>
      </c>
      <c r="P2140" s="177">
        <f>IF($D$2030&gt;0,IPMT('Assumptions (Biomass)'!$V$7,Model!AI$1,'Assumptions (Biomass)'!$V$10,'Assumptions (Biomass)'!$V$5*Model!$D$2030*'Assumptions (Biomass)'!$B$2/10^9),0)</f>
        <v>0</v>
      </c>
      <c r="Q2140" s="177">
        <f>IF($D$2030&gt;0,IPMT('Assumptions (Biomass)'!$V$7,Model!AJ$1,'Assumptions (Biomass)'!$V$10,'Assumptions (Biomass)'!$V$5*Model!$D$2030*'Assumptions (Biomass)'!$B$2/10^9),0)</f>
        <v>0</v>
      </c>
      <c r="R2140" s="177">
        <f>IF($D$2030&gt;0,IPMT('Assumptions (Biomass)'!$V$7,Model!AK$1,'Assumptions (Biomass)'!$V$10,'Assumptions (Biomass)'!$V$5*Model!$D$2030*'Assumptions (Biomass)'!$B$2/10^9),0)</f>
        <v>0</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-0.0004429150028</v>
      </c>
      <c r="F2141" s="160">
        <f>IF($E$2030&gt;0,IPMT('Assumptions (Biomass)'!$V$7,Model!X$1,'Assumptions (Biomass)'!$V$10,'Assumptions (Biomass)'!$V$5*Model!$E$2030*AVERAGE('Assumptions (Biomass)'!$B$2:$C$2)/10^9),0)</f>
        <v>-0.0004220000539</v>
      </c>
      <c r="G2141" s="160">
        <f>IF($E$2030&gt;0,IPMT('Assumptions (Biomass)'!$V$7,Model!Y$1,'Assumptions (Biomass)'!$V$10,'Assumptions (Biomass)'!$V$5*Model!$E$2030*AVERAGE('Assumptions (Biomass)'!$B$2:$C$2)/10^9),0)</f>
        <v>-0.000400091645</v>
      </c>
      <c r="H2141" s="160">
        <f>IF($E$2030&gt;0,IPMT('Assumptions (Biomass)'!$V$7,Model!Z$1,'Assumptions (Biomass)'!$V$10,'Assumptions (Biomass)'!$V$5*Model!$E$2030*AVERAGE('Assumptions (Biomass)'!$B$2:$C$2)/10^9),0)</f>
        <v>-0.0003771425866</v>
      </c>
      <c r="I2141" s="160">
        <f>IF($E$2030&gt;0,IPMT('Assumptions (Biomass)'!$V$7,Model!AA$1,'Assumptions (Biomass)'!$V$10,'Assumptions (Biomass)'!$V$5*Model!$E$2030*AVERAGE('Assumptions (Biomass)'!$B$2:$C$2)/10^9),0)</f>
        <v>-0.000353103448</v>
      </c>
      <c r="J2141" s="160">
        <f>IF($E$2030&gt;0,IPMT('Assumptions (Biomass)'!$V$7,Model!AB$1,'Assumptions (Biomass)'!$V$10,'Assumptions (Biomass)'!$V$5*Model!$E$2030*AVERAGE('Assumptions (Biomass)'!$B$2:$C$2)/10^9),0)</f>
        <v>-0.0003279224502</v>
      </c>
      <c r="K2141" s="160">
        <f>IF($E$2030&gt;0,IPMT('Assumptions (Biomass)'!$V$7,Model!AC$1,'Assumptions (Biomass)'!$V$10,'Assumptions (Biomass)'!$V$5*Model!$E$2030*AVERAGE('Assumptions (Biomass)'!$B$2:$C$2)/10^9),0)</f>
        <v>-0.0003015453551</v>
      </c>
      <c r="L2141" s="160">
        <f>IF($E$2030&gt;0,IPMT('Assumptions (Biomass)'!$V$7,Model!AD$1,'Assumptions (Biomass)'!$V$10,'Assumptions (Biomass)'!$V$5*Model!$E$2030*AVERAGE('Assumptions (Biomass)'!$B$2:$C$2)/10^9),0)</f>
        <v>-0.0002739153479</v>
      </c>
      <c r="M2141" s="160">
        <f>IF($E$2030&gt;0,IPMT('Assumptions (Biomass)'!$V$7,Model!AE$1,'Assumptions (Biomass)'!$V$10,'Assumptions (Biomass)'!$V$5*Model!$E$2030*AVERAGE('Assumptions (Biomass)'!$B$2:$C$2)/10^9),0)</f>
        <v>-0.0002449729155</v>
      </c>
      <c r="N2141" s="177">
        <f>IF($E$2030&gt;0,IPMT('Assumptions (Biomass)'!$V$7,Model!AF$1,'Assumptions (Biomass)'!$V$10,'Assumptions (Biomass)'!$V$5*Model!$E$2030*AVERAGE('Assumptions (Biomass)'!$B$2:$C$2)/10^9),0)</f>
        <v>-0.0002146557174</v>
      </c>
      <c r="O2141" s="160">
        <f>IF($E$2030&gt;0,IPMT('Assumptions (Biomass)'!$V$7,Model!AG$1,'Assumptions (Biomass)'!$V$10,'Assumptions (Biomass)'!$V$5*Model!$E$2030*AVERAGE('Assumptions (Biomass)'!$B$2:$C$2)/10^9),0)</f>
        <v>-0.0001828984525</v>
      </c>
      <c r="P2141" s="160">
        <f>IF($E$2030&gt;0,IPMT('Assumptions (Biomass)'!$V$7,Model!AH$1,'Assumptions (Biomass)'!$V$10,'Assumptions (Biomass)'!$V$5*Model!$E$2030*AVERAGE('Assumptions (Biomass)'!$B$2:$C$2)/10^9),0)</f>
        <v>-0.0001496327175</v>
      </c>
      <c r="Q2141" s="160">
        <f>IF($E$2030&gt;0,IPMT('Assumptions (Biomass)'!$V$7,Model!AI$1,'Assumptions (Biomass)'!$V$10,'Assumptions (Biomass)'!$V$5*Model!$E$2030*AVERAGE('Assumptions (Biomass)'!$B$2:$C$2)/10^9),0)</f>
        <v>-0.00011478686</v>
      </c>
      <c r="R2141" s="160">
        <f>IF($E$2030&gt;0,IPMT('Assumptions (Biomass)'!$V$7,Model!AJ$1,'Assumptions (Biomass)'!$V$10,'Assumptions (Biomass)'!$V$5*Model!$E$2030*AVERAGE('Assumptions (Biomass)'!$B$2:$C$2)/10^9),0)</f>
        <v>-0.00007828582437</v>
      </c>
      <c r="S2141" s="160">
        <f>IF($E$2030&gt;0,IPMT('Assumptions (Biomass)'!$V$7,Model!AK$1,'Assumptions (Biomass)'!$V$10,'Assumptions (Biomass)'!$V$5*Model!$E$2030*AVERAGE('Assumptions (Biomass)'!$B$2:$C$2)/10^9),0)</f>
        <v>-0.00004005098951</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-0.001608757913</v>
      </c>
      <c r="G2142" s="160">
        <f>IF($F$2030&gt;0,IPMT('Assumptions (Biomass)'!$V$7,Model!X$1,'Assumptions (Biomass)'!$V$10,'Assumptions (Biomass)'!$V$5*Model!$F$2030*AVERAGE('Assumptions (Biomass)'!$B$2:$D$2)/10^9),0)</f>
        <v>-0.001532790539</v>
      </c>
      <c r="H2142" s="160">
        <f>IF($F$2030&gt;0,IPMT('Assumptions (Biomass)'!$V$7,Model!Y$1,'Assumptions (Biomass)'!$V$10,'Assumptions (Biomass)'!$V$5*Model!$F$2030*AVERAGE('Assumptions (Biomass)'!$B$2:$D$2)/10^9),0)</f>
        <v>-0.001453214716</v>
      </c>
      <c r="I2142" s="160">
        <f>IF($F$2030&gt;0,IPMT('Assumptions (Biomass)'!$V$7,Model!Z$1,'Assumptions (Biomass)'!$V$10,'Assumptions (Biomass)'!$V$5*Model!$F$2030*AVERAGE('Assumptions (Biomass)'!$B$2:$D$2)/10^9),0)</f>
        <v>-0.00136985904</v>
      </c>
      <c r="J2142" s="160">
        <f>IF($F$2030&gt;0,IPMT('Assumptions (Biomass)'!$V$7,Model!AA$1,'Assumptions (Biomass)'!$V$10,'Assumptions (Biomass)'!$V$5*Model!$F$2030*AVERAGE('Assumptions (Biomass)'!$B$2:$D$2)/10^9),0)</f>
        <v>-0.00128254397</v>
      </c>
      <c r="K2142" s="160">
        <f>IF($F$2030&gt;0,IPMT('Assumptions (Biomass)'!$V$7,Model!AB$1,'Assumptions (Biomass)'!$V$10,'Assumptions (Biomass)'!$V$5*Model!$F$2030*AVERAGE('Assumptions (Biomass)'!$B$2:$D$2)/10^9),0)</f>
        <v>-0.001191081434</v>
      </c>
      <c r="L2142" s="160">
        <f>IF($F$2030&gt;0,IPMT('Assumptions (Biomass)'!$V$7,Model!AC$1,'Assumptions (Biomass)'!$V$10,'Assumptions (Biomass)'!$V$5*Model!$F$2030*AVERAGE('Assumptions (Biomass)'!$B$2:$D$2)/10^9),0)</f>
        <v>-0.001095274428</v>
      </c>
      <c r="M2142" s="160">
        <f>IF($F$2030&gt;0,IPMT('Assumptions (Biomass)'!$V$7,Model!AD$1,'Assumptions (Biomass)'!$V$10,'Assumptions (Biomass)'!$V$5*Model!$F$2030*AVERAGE('Assumptions (Biomass)'!$B$2:$D$2)/10^9),0)</f>
        <v>-0.0009949165883</v>
      </c>
      <c r="N2142" s="177">
        <f>IF($F$2030&gt;0,IPMT('Assumptions (Biomass)'!$V$7,Model!AE$1,'Assumptions (Biomass)'!$V$10,'Assumptions (Biomass)'!$V$5*Model!$F$2030*AVERAGE('Assumptions (Biomass)'!$B$2:$D$2)/10^9),0)</f>
        <v>-0.0008897917518</v>
      </c>
      <c r="O2142" s="160">
        <f>IF($F$2030&gt;0,IPMT('Assumptions (Biomass)'!$V$7,Model!AF$1,'Assumptions (Biomass)'!$V$10,'Assumptions (Biomass)'!$V$5*Model!$F$2030*AVERAGE('Assumptions (Biomass)'!$B$2:$D$2)/10^9),0)</f>
        <v>-0.0007796734854</v>
      </c>
      <c r="P2142" s="160">
        <f>IF($F$2030&gt;0,IPMT('Assumptions (Biomass)'!$V$7,Model!AG$1,'Assumptions (Biomass)'!$V$10,'Assumptions (Biomass)'!$V$5*Model!$F$2030*AVERAGE('Assumptions (Biomass)'!$B$2:$D$2)/10^9),0)</f>
        <v>-0.0006643246015</v>
      </c>
      <c r="Q2142" s="160">
        <f>IF($F$2030&gt;0,IPMT('Assumptions (Biomass)'!$V$7,Model!AH$1,'Assumptions (Biomass)'!$V$10,'Assumptions (Biomass)'!$V$5*Model!$F$2030*AVERAGE('Assumptions (Biomass)'!$B$2:$D$2)/10^9),0)</f>
        <v>-0.0005434966455</v>
      </c>
      <c r="R2142" s="160">
        <f>IF($F$2030&gt;0,IPMT('Assumptions (Biomass)'!$V$7,Model!AI$1,'Assumptions (Biomass)'!$V$10,'Assumptions (Biomass)'!$V$5*Model!$F$2030*AVERAGE('Assumptions (Biomass)'!$B$2:$D$2)/10^9),0)</f>
        <v>-0.0004169293617</v>
      </c>
      <c r="S2142" s="160">
        <f>IF($F$2030&gt;0,IPMT('Assumptions (Biomass)'!$V$7,Model!AJ$1,'Assumptions (Biomass)'!$V$10,'Assumptions (Biomass)'!$V$5*Model!$F$2030*AVERAGE('Assumptions (Biomass)'!$B$2:$D$2)/10^9),0)</f>
        <v>-0.0002843501318</v>
      </c>
      <c r="T2142" s="160">
        <f>IF($F$2030&gt;0,IPMT('Assumptions (Biomass)'!$V$7,Model!AK$1,'Assumptions (Biomass)'!$V$10,'Assumptions (Biomass)'!$V$5*Model!$F$2030*AVERAGE('Assumptions (Biomass)'!$B$2:$D$2)/10^9),0)</f>
        <v>-0.0001454733886</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-0.0006003920157</v>
      </c>
      <c r="J2145" s="160">
        <f>IF($I$2030&gt;0,IPMT('Assumptions (Biomass)'!$V$7,Model!X$1,'Assumptions (Biomass)'!$V$10,'Assumptions (Biomass)'!$V$5*Model!$I$2030*AVERAGE('Assumptions (Biomass)'!$E$2:$G$2)/10^9),0)</f>
        <v>-0.0005720408236</v>
      </c>
      <c r="K2145" s="160">
        <f>IF($I$2030&gt;0,IPMT('Assumptions (Biomass)'!$V$7,Model!Y$1,'Assumptions (Biomass)'!$V$10,'Assumptions (Biomass)'!$V$5*Model!$I$2030*AVERAGE('Assumptions (Biomass)'!$E$2:$G$2)/10^9),0)</f>
        <v>-0.0005423429499</v>
      </c>
      <c r="L2145" s="160">
        <f>IF($I$2030&gt;0,IPMT('Assumptions (Biomass)'!$V$7,Model!Z$1,'Assumptions (Biomass)'!$V$10,'Assumptions (Biomass)'!$V$5*Model!$I$2030*AVERAGE('Assumptions (Biomass)'!$E$2:$G$2)/10^9),0)</f>
        <v>-0.0005112344272</v>
      </c>
      <c r="M2145" s="160">
        <f>IF($I$2030&gt;0,IPMT('Assumptions (Biomass)'!$V$7,Model!AA$1,'Assumptions (Biomass)'!$V$10,'Assumptions (Biomass)'!$V$5*Model!$I$2030*AVERAGE('Assumptions (Biomass)'!$E$2:$G$2)/10^9),0)</f>
        <v>-0.0004786482497</v>
      </c>
      <c r="N2145" s="160">
        <f>IF($I$2030&gt;0,IPMT('Assumptions (Biomass)'!$V$7,Model!AB$1,'Assumptions (Biomass)'!$V$10,'Assumptions (Biomass)'!$V$5*Model!$I$2030*AVERAGE('Assumptions (Biomass)'!$E$2:$G$2)/10^9),0)</f>
        <v>-0.0004445142287</v>
      </c>
      <c r="O2145" s="160">
        <f>IF($I$2030&gt;0,IPMT('Assumptions (Biomass)'!$V$7,Model!AC$1,'Assumptions (Biomass)'!$V$10,'Assumptions (Biomass)'!$V$5*Model!$I$2030*AVERAGE('Assumptions (Biomass)'!$E$2:$G$2)/10^9),0)</f>
        <v>-0.0004087588418</v>
      </c>
      <c r="P2145" s="160">
        <f>IF($I$2030&gt;0,IPMT('Assumptions (Biomass)'!$V$7,Model!AD$1,'Assumptions (Biomass)'!$V$10,'Assumptions (Biomass)'!$V$5*Model!$I$2030*AVERAGE('Assumptions (Biomass)'!$E$2:$G$2)/10^9),0)</f>
        <v>-0.0003713050739</v>
      </c>
      <c r="Q2145" s="160">
        <f>IF($I$2030&gt;0,IPMT('Assumptions (Biomass)'!$V$7,Model!AE$1,'Assumptions (Biomass)'!$V$10,'Assumptions (Biomass)'!$V$5*Model!$I$2030*AVERAGE('Assumptions (Biomass)'!$E$2:$G$2)/10^9),0)</f>
        <v>-0.0003320722521</v>
      </c>
      <c r="R2145" s="160">
        <f>IF($I$2030&gt;0,IPMT('Assumptions (Biomass)'!$V$7,Model!AF$1,'Assumptions (Biomass)'!$V$10,'Assumptions (Biomass)'!$V$5*Model!$I$2030*AVERAGE('Assumptions (Biomass)'!$E$2:$G$2)/10^9),0)</f>
        <v>-0.0002909758713</v>
      </c>
      <c r="S2145" s="160">
        <f>IF($I$2030&gt;0,IPMT('Assumptions (Biomass)'!$V$7,Model!AG$1,'Assumptions (Biomass)'!$V$10,'Assumptions (Biomass)'!$V$5*Model!$I$2030*AVERAGE('Assumptions (Biomass)'!$E$2:$G$2)/10^9),0)</f>
        <v>-0.0002479274124</v>
      </c>
      <c r="T2145" s="160">
        <f>IF($I$2030&gt;0,IPMT('Assumptions (Biomass)'!$V$7,Model!AH$1,'Assumptions (Biomass)'!$V$10,'Assumptions (Biomass)'!$V$5*Model!$I$2030*AVERAGE('Assumptions (Biomass)'!$E$2:$G$2)/10^9),0)</f>
        <v>-0.0002028341516</v>
      </c>
      <c r="U2145" s="160">
        <f>IF($I$2030&gt;0,IPMT('Assumptions (Biomass)'!$V$7,Model!AI$1,'Assumptions (Biomass)'!$V$10,'Assumptions (Biomass)'!$V$5*Model!$I$2030*AVERAGE('Assumptions (Biomass)'!$E$2:$G$2)/10^9),0)</f>
        <v>-0.000155598961</v>
      </c>
      <c r="V2145" s="160">
        <f>IF($I$2030&gt;0,IPMT('Assumptions (Biomass)'!$V$7,Model!AJ$1,'Assumptions (Biomass)'!$V$10,'Assumptions (Biomass)'!$V$5*Model!$I$2030*AVERAGE('Assumptions (Biomass)'!$E$2:$G$2)/10^9),0)</f>
        <v>-0.0001061200989</v>
      </c>
      <c r="W2145" s="160">
        <f>IF($I$2030&gt;0,IPMT('Assumptions (Biomass)'!$V$7,Model!AK$1,'Assumptions (Biomass)'!$V$10,'Assumptions (Biomass)'!$V$5*Model!$I$2030*AVERAGE('Assumptions (Biomass)'!$E$2:$G$2)/10^9),0)</f>
        <v>-0.00005429099075</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-0.01000714721</v>
      </c>
      <c r="K2146" s="160">
        <f>IF($J$2030&gt;0,IPMT('Assumptions (Biomass)'!$V$7,Model!X$1,'Assumptions (Biomass)'!$V$10,'Assumptions (Biomass)'!$V$5*Model!$J$2030*AVERAGE('Assumptions (Biomass)'!$F$2:$H$2)/10^9),0)</f>
        <v>-0.009534598366</v>
      </c>
      <c r="L2146" s="160">
        <f>IF($J$2030&gt;0,IPMT('Assumptions (Biomass)'!$V$7,Model!Y$1,'Assumptions (Biomass)'!$V$10,'Assumptions (Biomass)'!$V$5*Model!$J$2030*AVERAGE('Assumptions (Biomass)'!$F$2:$H$2)/10^9),0)</f>
        <v>-0.009039603452</v>
      </c>
      <c r="M2146" s="160">
        <f>IF($J$2030&gt;0,IPMT('Assumptions (Biomass)'!$V$7,Model!Z$1,'Assumptions (Biomass)'!$V$10,'Assumptions (Biomass)'!$V$5*Model!$J$2030*AVERAGE('Assumptions (Biomass)'!$F$2:$H$2)/10^9),0)</f>
        <v>-0.00852109628</v>
      </c>
      <c r="N2146" s="160">
        <f>IF($J$2030&gt;0,IPMT('Assumptions (Biomass)'!$V$7,Model!AA$1,'Assumptions (Biomass)'!$V$10,'Assumptions (Biomass)'!$V$5*Model!$J$2030*AVERAGE('Assumptions (Biomass)'!$F$2:$H$2)/10^9),0)</f>
        <v>-0.007977960018</v>
      </c>
      <c r="O2146" s="160">
        <f>IF($J$2030&gt;0,IPMT('Assumptions (Biomass)'!$V$7,Model!AB$1,'Assumptions (Biomass)'!$V$10,'Assumptions (Biomass)'!$V$5*Model!$J$2030*AVERAGE('Assumptions (Biomass)'!$F$2:$H$2)/10^9),0)</f>
        <v>-0.007409024783</v>
      </c>
      <c r="P2146" s="160">
        <f>IF($J$2030&gt;0,IPMT('Assumptions (Biomass)'!$V$7,Model!AC$1,'Assumptions (Biomass)'!$V$10,'Assumptions (Biomass)'!$V$5*Model!$J$2030*AVERAGE('Assumptions (Biomass)'!$F$2:$H$2)/10^9),0)</f>
        <v>-0.006813065124</v>
      </c>
      <c r="Q2146" s="160">
        <f>IF($J$2030&gt;0,IPMT('Assumptions (Biomass)'!$V$7,Model!AD$1,'Assumptions (Biomass)'!$V$10,'Assumptions (Biomass)'!$V$5*Model!$J$2030*AVERAGE('Assumptions (Biomass)'!$F$2:$H$2)/10^9),0)</f>
        <v>-0.006188797381</v>
      </c>
      <c r="R2146" s="160">
        <f>IF($J$2030&gt;0,IPMT('Assumptions (Biomass)'!$V$7,Model!AE$1,'Assumptions (Biomass)'!$V$10,'Assumptions (Biomass)'!$V$5*Model!$J$2030*AVERAGE('Assumptions (Biomass)'!$F$2:$H$2)/10^9),0)</f>
        <v>-0.005534876921</v>
      </c>
      <c r="S2146" s="160">
        <f>IF($J$2030&gt;0,IPMT('Assumptions (Biomass)'!$V$7,Model!AF$1,'Assumptions (Biomass)'!$V$10,'Assumptions (Biomass)'!$V$5*Model!$J$2030*AVERAGE('Assumptions (Biomass)'!$F$2:$H$2)/10^9),0)</f>
        <v>-0.004849895239</v>
      </c>
      <c r="T2146" s="160">
        <f>IF($J$2030&gt;0,IPMT('Assumptions (Biomass)'!$V$7,Model!AG$1,'Assumptions (Biomass)'!$V$10,'Assumptions (Biomass)'!$V$5*Model!$J$2030*AVERAGE('Assumptions (Biomass)'!$F$2:$H$2)/10^9),0)</f>
        <v>-0.004132376927</v>
      </c>
      <c r="U2146" s="160">
        <f>IF($J$2030&gt;0,IPMT('Assumptions (Biomass)'!$V$7,Model!AH$1,'Assumptions (Biomass)'!$V$10,'Assumptions (Biomass)'!$V$5*Model!$J$2030*AVERAGE('Assumptions (Biomass)'!$F$2:$H$2)/10^9),0)</f>
        <v>-0.003380776495</v>
      </c>
      <c r="V2146" s="160">
        <f>IF($J$2030&gt;0,IPMT('Assumptions (Biomass)'!$V$7,Model!AI$1,'Assumptions (Biomass)'!$V$10,'Assumptions (Biomass)'!$V$5*Model!$J$2030*AVERAGE('Assumptions (Biomass)'!$F$2:$H$2)/10^9),0)</f>
        <v>-0.002593475043</v>
      </c>
      <c r="W2146" s="160">
        <f>IF($J$2030&gt;0,IPMT('Assumptions (Biomass)'!$V$7,Model!AJ$1,'Assumptions (Biomass)'!$V$10,'Assumptions (Biomass)'!$V$5*Model!$J$2030*AVERAGE('Assumptions (Biomass)'!$F$2:$H$2)/10^9),0)</f>
        <v>-0.001768776772</v>
      </c>
      <c r="X2146" s="160">
        <f>IF($J$2030&gt;0,IPMT('Assumptions (Biomass)'!$V$7,Model!AK$1,'Assumptions (Biomass)'!$V$10,'Assumptions (Biomass)'!$V$5*Model!$J$2030*AVERAGE('Assumptions (Biomass)'!$F$2:$H$2)/10^9),0)</f>
        <v>-0.0009049053326</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v>
      </c>
      <c r="L2147" s="160">
        <f>IF($K$2030&gt;0,IPMT('Assumptions (Biomass)'!$V$7,Model!X$1,'Assumptions (Biomass)'!$V$10,'Assumptions (Biomass)'!$V$5*Model!$K$2030*AVERAGE('Assumptions (Biomass)'!$G$2:$I$2)/10^9),0)</f>
        <v>0</v>
      </c>
      <c r="M2147" s="160">
        <f>IF($K$2030&gt;0,IPMT('Assumptions (Biomass)'!$V$7,Model!Y$1,'Assumptions (Biomass)'!$V$10,'Assumptions (Biomass)'!$V$5*Model!$K$2030*AVERAGE('Assumptions (Biomass)'!$G$2:$I$2)/10^9),0)</f>
        <v>0</v>
      </c>
      <c r="N2147" s="160">
        <f>IF($K$2030&gt;0,IPMT('Assumptions (Biomass)'!$V$7,Model!Z$1,'Assumptions (Biomass)'!$V$10,'Assumptions (Biomass)'!$V$5*Model!$K$2030*AVERAGE('Assumptions (Biomass)'!$G$2:$I$2)/10^9),0)</f>
        <v>0</v>
      </c>
      <c r="O2147" s="160">
        <f>IF($K$2030&gt;0,IPMT('Assumptions (Biomass)'!$V$7,Model!AA$1,'Assumptions (Biomass)'!$V$10,'Assumptions (Biomass)'!$V$5*Model!$K$2030*AVERAGE('Assumptions (Biomass)'!$G$2:$I$2)/10^9),0)</f>
        <v>0</v>
      </c>
      <c r="P2147" s="160">
        <f>IF($K$2030&gt;0,IPMT('Assumptions (Biomass)'!$V$7,Model!AB$1,'Assumptions (Biomass)'!$V$10,'Assumptions (Biomass)'!$V$5*Model!$K$2030*AVERAGE('Assumptions (Biomass)'!$G$2:$I$2)/10^9),0)</f>
        <v>0</v>
      </c>
      <c r="Q2147" s="160">
        <f>IF($K$2030&gt;0,IPMT('Assumptions (Biomass)'!$V$7,Model!AC$1,'Assumptions (Biomass)'!$V$10,'Assumptions (Biomass)'!$V$5*Model!$K$2030*AVERAGE('Assumptions (Biomass)'!$G$2:$I$2)/10^9),0)</f>
        <v>0</v>
      </c>
      <c r="R2147" s="160">
        <f>IF($K$2030&gt;0,IPMT('Assumptions (Biomass)'!$V$7,Model!AD$1,'Assumptions (Biomass)'!$V$10,'Assumptions (Biomass)'!$V$5*Model!$K$2030*AVERAGE('Assumptions (Biomass)'!$G$2:$I$2)/10^9),0)</f>
        <v>0</v>
      </c>
      <c r="S2147" s="160">
        <f>IF($K$2030&gt;0,IPMT('Assumptions (Biomass)'!$V$7,Model!AE$1,'Assumptions (Biomass)'!$V$10,'Assumptions (Biomass)'!$V$5*Model!$K$2030*AVERAGE('Assumptions (Biomass)'!$G$2:$I$2)/10^9),0)</f>
        <v>0</v>
      </c>
      <c r="T2147" s="160">
        <f>IF($K$2030&gt;0,IPMT('Assumptions (Biomass)'!$V$7,Model!AF$1,'Assumptions (Biomass)'!$V$10,'Assumptions (Biomass)'!$V$5*Model!$K$2030*AVERAGE('Assumptions (Biomass)'!$G$2:$I$2)/10^9),0)</f>
        <v>0</v>
      </c>
      <c r="U2147" s="160">
        <f>IF($K$2030&gt;0,IPMT('Assumptions (Biomass)'!$V$7,Model!AG$1,'Assumptions (Biomass)'!$V$10,'Assumptions (Biomass)'!$V$5*Model!$K$2030*AVERAGE('Assumptions (Biomass)'!$G$2:$I$2)/10^9),0)</f>
        <v>0</v>
      </c>
      <c r="V2147" s="160">
        <f>IF($K$2030&gt;0,IPMT('Assumptions (Biomass)'!$V$7,Model!AH$1,'Assumptions (Biomass)'!$V$10,'Assumptions (Biomass)'!$V$5*Model!$K$2030*AVERAGE('Assumptions (Biomass)'!$G$2:$I$2)/10^9),0)</f>
        <v>0</v>
      </c>
      <c r="W2147" s="160">
        <f>IF($K$2030&gt;0,IPMT('Assumptions (Biomass)'!$V$7,Model!AI$1,'Assumptions (Biomass)'!$V$10,'Assumptions (Biomass)'!$V$5*Model!$K$2030*AVERAGE('Assumptions (Biomass)'!$G$2:$I$2)/10^9),0)</f>
        <v>0</v>
      </c>
      <c r="X2147" s="160">
        <f>IF($K$2030&gt;0,IPMT('Assumptions (Biomass)'!$V$7,Model!AJ$1,'Assumptions (Biomass)'!$V$10,'Assumptions (Biomass)'!$V$5*Model!$K$2030*AVERAGE('Assumptions (Biomass)'!$G$2:$I$2)/10^9),0)</f>
        <v>0</v>
      </c>
      <c r="Y2147" s="160">
        <f>IF($K$2030&gt;0,IPMT('Assumptions (Biomass)'!$V$7,Model!AK$1,'Assumptions (Biomass)'!$V$10,'Assumptions (Biomass)'!$V$5*Model!$K$2030*AVERAGE('Assumptions (Biomass)'!$G$2:$I$2)/10^9),0)</f>
        <v>0</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-0.009403209167</v>
      </c>
      <c r="M2148" s="160">
        <f>IF($L$2030&gt;0,IPMT('Assumptions (Biomass)'!$V$7,Model!X$1,'Assumptions (Biomass)'!$V$10,'Assumptions (Biomass)'!$V$5*Model!$L$2030*AVERAGE('Assumptions (Biomass)'!$H$2:$J$2)/10^9),0)</f>
        <v>-0.008959178963</v>
      </c>
      <c r="N2148" s="160">
        <f>IF($L$2030&gt;0,IPMT('Assumptions (Biomass)'!$V$7,Model!Y$1,'Assumptions (Biomass)'!$V$10,'Assumptions (Biomass)'!$V$5*Model!$L$2030*AVERAGE('Assumptions (Biomass)'!$H$2:$J$2)/10^9),0)</f>
        <v>-0.008494057325</v>
      </c>
      <c r="O2148" s="160">
        <f>IF($L$2030&gt;0,IPMT('Assumptions (Biomass)'!$V$7,Model!Z$1,'Assumptions (Biomass)'!$V$10,'Assumptions (Biomass)'!$V$5*Model!$L$2030*AVERAGE('Assumptions (Biomass)'!$H$2:$J$2)/10^9),0)</f>
        <v>-0.008006842408</v>
      </c>
      <c r="P2148" s="160">
        <f>IF($L$2030&gt;0,IPMT('Assumptions (Biomass)'!$V$7,Model!AA$1,'Assumptions (Biomass)'!$V$10,'Assumptions (Biomass)'!$V$5*Model!$L$2030*AVERAGE('Assumptions (Biomass)'!$H$2:$J$2)/10^9),0)</f>
        <v>-0.007496484783</v>
      </c>
      <c r="Q2148" s="160">
        <f>IF($L$2030&gt;0,IPMT('Assumptions (Biomass)'!$V$7,Model!AB$1,'Assumptions (Biomass)'!$V$10,'Assumptions (Biomass)'!$V$5*Model!$L$2030*AVERAGE('Assumptions (Biomass)'!$H$2:$J$2)/10^9),0)</f>
        <v>-0.006961885171</v>
      </c>
      <c r="R2148" s="160">
        <f>IF($L$2030&gt;0,IPMT('Assumptions (Biomass)'!$V$7,Model!AC$1,'Assumptions (Biomass)'!$V$10,'Assumptions (Biomass)'!$V$5*Model!$L$2030*AVERAGE('Assumptions (Biomass)'!$H$2:$J$2)/10^9),0)</f>
        <v>-0.006401892077</v>
      </c>
      <c r="S2148" s="160">
        <f>IF($L$2030&gt;0,IPMT('Assumptions (Biomass)'!$V$7,Model!AD$1,'Assumptions (Biomass)'!$V$10,'Assumptions (Biomass)'!$V$5*Model!$L$2030*AVERAGE('Assumptions (Biomass)'!$H$2:$J$2)/10^9),0)</f>
        <v>-0.005815299311</v>
      </c>
      <c r="T2148" s="160">
        <f>IF($L$2030&gt;0,IPMT('Assumptions (Biomass)'!$V$7,Model!AE$1,'Assumptions (Biomass)'!$V$10,'Assumptions (Biomass)'!$V$5*Model!$L$2030*AVERAGE('Assumptions (Biomass)'!$H$2:$J$2)/10^9),0)</f>
        <v>-0.005200843389</v>
      </c>
      <c r="U2148" s="160">
        <f>IF($L$2030&gt;0,IPMT('Assumptions (Biomass)'!$V$7,Model!AF$1,'Assumptions (Biomass)'!$V$10,'Assumptions (Biomass)'!$V$5*Model!$L$2030*AVERAGE('Assumptions (Biomass)'!$H$2:$J$2)/10^9),0)</f>
        <v>-0.004557200811</v>
      </c>
      <c r="V2148" s="160">
        <f>IF($L$2030&gt;0,IPMT('Assumptions (Biomass)'!$V$7,Model!AG$1,'Assumptions (Biomass)'!$V$10,'Assumptions (Biomass)'!$V$5*Model!$L$2030*AVERAGE('Assumptions (Biomass)'!$H$2:$J$2)/10^9),0)</f>
        <v>-0.00388298521</v>
      </c>
      <c r="W2148" s="160">
        <f>IF($L$2030&gt;0,IPMT('Assumptions (Biomass)'!$V$7,Model!AH$1,'Assumptions (Biomass)'!$V$10,'Assumptions (Biomass)'!$V$5*Model!$L$2030*AVERAGE('Assumptions (Biomass)'!$H$2:$J$2)/10^9),0)</f>
        <v>-0.003176744368</v>
      </c>
      <c r="X2148" s="160">
        <f>IF($L$2030&gt;0,IPMT('Assumptions (Biomass)'!$V$7,Model!AI$1,'Assumptions (Biomass)'!$V$10,'Assumptions (Biomass)'!$V$5*Model!$L$2030*AVERAGE('Assumptions (Biomass)'!$H$2:$J$2)/10^9),0)</f>
        <v>-0.002436957086</v>
      </c>
      <c r="Y2148" s="160">
        <f>IF($L$2030&gt;0,IPMT('Assumptions (Biomass)'!$V$7,Model!AJ$1,'Assumptions (Biomass)'!$V$10,'Assumptions (Biomass)'!$V$5*Model!$L$2030*AVERAGE('Assumptions (Biomass)'!$H$2:$J$2)/10^9),0)</f>
        <v>-0.001662029908</v>
      </c>
      <c r="Z2148" s="160">
        <f>IF($L$2030&gt;0,IPMT('Assumptions (Biomass)'!$V$7,Model!AK$1,'Assumptions (Biomass)'!$V$10,'Assumptions (Biomass)'!$V$5*Model!$L$2030*AVERAGE('Assumptions (Biomass)'!$H$2:$J$2)/10^9),0)</f>
        <v>-0.0008502936892</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-0.0005059511278</v>
      </c>
      <c r="N2149" s="160">
        <f>IF($M$2030&gt;0,IPMT('Assumptions (Biomass)'!$V$7,Model!X$1,'Assumptions (Biomass)'!$V$10,'Assumptions (Biomass)'!$V$5*Model!$M$2030*AVERAGE('Assumptions (Biomass)'!$I$2:$K$2)/10^9),0)</f>
        <v>-0.0004820595416</v>
      </c>
      <c r="O2149" s="160">
        <f>IF($M$2030&gt;0,IPMT('Assumptions (Biomass)'!$V$7,Model!Y$1,'Assumptions (Biomass)'!$V$10,'Assumptions (Biomass)'!$V$5*Model!$M$2030*AVERAGE('Assumptions (Biomass)'!$I$2:$K$2)/10^9),0)</f>
        <v>-0.000457033105</v>
      </c>
      <c r="P2149" s="160">
        <f>IF($M$2030&gt;0,IPMT('Assumptions (Biomass)'!$V$7,Model!Z$1,'Assumptions (Biomass)'!$V$10,'Assumptions (Biomass)'!$V$5*Model!$M$2030*AVERAGE('Assumptions (Biomass)'!$I$2:$K$2)/10^9),0)</f>
        <v>-0.0004308179127</v>
      </c>
      <c r="Q2149" s="160">
        <f>IF($M$2030&gt;0,IPMT('Assumptions (Biomass)'!$V$7,Model!AA$1,'Assumptions (Biomass)'!$V$10,'Assumptions (Biomass)'!$V$5*Model!$M$2030*AVERAGE('Assumptions (Biomass)'!$I$2:$K$2)/10^9),0)</f>
        <v>-0.0004033574988</v>
      </c>
      <c r="R2149" s="160">
        <f>IF($M$2030&gt;0,IPMT('Assumptions (Biomass)'!$V$7,Model!AB$1,'Assumptions (Biomass)'!$V$10,'Assumptions (Biomass)'!$V$5*Model!$M$2030*AVERAGE('Assumptions (Biomass)'!$I$2:$K$2)/10^9),0)</f>
        <v>-0.0003745927152</v>
      </c>
      <c r="S2149" s="160">
        <f>IF($M$2030&gt;0,IPMT('Assumptions (Biomass)'!$V$7,Model!AC$1,'Assumptions (Biomass)'!$V$10,'Assumptions (Biomass)'!$V$5*Model!$M$2030*AVERAGE('Assumptions (Biomass)'!$I$2:$K$2)/10^9),0)</f>
        <v>-0.0003444616044</v>
      </c>
      <c r="T2149" s="160">
        <f>IF($M$2030&gt;0,IPMT('Assumptions (Biomass)'!$V$7,Model!AD$1,'Assumptions (Biomass)'!$V$10,'Assumptions (Biomass)'!$V$5*Model!$M$2030*AVERAGE('Assumptions (Biomass)'!$I$2:$K$2)/10^9),0)</f>
        <v>-0.0003128992658</v>
      </c>
      <c r="U2149" s="160">
        <f>IF($M$2030&gt;0,IPMT('Assumptions (Biomass)'!$V$7,Model!AE$1,'Assumptions (Biomass)'!$V$10,'Assumptions (Biomass)'!$V$5*Model!$M$2030*AVERAGE('Assumptions (Biomass)'!$I$2:$K$2)/10^9),0)</f>
        <v>-0.0002798377162</v>
      </c>
      <c r="V2149" s="160">
        <f>IF($M$2030&gt;0,IPMT('Assumptions (Biomass)'!$V$7,Model!AF$1,'Assumptions (Biomass)'!$V$10,'Assumptions (Biomass)'!$V$5*Model!$M$2030*AVERAGE('Assumptions (Biomass)'!$I$2:$K$2)/10^9),0)</f>
        <v>-0.0002452057429</v>
      </c>
      <c r="W2149" s="160">
        <f>IF($M$2030&gt;0,IPMT('Assumptions (Biomass)'!$V$7,Model!AG$1,'Assumptions (Biomass)'!$V$10,'Assumptions (Biomass)'!$V$5*Model!$M$2030*AVERAGE('Assumptions (Biomass)'!$I$2:$K$2)/10^9),0)</f>
        <v>-0.0002089287509</v>
      </c>
      <c r="X2149" s="160">
        <f>IF($M$2030&gt;0,IPMT('Assumptions (Biomass)'!$V$7,Model!AH$1,'Assumptions (Biomass)'!$V$10,'Assumptions (Biomass)'!$V$5*Model!$M$2030*AVERAGE('Assumptions (Biomass)'!$I$2:$K$2)/10^9),0)</f>
        <v>-0.0001709286018</v>
      </c>
      <c r="Y2149" s="160">
        <f>IF($M$2030&gt;0,IPMT('Assumptions (Biomass)'!$V$7,Model!AI$1,'Assumptions (Biomass)'!$V$10,'Assumptions (Biomass)'!$V$5*Model!$M$2030*AVERAGE('Assumptions (Biomass)'!$I$2:$K$2)/10^9),0)</f>
        <v>-0.0001311234456</v>
      </c>
      <c r="Z2149" s="160">
        <f>IF($M$2030&gt;0,IPMT('Assumptions (Biomass)'!$V$7,Model!AJ$1,'Assumptions (Biomass)'!$V$10,'Assumptions (Biomass)'!$V$5*Model!$M$2030*AVERAGE('Assumptions (Biomass)'!$I$2:$K$2)/10^9),0)</f>
        <v>-0.00008942754451</v>
      </c>
      <c r="AA2149" s="160">
        <f>IF($M$2030&gt;0,IPMT('Assumptions (Biomass)'!$V$7,Model!AK$1,'Assumptions (Biomass)'!$V$10,'Assumptions (Biomass)'!$V$5*Model!$M$2030*AVERAGE('Assumptions (Biomass)'!$I$2:$K$2)/10^9),0)</f>
        <v>-0.0000457510881</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-0.00523135971</v>
      </c>
      <c r="O2150" s="177">
        <f>IF($N$2030&gt;0,IPMT('Assumptions (Biomass)'!$V$7,Model!X$1,'Assumptions (Biomass)'!$V$10,'Assumptions (Biomass)'!$V$5*Model!$N$2030*AVERAGE('Assumptions (Biomass)'!$J$2:$L$2)/10^9),0)</f>
        <v>-0.00498432897</v>
      </c>
      <c r="P2150" s="177">
        <f>IF($N$2030&gt;0,IPMT('Assumptions (Biomass)'!$V$7,Model!Y$1,'Assumptions (Biomass)'!$V$10,'Assumptions (Biomass)'!$V$5*Model!$N$2030*AVERAGE('Assumptions (Biomass)'!$J$2:$L$2)/10^9),0)</f>
        <v>-0.00472556427</v>
      </c>
      <c r="Q2150" s="177">
        <f>IF($N$2030&gt;0,IPMT('Assumptions (Biomass)'!$V$7,Model!Z$1,'Assumptions (Biomass)'!$V$10,'Assumptions (Biomass)'!$V$5*Model!$N$2030*AVERAGE('Assumptions (Biomass)'!$J$2:$L$2)/10^9),0)</f>
        <v>-0.004454508247</v>
      </c>
      <c r="R2150" s="177">
        <f>IF($N$2030&gt;0,IPMT('Assumptions (Biomass)'!$V$7,Model!AA$1,'Assumptions (Biomass)'!$V$10,'Assumptions (Biomass)'!$V$5*Model!$N$2030*AVERAGE('Assumptions (Biomass)'!$J$2:$L$2)/10^9),0)</f>
        <v>-0.004170577062</v>
      </c>
      <c r="S2150" s="177">
        <f>IF($N$2030&gt;0,IPMT('Assumptions (Biomass)'!$V$7,Model!AB$1,'Assumptions (Biomass)'!$V$10,'Assumptions (Biomass)'!$V$5*Model!$N$2030*AVERAGE('Assumptions (Biomass)'!$J$2:$L$2)/10^9),0)</f>
        <v>-0.003873159146</v>
      </c>
      <c r="T2150" s="177">
        <f>IF($N$2030&gt;0,IPMT('Assumptions (Biomass)'!$V$7,Model!AC$1,'Assumptions (Biomass)'!$V$10,'Assumptions (Biomass)'!$V$5*Model!$N$2030*AVERAGE('Assumptions (Biomass)'!$J$2:$L$2)/10^9),0)</f>
        <v>-0.003561613879</v>
      </c>
      <c r="U2150" s="177">
        <f>IF($N$2030&gt;0,IPMT('Assumptions (Biomass)'!$V$7,Model!AD$1,'Assumptions (Biomass)'!$V$10,'Assumptions (Biomass)'!$V$5*Model!$N$2030*AVERAGE('Assumptions (Biomass)'!$J$2:$L$2)/10^9),0)</f>
        <v>-0.003235270212</v>
      </c>
      <c r="V2150" s="177">
        <f>IF($N$2030&gt;0,IPMT('Assumptions (Biomass)'!$V$7,Model!AE$1,'Assumptions (Biomass)'!$V$10,'Assumptions (Biomass)'!$V$5*Model!$N$2030*AVERAGE('Assumptions (Biomass)'!$J$2:$L$2)/10^9),0)</f>
        <v>-0.002893425221</v>
      </c>
      <c r="W2150" s="177">
        <f>IF($N$2030&gt;0,IPMT('Assumptions (Biomass)'!$V$7,Model!AF$1,'Assumptions (Biomass)'!$V$10,'Assumptions (Biomass)'!$V$5*Model!$N$2030*AVERAGE('Assumptions (Biomass)'!$J$2:$L$2)/10^9),0)</f>
        <v>-0.002535342593</v>
      </c>
      <c r="X2150" s="177">
        <f>IF($N$2030&gt;0,IPMT('Assumptions (Biomass)'!$V$7,Model!AG$1,'Assumptions (Biomass)'!$V$10,'Assumptions (Biomass)'!$V$5*Model!$N$2030*AVERAGE('Assumptions (Biomass)'!$J$2:$L$2)/10^9),0)</f>
        <v>-0.00216025104</v>
      </c>
      <c r="Y2150" s="177">
        <f>IF($N$2030&gt;0,IPMT('Assumptions (Biomass)'!$V$7,Model!AH$1,'Assumptions (Biomass)'!$V$10,'Assumptions (Biomass)'!$V$5*Model!$N$2030*AVERAGE('Assumptions (Biomass)'!$J$2:$L$2)/10^9),0)</f>
        <v>-0.001767342638</v>
      </c>
      <c r="Z2150" s="177">
        <f>IF($N$2030&gt;0,IPMT('Assumptions (Biomass)'!$V$7,Model!AI$1,'Assumptions (Biomass)'!$V$10,'Assumptions (Biomass)'!$V$5*Model!$N$2030*AVERAGE('Assumptions (Biomass)'!$J$2:$L$2)/10^9),0)</f>
        <v>-0.001355771087</v>
      </c>
      <c r="AA2150" s="177">
        <f>IF($N$2030&gt;0,IPMT('Assumptions (Biomass)'!$V$7,Model!AJ$1,'Assumptions (Biomass)'!$V$10,'Assumptions (Biomass)'!$V$5*Model!$N$2030*AVERAGE('Assumptions (Biomass)'!$J$2:$L$2)/10^9),0)</f>
        <v>-0.0009246498874</v>
      </c>
      <c r="AB2150" s="177">
        <f>IF($N$2030&gt;0,IPMT('Assumptions (Biomass)'!$V$7,Model!AK$1,'Assumptions (Biomass)'!$V$10,'Assumptions (Biomass)'!$V$5*Model!$N$2030*AVERAGE('Assumptions (Biomass)'!$J$2:$L$2)/10^9),0)</f>
        <v>-0.0004730504308</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-0.001017046836</v>
      </c>
      <c r="P2151" s="160">
        <f>IF($O$2030&gt;0,IPMT('Assumptions (Biomass)'!$V$7,Model!X$1,'Assumptions (Biomass)'!$V$10,'Assumptions (Biomass)'!$V$5*Model!$O$2030*AVERAGE('Assumptions (Biomass)'!$K$2:$M$2)/10^9),0)</f>
        <v>-0.0009690207311</v>
      </c>
      <c r="Q2151" s="160">
        <f>IF($O$2030&gt;0,IPMT('Assumptions (Biomass)'!$V$7,Model!Y$1,'Assumptions (Biomass)'!$V$10,'Assumptions (Biomass)'!$V$5*Model!$O$2030*AVERAGE('Assumptions (Biomass)'!$K$2:$M$2)/10^9),0)</f>
        <v>-0.0009187133857</v>
      </c>
      <c r="R2151" s="160">
        <f>IF($O$2030&gt;0,IPMT('Assumptions (Biomass)'!$V$7,Model!Z$1,'Assumptions (Biomass)'!$V$10,'Assumptions (Biomass)'!$V$5*Model!$O$2030*AVERAGE('Assumptions (Biomass)'!$K$2:$M$2)/10^9),0)</f>
        <v>-0.0008660164415</v>
      </c>
      <c r="S2151" s="160">
        <f>IF($O$2030&gt;0,IPMT('Assumptions (Biomass)'!$V$7,Model!AA$1,'Assumptions (Biomass)'!$V$10,'Assumptions (Biomass)'!$V$5*Model!$O$2030*AVERAGE('Assumptions (Biomass)'!$K$2:$M$2)/10^9),0)</f>
        <v>-0.0008108163923</v>
      </c>
      <c r="T2151" s="160">
        <f>IF($O$2030&gt;0,IPMT('Assumptions (Biomass)'!$V$7,Model!AB$1,'Assumptions (Biomass)'!$V$10,'Assumptions (Biomass)'!$V$5*Model!$O$2030*AVERAGE('Assumptions (Biomass)'!$K$2:$M$2)/10^9),0)</f>
        <v>-0.0007529943409</v>
      </c>
      <c r="U2151" s="160">
        <f>IF($O$2030&gt;0,IPMT('Assumptions (Biomass)'!$V$7,Model!AC$1,'Assumptions (Biomass)'!$V$10,'Assumptions (Biomass)'!$V$5*Model!$O$2030*AVERAGE('Assumptions (Biomass)'!$K$2:$M$2)/10^9),0)</f>
        <v>-0.000692425742</v>
      </c>
      <c r="V2151" s="160">
        <f>IF($O$2030&gt;0,IPMT('Assumptions (Biomass)'!$V$7,Model!AD$1,'Assumptions (Biomass)'!$V$10,'Assumptions (Biomass)'!$V$5*Model!$O$2030*AVERAGE('Assumptions (Biomass)'!$K$2:$M$2)/10^9),0)</f>
        <v>-0.0006289801346</v>
      </c>
      <c r="W2151" s="160">
        <f>IF($O$2030&gt;0,IPMT('Assumptions (Biomass)'!$V$7,Model!AE$1,'Assumptions (Biomass)'!$V$10,'Assumptions (Biomass)'!$V$5*Model!$O$2030*AVERAGE('Assumptions (Biomass)'!$K$2:$M$2)/10^9),0)</f>
        <v>-0.0005625208609</v>
      </c>
      <c r="X2151" s="160">
        <f>IF($O$2030&gt;0,IPMT('Assumptions (Biomass)'!$V$7,Model!AF$1,'Assumptions (Biomass)'!$V$10,'Assumptions (Biomass)'!$V$5*Model!$O$2030*AVERAGE('Assumptions (Biomass)'!$K$2:$M$2)/10^9),0)</f>
        <v>-0.0004929047717</v>
      </c>
      <c r="Y2151" s="160">
        <f>IF($O$2030&gt;0,IPMT('Assumptions (Biomass)'!$V$7,Model!AG$1,'Assumptions (Biomass)'!$V$10,'Assumptions (Biomass)'!$V$5*Model!$O$2030*AVERAGE('Assumptions (Biomass)'!$K$2:$M$2)/10^9),0)</f>
        <v>-0.0004199819182</v>
      </c>
      <c r="Z2151" s="160">
        <f>IF($O$2030&gt;0,IPMT('Assumptions (Biomass)'!$V$7,Model!AH$1,'Assumptions (Biomass)'!$V$10,'Assumptions (Biomass)'!$V$5*Model!$O$2030*AVERAGE('Assumptions (Biomass)'!$K$2:$M$2)/10^9),0)</f>
        <v>-0.0003435952293</v>
      </c>
      <c r="AA2151" s="160">
        <f>IF($O$2030&gt;0,IPMT('Assumptions (Biomass)'!$V$7,Model!AI$1,'Assumptions (Biomass)'!$V$10,'Assumptions (Biomass)'!$V$5*Model!$O$2030*AVERAGE('Assumptions (Biomass)'!$K$2:$M$2)/10^9),0)</f>
        <v>-0.0002635801725</v>
      </c>
      <c r="AB2151" s="160">
        <f>IF($O$2030&gt;0,IPMT('Assumptions (Biomass)'!$V$7,Model!AJ$1,'Assumptions (Biomass)'!$V$10,'Assumptions (Biomass)'!$V$5*Model!$O$2030*AVERAGE('Assumptions (Biomass)'!$K$2:$M$2)/10^9),0)</f>
        <v>-0.0001797644006</v>
      </c>
      <c r="AC2151" s="160">
        <f>IF($O$2030&gt;0,IPMT('Assumptions (Biomass)'!$V$7,Model!AK$1,'Assumptions (Biomass)'!$V$10,'Assumptions (Biomass)'!$V$5*Model!$O$2030*AVERAGE('Assumptions (Biomass)'!$K$2:$M$2)/10^9),0)</f>
        <v>-0.00009196737957</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-0.002806671572</v>
      </c>
      <c r="Q2152" s="177">
        <f>IF($P$2030&gt;0,IPMT('Assumptions (Biomass)'!$V$7,Model!X$1,'Assumptions (Biomass)'!$V$10,'Assumptions (Biomass)'!$V$5*Model!$P$2030*AVERAGE('Assumptions (Biomass)'!$L$2:$N$2)/10^9),0)</f>
        <v>-0.002674137356</v>
      </c>
      <c r="R2152" s="177">
        <f>IF($P$2030&gt;0,IPMT('Assumptions (Biomass)'!$V$7,Model!Y$1,'Assumptions (Biomass)'!$V$10,'Assumptions (Biomass)'!$V$5*Model!$P$2030*AVERAGE('Assumptions (Biomass)'!$L$2:$N$2)/10^9),0)</f>
        <v>-0.002535307766</v>
      </c>
      <c r="S2152" s="177">
        <f>IF($P$2030&gt;0,IPMT('Assumptions (Biomass)'!$V$7,Model!Z$1,'Assumptions (Biomass)'!$V$10,'Assumptions (Biomass)'!$V$5*Model!$P$2030*AVERAGE('Assumptions (Biomass)'!$L$2:$N$2)/10^9),0)</f>
        <v>-0.002389883769</v>
      </c>
      <c r="T2152" s="177">
        <f>IF($P$2030&gt;0,IPMT('Assumptions (Biomass)'!$V$7,Model!AA$1,'Assumptions (Biomass)'!$V$10,'Assumptions (Biomass)'!$V$5*Model!$P$2030*AVERAGE('Assumptions (Biomass)'!$L$2:$N$2)/10^9),0)</f>
        <v>-0.002237552133</v>
      </c>
      <c r="U2152" s="177">
        <f>IF($P$2030&gt;0,IPMT('Assumptions (Biomass)'!$V$7,Model!AB$1,'Assumptions (Biomass)'!$V$10,'Assumptions (Biomass)'!$V$5*Model!$P$2030*AVERAGE('Assumptions (Biomass)'!$L$2:$N$2)/10^9),0)</f>
        <v>-0.002077984744</v>
      </c>
      <c r="V2152" s="177">
        <f>IF($P$2030&gt;0,IPMT('Assumptions (Biomass)'!$V$7,Model!AC$1,'Assumptions (Biomass)'!$V$10,'Assumptions (Biomass)'!$V$5*Model!$P$2030*AVERAGE('Assumptions (Biomass)'!$L$2:$N$2)/10^9),0)</f>
        <v>-0.001910837904</v>
      </c>
      <c r="W2152" s="177">
        <f>IF($P$2030&gt;0,IPMT('Assumptions (Biomass)'!$V$7,Model!AD$1,'Assumptions (Biomass)'!$V$10,'Assumptions (Biomass)'!$V$5*Model!$P$2030*AVERAGE('Assumptions (Biomass)'!$L$2:$N$2)/10^9),0)</f>
        <v>-0.00173575159</v>
      </c>
      <c r="X2152" s="177">
        <f>IF($P$2030&gt;0,IPMT('Assumptions (Biomass)'!$V$7,Model!AE$1,'Assumptions (Biomass)'!$V$10,'Assumptions (Biomass)'!$V$5*Model!$P$2030*AVERAGE('Assumptions (Biomass)'!$L$2:$N$2)/10^9),0)</f>
        <v>-0.001552348675</v>
      </c>
      <c r="Y2152" s="177">
        <f>IF($P$2030&gt;0,IPMT('Assumptions (Biomass)'!$V$7,Model!AF$1,'Assumptions (Biomass)'!$V$10,'Assumptions (Biomass)'!$V$5*Model!$P$2030*AVERAGE('Assumptions (Biomass)'!$L$2:$N$2)/10^9),0)</f>
        <v>-0.001360234122</v>
      </c>
      <c r="Z2152" s="177">
        <f>IF($P$2030&gt;0,IPMT('Assumptions (Biomass)'!$V$7,Model!AG$1,'Assumptions (Biomass)'!$V$10,'Assumptions (Biomass)'!$V$5*Model!$P$2030*AVERAGE('Assumptions (Biomass)'!$L$2:$N$2)/10^9),0)</f>
        <v>-0.001158994127</v>
      </c>
      <c r="AA2152" s="177">
        <f>IF($P$2030&gt;0,IPMT('Assumptions (Biomass)'!$V$7,Model!AH$1,'Assumptions (Biomass)'!$V$10,'Assumptions (Biomass)'!$V$5*Model!$P$2030*AVERAGE('Assumptions (Biomass)'!$L$2:$N$2)/10^9),0)</f>
        <v>-0.0009481952331</v>
      </c>
      <c r="AB2152" s="177">
        <f>IF($P$2030&gt;0,IPMT('Assumptions (Biomass)'!$V$7,Model!AI$1,'Assumptions (Biomass)'!$V$10,'Assumptions (Biomass)'!$V$5*Model!$P$2030*AVERAGE('Assumptions (Biomass)'!$L$2:$N$2)/10^9),0)</f>
        <v>-0.0007273833915</v>
      </c>
      <c r="AC2152" s="177">
        <f>IF($P$2030&gt;0,IPMT('Assumptions (Biomass)'!$V$7,Model!AJ$1,'Assumptions (Biomass)'!$V$10,'Assumptions (Biomass)'!$V$5*Model!$P$2030*AVERAGE('Assumptions (Biomass)'!$L$2:$N$2)/10^9),0)</f>
        <v>-0.0004960829874</v>
      </c>
      <c r="AD2152" s="177">
        <f>IF($P$2030&gt;0,IPMT('Assumptions (Biomass)'!$V$7,Model!AK$1,'Assumptions (Biomass)'!$V$10,'Assumptions (Biomass)'!$V$5*Model!$P$2030*AVERAGE('Assumptions (Biomass)'!$L$2:$N$2)/10^9),0)</f>
        <v>-0.000253795814</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-0.000717932788</v>
      </c>
      <c r="R2153" s="160">
        <f>IF($Q$2030&gt;0,IPMT('Assumptions (Biomass)'!$V$7,Model!X$1,'Assumptions (Biomass)'!$V$10,'Assumptions (Biomass)'!$V$5*Model!$Q$2030*AVERAGE('Assumptions (Biomass)'!$M$2:$O$2)/10^9),0)</f>
        <v>-0.0006840311873</v>
      </c>
      <c r="S2153" s="160">
        <f>IF($Q$2030&gt;0,IPMT('Assumptions (Biomass)'!$V$7,Model!Y$1,'Assumptions (Biomass)'!$V$10,'Assumptions (Biomass)'!$V$5*Model!$Q$2030*AVERAGE('Assumptions (Biomass)'!$M$2:$O$2)/10^9),0)</f>
        <v>-0.0006485192606</v>
      </c>
      <c r="T2153" s="160">
        <f>IF($Q$2030&gt;0,IPMT('Assumptions (Biomass)'!$V$7,Model!Z$1,'Assumptions (Biomass)'!$V$10,'Assumptions (Biomass)'!$V$5*Model!$Q$2030*AVERAGE('Assumptions (Biomass)'!$M$2:$O$2)/10^9),0)</f>
        <v>-0.0006113205173</v>
      </c>
      <c r="U2153" s="160">
        <f>IF($Q$2030&gt;0,IPMT('Assumptions (Biomass)'!$V$7,Model!AA$1,'Assumptions (Biomass)'!$V$10,'Assumptions (Biomass)'!$V$5*Model!$Q$2030*AVERAGE('Assumptions (Biomass)'!$M$2:$O$2)/10^9),0)</f>
        <v>-0.0005723548338</v>
      </c>
      <c r="V2153" s="160">
        <f>IF($Q$2030&gt;0,IPMT('Assumptions (Biomass)'!$V$7,Model!AB$1,'Assumptions (Biomass)'!$V$10,'Assumptions (Biomass)'!$V$5*Model!$Q$2030*AVERAGE('Assumptions (Biomass)'!$M$2:$O$2)/10^9),0)</f>
        <v>-0.0005315382803</v>
      </c>
      <c r="W2153" s="160">
        <f>IF($Q$2030&gt;0,IPMT('Assumptions (Biomass)'!$V$7,Model!AC$1,'Assumptions (Biomass)'!$V$10,'Assumptions (Biomass)'!$V$5*Model!$Q$2030*AVERAGE('Assumptions (Biomass)'!$M$2:$O$2)/10^9),0)</f>
        <v>-0.0004887829405</v>
      </c>
      <c r="X2153" s="160">
        <f>IF($Q$2030&gt;0,IPMT('Assumptions (Biomass)'!$V$7,Model!AD$1,'Assumptions (Biomass)'!$V$10,'Assumptions (Biomass)'!$V$5*Model!$Q$2030*AVERAGE('Assumptions (Biomass)'!$M$2:$O$2)/10^9),0)</f>
        <v>-0.0004439967221</v>
      </c>
      <c r="Y2153" s="160">
        <f>IF($Q$2030&gt;0,IPMT('Assumptions (Biomass)'!$V$7,Model!AE$1,'Assumptions (Biomass)'!$V$10,'Assumptions (Biomass)'!$V$5*Model!$Q$2030*AVERAGE('Assumptions (Biomass)'!$M$2:$O$2)/10^9),0)</f>
        <v>-0.0003970831583</v>
      </c>
      <c r="Z2153" s="160">
        <f>IF($Q$2030&gt;0,IPMT('Assumptions (Biomass)'!$V$7,Model!AF$1,'Assumptions (Biomass)'!$V$10,'Assumptions (Biomass)'!$V$5*Model!$Q$2030*AVERAGE('Assumptions (Biomass)'!$M$2:$O$2)/10^9),0)</f>
        <v>-0.0003479412002</v>
      </c>
      <c r="AA2153" s="160">
        <f>IF($Q$2030&gt;0,IPMT('Assumptions (Biomass)'!$V$7,Model!AG$1,'Assumptions (Biomass)'!$V$10,'Assumptions (Biomass)'!$V$5*Model!$Q$2030*AVERAGE('Assumptions (Biomass)'!$M$2:$O$2)/10^9),0)</f>
        <v>-0.0002964649991</v>
      </c>
      <c r="AB2153" s="160">
        <f>IF($Q$2030&gt;0,IPMT('Assumptions (Biomass)'!$V$7,Model!AH$1,'Assumptions (Biomass)'!$V$10,'Assumptions (Biomass)'!$V$5*Model!$Q$2030*AVERAGE('Assumptions (Biomass)'!$M$2:$O$2)/10^9),0)</f>
        <v>-0.0002425436784</v>
      </c>
      <c r="AC2153" s="160">
        <f>IF($Q$2030&gt;0,IPMT('Assumptions (Biomass)'!$V$7,Model!AI$1,'Assumptions (Biomass)'!$V$10,'Assumptions (Biomass)'!$V$5*Model!$Q$2030*AVERAGE('Assumptions (Biomass)'!$M$2:$O$2)/10^9),0)</f>
        <v>-0.0001860610951</v>
      </c>
      <c r="AD2153" s="160">
        <f>IF($Q$2030&gt;0,IPMT('Assumptions (Biomass)'!$V$7,Model!AJ$1,'Assumptions (Biomass)'!$V$10,'Assumptions (Biomass)'!$V$5*Model!$Q$2030*AVERAGE('Assumptions (Biomass)'!$M$2:$O$2)/10^9),0)</f>
        <v>-0.000126895589</v>
      </c>
      <c r="AE2153" s="160">
        <f>IF($Q$2030&gt;0,IPMT('Assumptions (Biomass)'!$V$7,Model!AK$1,'Assumptions (Biomass)'!$V$10,'Assumptions (Biomass)'!$V$5*Model!$Q$2030*AVERAGE('Assumptions (Biomass)'!$M$2:$O$2)/10^9),0)</f>
        <v>-0.00006491972134</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-0.0001827867947</v>
      </c>
      <c r="S2154" s="177">
        <f>IF($R$2030&gt;0,IPMT('Assumptions (Biomass)'!$V$7,Model!X$1,'Assumptions (Biomass)'!$V$10,'Assumptions (Biomass)'!$V$5*Model!$R$2030*AVERAGE('Assumptions (Biomass)'!$N$2:$P$2)/10^9),0)</f>
        <v>-0.0001741553949</v>
      </c>
      <c r="T2154" s="177">
        <f>IF($R$2030&gt;0,IPMT('Assumptions (Biomass)'!$V$7,Model!Y$1,'Assumptions (Biomass)'!$V$10,'Assumptions (Biomass)'!$V$5*Model!$R$2030*AVERAGE('Assumptions (Biomass)'!$N$2:$P$2)/10^9),0)</f>
        <v>-0.0001651140036</v>
      </c>
      <c r="U2154" s="177">
        <f>IF($R$2030&gt;0,IPMT('Assumptions (Biomass)'!$V$7,Model!Z$1,'Assumptions (Biomass)'!$V$10,'Assumptions (Biomass)'!$V$5*Model!$R$2030*AVERAGE('Assumptions (Biomass)'!$N$2:$P$2)/10^9),0)</f>
        <v>-0.0001556431462</v>
      </c>
      <c r="V2154" s="177">
        <f>IF($R$2030&gt;0,IPMT('Assumptions (Biomass)'!$V$7,Model!AA$1,'Assumptions (Biomass)'!$V$10,'Assumptions (Biomass)'!$V$5*Model!$R$2030*AVERAGE('Assumptions (Biomass)'!$N$2:$P$2)/10^9),0)</f>
        <v>-0.0001457224231</v>
      </c>
      <c r="W2154" s="177">
        <f>IF($R$2030&gt;0,IPMT('Assumptions (Biomass)'!$V$7,Model!AB$1,'Assumptions (Biomass)'!$V$10,'Assumptions (Biomass)'!$V$5*Model!$R$2030*AVERAGE('Assumptions (Biomass)'!$N$2:$P$2)/10^9),0)</f>
        <v>-0.0001353304657</v>
      </c>
      <c r="X2154" s="177">
        <f>IF($R$2030&gt;0,IPMT('Assumptions (Biomass)'!$V$7,Model!AC$1,'Assumptions (Biomass)'!$V$10,'Assumptions (Biomass)'!$V$5*Model!$R$2030*AVERAGE('Assumptions (Biomass)'!$N$2:$P$2)/10^9),0)</f>
        <v>-0.0001244448902</v>
      </c>
      <c r="Y2154" s="177">
        <f>IF($R$2030&gt;0,IPMT('Assumptions (Biomass)'!$V$7,Model!AD$1,'Assumptions (Biomass)'!$V$10,'Assumptions (Biomass)'!$V$5*Model!$R$2030*AVERAGE('Assumptions (Biomass)'!$N$2:$P$2)/10^9),0)</f>
        <v>-0.00011304225</v>
      </c>
      <c r="Z2154" s="177">
        <f>IF($R$2030&gt;0,IPMT('Assumptions (Biomass)'!$V$7,Model!AE$1,'Assumptions (Biomass)'!$V$10,'Assumptions (Biomass)'!$V$5*Model!$R$2030*AVERAGE('Assumptions (Biomass)'!$N$2:$P$2)/10^9),0)</f>
        <v>-0.0001010979843</v>
      </c>
      <c r="AA2154" s="177">
        <f>IF($R$2030&gt;0,IPMT('Assumptions (Biomass)'!$V$7,Model!AF$1,'Assumptions (Biomass)'!$V$10,'Assumptions (Biomass)'!$V$5*Model!$R$2030*AVERAGE('Assumptions (Biomass)'!$N$2:$P$2)/10^9),0)</f>
        <v>-0.000088586366</v>
      </c>
      <c r="AB2154" s="177">
        <f>IF($R$2030&gt;0,IPMT('Assumptions (Biomass)'!$V$7,Model!AG$1,'Assumptions (Biomass)'!$V$10,'Assumptions (Biomass)'!$V$5*Model!$R$2030*AVERAGE('Assumptions (Biomass)'!$N$2:$P$2)/10^9),0)</f>
        <v>-0.00007548044584</v>
      </c>
      <c r="AC2154" s="177">
        <f>IF($R$2030&gt;0,IPMT('Assumptions (Biomass)'!$V$7,Model!AH$1,'Assumptions (Biomass)'!$V$10,'Assumptions (Biomass)'!$V$5*Model!$R$2030*AVERAGE('Assumptions (Biomass)'!$N$2:$P$2)/10^9),0)</f>
        <v>-0.00006175199447</v>
      </c>
      <c r="AD2154" s="177">
        <f>IF($R$2030&gt;0,IPMT('Assumptions (Biomass)'!$V$7,Model!AI$1,'Assumptions (Biomass)'!$V$10,'Assumptions (Biomass)'!$V$5*Model!$R$2030*AVERAGE('Assumptions (Biomass)'!$N$2:$P$2)/10^9),0)</f>
        <v>-0.00004737144166</v>
      </c>
      <c r="AE2154" s="177">
        <f>IF($R$2030&gt;0,IPMT('Assumptions (Biomass)'!$V$7,Model!AJ$1,'Assumptions (Biomass)'!$V$10,'Assumptions (Biomass)'!$V$5*Model!$R$2030*AVERAGE('Assumptions (Biomass)'!$N$2:$P$2)/10^9),0)</f>
        <v>-0.00003230781259</v>
      </c>
      <c r="AF2154" s="177">
        <f>IF($R$2030&gt;0,IPMT('Assumptions (Biomass)'!$V$7,Model!AK$1,'Assumptions (Biomass)'!$V$10,'Assumptions (Biomass)'!$V$5*Model!$R$2030*AVERAGE('Assumptions (Biomass)'!$N$2:$P$2)/10^9),0)</f>
        <v>-0.00001652866114</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0.000322818052</v>
      </c>
      <c r="D2190" s="177">
        <f t="shared" si="76"/>
        <v>0.0006133542988</v>
      </c>
      <c r="E2190" s="177">
        <f t="shared" si="76"/>
        <v>0.001329062734</v>
      </c>
      <c r="F2190" s="177">
        <f t="shared" si="76"/>
        <v>0.004795905446</v>
      </c>
      <c r="G2190" s="177">
        <f t="shared" si="76"/>
        <v>0.007138697206</v>
      </c>
      <c r="H2190" s="177">
        <f t="shared" si="76"/>
        <v>0.006425152584</v>
      </c>
      <c r="I2190" s="177">
        <f t="shared" si="76"/>
        <v>0.006857696171</v>
      </c>
      <c r="J2190" s="177">
        <f t="shared" si="76"/>
        <v>0.02481864916</v>
      </c>
      <c r="K2190" s="177">
        <f t="shared" si="76"/>
        <v>0.03997350446</v>
      </c>
      <c r="L2190" s="177">
        <f t="shared" si="76"/>
        <v>0.05276865976</v>
      </c>
      <c r="M2190" s="177">
        <f t="shared" si="76"/>
        <v>0.06535886647</v>
      </c>
      <c r="N2190" s="177">
        <f t="shared" si="76"/>
        <v>0.06935345262</v>
      </c>
      <c r="O2190" s="177">
        <f t="shared" si="76"/>
        <v>0.07389381077</v>
      </c>
      <c r="P2190" s="177">
        <f t="shared" si="76"/>
        <v>0.0748331817</v>
      </c>
      <c r="Q2190" s="177">
        <f t="shared" si="76"/>
        <v>0.07616534066</v>
      </c>
      <c r="R2190" s="177">
        <f t="shared" si="76"/>
        <v>0.07358644788</v>
      </c>
      <c r="S2190" s="177">
        <f t="shared" si="76"/>
        <v>0.07095254523</v>
      </c>
      <c r="T2190" s="177">
        <f t="shared" si="76"/>
        <v>0.06867791037</v>
      </c>
      <c r="U2190" s="177">
        <f t="shared" si="76"/>
        <v>0.06543113409</v>
      </c>
      <c r="V2190" s="177">
        <f t="shared" si="76"/>
        <v>0.0632999498</v>
      </c>
      <c r="W2190" s="177">
        <f t="shared" si="76"/>
        <v>0.06309411959</v>
      </c>
      <c r="X2190" s="177">
        <f t="shared" si="76"/>
        <v>0.06254054729</v>
      </c>
      <c r="Y2190" s="177">
        <f t="shared" si="76"/>
        <v>0.05147234225</v>
      </c>
      <c r="Z2190" s="177">
        <f t="shared" si="76"/>
        <v>0.04116806129</v>
      </c>
      <c r="AA2190" s="177">
        <f t="shared" si="76"/>
        <v>0.03138092074</v>
      </c>
      <c r="AB2190" s="177">
        <f t="shared" si="76"/>
        <v>0.02114507111</v>
      </c>
      <c r="AC2190" s="177">
        <f t="shared" si="76"/>
        <v>0.01518367535</v>
      </c>
      <c r="AD2190" s="177">
        <f t="shared" si="76"/>
        <v>0.008720446589</v>
      </c>
      <c r="AE2190" s="177">
        <f t="shared" si="76"/>
        <v>0.004754573914</v>
      </c>
      <c r="AF2190" s="177">
        <f t="shared" si="76"/>
        <v>0.001111590246</v>
      </c>
      <c r="AG2190" s="177">
        <f t="shared" si="76"/>
        <v>0.0001874907775</v>
      </c>
      <c r="AH2190" s="177">
        <f t="shared" si="76"/>
        <v>0</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0.000322818052</v>
      </c>
      <c r="D2191" s="178">
        <f>IF($C$2030&gt;0,'Assumptions (Biomass)'!W$11*Model!$C$2030*'Assumptions (Biomass)'!$B$2/10^9,0)</f>
        <v>0.0006133542988</v>
      </c>
      <c r="E2191" s="178">
        <f>IF($C$2030&gt;0,'Assumptions (Biomass)'!X$11*Model!$C$2030*'Assumptions (Biomass)'!$B$2/10^9,0)</f>
        <v>0.0005520188689</v>
      </c>
      <c r="F2191" s="178">
        <f>IF($C$2030&gt;0,'Assumptions (Biomass)'!Y$11*Model!$C$2030*'Assumptions (Biomass)'!$B$2/10^9,0)</f>
        <v>0.0004971398001</v>
      </c>
      <c r="G2191" s="178">
        <f>IF($C$2030&gt;0,'Assumptions (Biomass)'!Z$11*Model!$C$2030*'Assumptions (Biomass)'!$B$2/10^9,0)</f>
        <v>0.0004474258201</v>
      </c>
      <c r="H2191" s="178">
        <f>IF($C$2030&gt;0,'Assumptions (Biomass)'!AA$11*Model!$C$2030*'Assumptions (Biomass)'!$B$2/10^9,0)</f>
        <v>0.0004022312928</v>
      </c>
      <c r="I2191" s="178">
        <f>IF($C$2030&gt;0,'Assumptions (Biomass)'!AB$11*Model!$C$2030*'Assumptions (Biomass)'!$B$2/10^9,0)</f>
        <v>0.0003809253014</v>
      </c>
      <c r="J2191" s="178">
        <f>IF($C$2030&gt;0,'Assumptions (Biomass)'!AC$11*Model!$C$2030*'Assumptions (Biomass)'!$B$2/10^9,0)</f>
        <v>0.0003809253014</v>
      </c>
      <c r="K2191" s="178">
        <f>IF($C$2030&gt;0,'Assumptions (Biomass)'!AD$11*Model!$C$2030*'Assumptions (Biomass)'!$B$2/10^9,0)</f>
        <v>0.0003815709375</v>
      </c>
      <c r="L2191" s="178">
        <f>IF($C$2030&gt;0,'Assumptions (Biomass)'!AE$11*Model!$C$2030*'Assumptions (Biomass)'!$B$2/10^9,0)</f>
        <v>0.0003809253014</v>
      </c>
      <c r="M2191" s="178">
        <f>IF($C$2030&gt;0,'Assumptions (Biomass)'!AF$11*Model!$C$2030*'Assumptions (Biomass)'!$B$2/10^9,0)</f>
        <v>0.0003815709375</v>
      </c>
      <c r="N2191" s="178">
        <f>IF($C$2030&gt;0,'Assumptions (Biomass)'!AG$11*Model!$C$2030*'Assumptions (Biomass)'!$B$2/10^9,0)</f>
        <v>0.0003809253014</v>
      </c>
      <c r="O2191" s="178">
        <f>IF($C$2030&gt;0,'Assumptions (Biomass)'!AH$11*Model!$C$2030*'Assumptions (Biomass)'!$B$2/10^9,0)</f>
        <v>0.0003815709375</v>
      </c>
      <c r="P2191" s="178">
        <f>IF($C$2030&gt;0,'Assumptions (Biomass)'!AI$11*Model!$C$2030*'Assumptions (Biomass)'!$B$2/10^9,0)</f>
        <v>0.0003809253014</v>
      </c>
      <c r="Q2191" s="178">
        <f>IF($C$2030&gt;0,'Assumptions (Biomass)'!AJ$11*Model!$C$2030*'Assumptions (Biomass)'!$B$2/10^9,0)</f>
        <v>0.0003815709375</v>
      </c>
      <c r="R2191" s="178">
        <f>IF($C$2030&gt;0,'Assumptions (Biomass)'!AK$11*Model!$C$2030*'Assumptions (Biomass)'!$B$2/10^9,0)</f>
        <v>0.0001904626507</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v>
      </c>
      <c r="E2192" s="160">
        <f>IF($D$2030&gt;0,'Assumptions (Biomass)'!W$11*Model!$D$2030*'Assumptions (Biomass)'!$B$2/10^9,0)</f>
        <v>0</v>
      </c>
      <c r="F2192" s="160">
        <f>IF($D$2030&gt;0,'Assumptions (Biomass)'!X$11*Model!$D$2030*'Assumptions (Biomass)'!$B$2/10^9,0)</f>
        <v>0</v>
      </c>
      <c r="G2192" s="160">
        <f>IF($D$2030&gt;0,'Assumptions (Biomass)'!Y$11*Model!$D$2030*'Assumptions (Biomass)'!$B$2/10^9,0)</f>
        <v>0</v>
      </c>
      <c r="H2192" s="160">
        <f>IF($D$2030&gt;0,'Assumptions (Biomass)'!Z$11*Model!$D$2030*'Assumptions (Biomass)'!$B$2/10^9,0)</f>
        <v>0</v>
      </c>
      <c r="I2192" s="160">
        <f>IF($D$2030&gt;0,'Assumptions (Biomass)'!AA$11*Model!$D$2030*'Assumptions (Biomass)'!$B$2/10^9,0)</f>
        <v>0</v>
      </c>
      <c r="J2192" s="160">
        <f>IF($D$2030&gt;0,'Assumptions (Biomass)'!AB$11*Model!$D$2030*'Assumptions (Biomass)'!$B$2/10^9,0)</f>
        <v>0</v>
      </c>
      <c r="K2192" s="160">
        <f>IF($D$2030&gt;0,'Assumptions (Biomass)'!AC$11*Model!$D$2030*'Assumptions (Biomass)'!$B$2/10^9,0)</f>
        <v>0</v>
      </c>
      <c r="L2192" s="160">
        <f>IF($D$2030&gt;0,'Assumptions (Biomass)'!AD$11*Model!$D$2030*'Assumptions (Biomass)'!$B$2/10^9,0)</f>
        <v>0</v>
      </c>
      <c r="M2192" s="160">
        <f>IF($D$2030&gt;0,'Assumptions (Biomass)'!AE$11*Model!$D$2030*'Assumptions (Biomass)'!$B$2/10^9,0)</f>
        <v>0</v>
      </c>
      <c r="N2192" s="160">
        <f>IF($D$2030&gt;0,'Assumptions (Biomass)'!AF$11*Model!$D$2030*'Assumptions (Biomass)'!$B$2/10^9,0)</f>
        <v>0</v>
      </c>
      <c r="O2192" s="160">
        <f>IF($D$2030&gt;0,'Assumptions (Biomass)'!AG$11*Model!$D$2030*'Assumptions (Biomass)'!$B$2/10^9,0)</f>
        <v>0</v>
      </c>
      <c r="P2192" s="160">
        <f>IF($D$2030&gt;0,'Assumptions (Biomass)'!AH$11*Model!$D$2030*'Assumptions (Biomass)'!$B$2/10^9,0)</f>
        <v>0</v>
      </c>
      <c r="Q2192" s="160">
        <f>IF($D$2030&gt;0,'Assumptions (Biomass)'!AI$11*Model!$D$2030*'Assumptions (Biomass)'!$B$2/10^9,0)</f>
        <v>0</v>
      </c>
      <c r="R2192" s="160">
        <f>IF($D$2030&gt;0,'Assumptions (Biomass)'!AJ$11*Model!$D$2030*'Assumptions (Biomass)'!$B$2/10^9,0)</f>
        <v>0</v>
      </c>
      <c r="S2192" s="160">
        <f>IF($D$2030&gt;0,'Assumptions (Biomass)'!AK$11*Model!$D$2030*'Assumptions (Biomass)'!$B$2/10^9,0)</f>
        <v>0</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0.0007770438646</v>
      </c>
      <c r="F2193" s="160">
        <f>IF($E$2030&gt;0,'Assumptions (Biomass)'!W$11*Model!$E$2030*AVERAGE('Assumptions (Biomass)'!$B$2:$C$2)/10^9,0)</f>
        <v>0.001476383343</v>
      </c>
      <c r="G2193" s="160">
        <f>IF($E$2030&gt;0,'Assumptions (Biomass)'!X$11*Model!$E$2030*AVERAGE('Assumptions (Biomass)'!$B$2:$C$2)/10^9,0)</f>
        <v>0.001328745008</v>
      </c>
      <c r="H2193" s="160">
        <f>IF($E$2030&gt;0,'Assumptions (Biomass)'!Y$11*Model!$E$2030*AVERAGE('Assumptions (Biomass)'!$B$2:$C$2)/10^9,0)</f>
        <v>0.001196647551</v>
      </c>
      <c r="I2193" s="160">
        <f>IF($E$2030&gt;0,'Assumptions (Biomass)'!Z$11*Model!$E$2030*AVERAGE('Assumptions (Biomass)'!$B$2:$C$2)/10^9,0)</f>
        <v>0.001076982796</v>
      </c>
      <c r="J2193" s="160">
        <f>IF($E$2030&gt;0,'Assumptions (Biomass)'!AA$11*Model!$E$2030*AVERAGE('Assumptions (Biomass)'!$B$2:$C$2)/10^9,0)</f>
        <v>0.0009681966553</v>
      </c>
      <c r="K2193" s="160">
        <f>IF($E$2030&gt;0,'Assumptions (Biomass)'!AB$11*Model!$E$2030*AVERAGE('Assumptions (Biomass)'!$B$2:$C$2)/10^9,0)</f>
        <v>0.0009169117602</v>
      </c>
      <c r="L2193" s="160">
        <f>IF($E$2030&gt;0,'Assumptions (Biomass)'!AC$11*Model!$E$2030*AVERAGE('Assumptions (Biomass)'!$B$2:$C$2)/10^9,0)</f>
        <v>0.0009169117602</v>
      </c>
      <c r="M2193" s="160">
        <f>IF($E$2030&gt;0,'Assumptions (Biomass)'!AD$11*Model!$E$2030*AVERAGE('Assumptions (Biomass)'!$B$2:$C$2)/10^9,0)</f>
        <v>0.000918465848</v>
      </c>
      <c r="N2193" s="160">
        <f>IF($E$2030&gt;0,'Assumptions (Biomass)'!AE$11*Model!$E$2030*AVERAGE('Assumptions (Biomass)'!$B$2:$C$2)/10^9,0)</f>
        <v>0.0009169117602</v>
      </c>
      <c r="O2193" s="160">
        <f>IF($E$2030&gt;0,'Assumptions (Biomass)'!AF$11*Model!$E$2030*AVERAGE('Assumptions (Biomass)'!$B$2:$C$2)/10^9,0)</f>
        <v>0.000918465848</v>
      </c>
      <c r="P2193" s="160">
        <f>IF($E$2030&gt;0,'Assumptions (Biomass)'!AG$11*Model!$E$2030*AVERAGE('Assumptions (Biomass)'!$B$2:$C$2)/10^9,0)</f>
        <v>0.0009169117602</v>
      </c>
      <c r="Q2193" s="160">
        <f>IF($E$2030&gt;0,'Assumptions (Biomass)'!AH$11*Model!$E$2030*AVERAGE('Assumptions (Biomass)'!$B$2:$C$2)/10^9,0)</f>
        <v>0.000918465848</v>
      </c>
      <c r="R2193" s="160">
        <f>IF($E$2030&gt;0,'Assumptions (Biomass)'!AI$11*Model!$E$2030*AVERAGE('Assumptions (Biomass)'!$B$2:$C$2)/10^9,0)</f>
        <v>0.0009169117602</v>
      </c>
      <c r="S2193" s="160">
        <f>IF($E$2030&gt;0,'Assumptions (Biomass)'!AJ$11*Model!$E$2030*AVERAGE('Assumptions (Biomass)'!$B$2:$C$2)/10^9,0)</f>
        <v>0.000918465848</v>
      </c>
      <c r="T2193" s="160">
        <f>IF($E$2030&gt;0,'Assumptions (Biomass)'!AK$11*Model!$E$2030*AVERAGE('Assumptions (Biomass)'!$B$2:$C$2)/10^9,0)</f>
        <v>0.0004584558801</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0.002822382304</v>
      </c>
      <c r="G2194" s="160">
        <f>IF($F$2030&gt;0,'Assumptions (Biomass)'!W$11*Model!$F$2030*AVERAGE('Assumptions (Biomass)'!$B$2:$D$2)/10^9,0)</f>
        <v>0.005362526377</v>
      </c>
      <c r="H2194" s="160">
        <f>IF($F$2030&gt;0,'Assumptions (Biomass)'!X$11*Model!$F$2030*AVERAGE('Assumptions (Biomass)'!$B$2:$D$2)/10^9,0)</f>
        <v>0.004826273739</v>
      </c>
      <c r="I2194" s="160">
        <f>IF($F$2030&gt;0,'Assumptions (Biomass)'!Y$11*Model!$F$2030*AVERAGE('Assumptions (Biomass)'!$B$2:$D$2)/10^9,0)</f>
        <v>0.004346468748</v>
      </c>
      <c r="J2194" s="160">
        <f>IF($F$2030&gt;0,'Assumptions (Biomass)'!Z$11*Model!$F$2030*AVERAGE('Assumptions (Biomass)'!$B$2:$D$2)/10^9,0)</f>
        <v>0.003911821873</v>
      </c>
      <c r="K2194" s="160">
        <f>IF($F$2030&gt;0,'Assumptions (Biomass)'!AA$11*Model!$F$2030*AVERAGE('Assumptions (Biomass)'!$B$2:$D$2)/10^9,0)</f>
        <v>0.00351668835</v>
      </c>
      <c r="L2194" s="160">
        <f>IF($F$2030&gt;0,'Assumptions (Biomass)'!AB$11*Model!$F$2030*AVERAGE('Assumptions (Biomass)'!$B$2:$D$2)/10^9,0)</f>
        <v>0.003330411118</v>
      </c>
      <c r="M2194" s="160">
        <f>IF($F$2030&gt;0,'Assumptions (Biomass)'!AC$11*Model!$F$2030*AVERAGE('Assumptions (Biomass)'!$B$2:$D$2)/10^9,0)</f>
        <v>0.003330411118</v>
      </c>
      <c r="N2194" s="160">
        <f>IF($F$2030&gt;0,'Assumptions (Biomass)'!AD$11*Model!$F$2030*AVERAGE('Assumptions (Biomass)'!$B$2:$D$2)/10^9,0)</f>
        <v>0.003336055883</v>
      </c>
      <c r="O2194" s="160">
        <f>IF($F$2030&gt;0,'Assumptions (Biomass)'!AE$11*Model!$F$2030*AVERAGE('Assumptions (Biomass)'!$B$2:$D$2)/10^9,0)</f>
        <v>0.003330411118</v>
      </c>
      <c r="P2194" s="160">
        <f>IF($F$2030&gt;0,'Assumptions (Biomass)'!AF$11*Model!$F$2030*AVERAGE('Assumptions (Biomass)'!$B$2:$D$2)/10^9,0)</f>
        <v>0.003336055883</v>
      </c>
      <c r="Q2194" s="160">
        <f>IF($F$2030&gt;0,'Assumptions (Biomass)'!AG$11*Model!$F$2030*AVERAGE('Assumptions (Biomass)'!$B$2:$D$2)/10^9,0)</f>
        <v>0.003330411118</v>
      </c>
      <c r="R2194" s="160">
        <f>IF($F$2030&gt;0,'Assumptions (Biomass)'!AH$11*Model!$F$2030*AVERAGE('Assumptions (Biomass)'!$B$2:$D$2)/10^9,0)</f>
        <v>0.003336055883</v>
      </c>
      <c r="S2194" s="160">
        <f>IF($F$2030&gt;0,'Assumptions (Biomass)'!AI$11*Model!$F$2030*AVERAGE('Assumptions (Biomass)'!$B$2:$D$2)/10^9,0)</f>
        <v>0.003330411118</v>
      </c>
      <c r="T2194" s="160">
        <f>IF($F$2030&gt;0,'Assumptions (Biomass)'!AJ$11*Model!$F$2030*AVERAGE('Assumptions (Biomass)'!$B$2:$D$2)/10^9,0)</f>
        <v>0.003336055883</v>
      </c>
      <c r="U2194" s="160">
        <f>IF($F$2030&gt;0,'Assumptions (Biomass)'!AK$11*Model!$F$2030*AVERAGE('Assumptions (Biomass)'!$B$2:$D$2)/10^9,0)</f>
        <v>0.001665205559</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0.001053319326</v>
      </c>
      <c r="J2197" s="160">
        <f>IF($I$2030&gt;0,'Assumptions (Biomass)'!W$11*Model!$I$2030*AVERAGE('Assumptions (Biomass)'!$E$2:$G$2)/10^9,0)</f>
        <v>0.002001306719</v>
      </c>
      <c r="K2197" s="160">
        <f>IF($I$2030&gt;0,'Assumptions (Biomass)'!X$11*Model!$I$2030*AVERAGE('Assumptions (Biomass)'!$E$2:$G$2)/10^9,0)</f>
        <v>0.001801176047</v>
      </c>
      <c r="L2197" s="160">
        <f>IF($I$2030&gt;0,'Assumptions (Biomass)'!Y$11*Model!$I$2030*AVERAGE('Assumptions (Biomass)'!$E$2:$G$2)/10^9,0)</f>
        <v>0.001622111762</v>
      </c>
      <c r="M2197" s="160">
        <f>IF($I$2030&gt;0,'Assumptions (Biomass)'!Z$11*Model!$I$2030*AVERAGE('Assumptions (Biomass)'!$E$2:$G$2)/10^9,0)</f>
        <v>0.001459900585</v>
      </c>
      <c r="N2197" s="160">
        <f>IF($I$2030&gt;0,'Assumptions (Biomass)'!AA$11*Model!$I$2030*AVERAGE('Assumptions (Biomass)'!$E$2:$G$2)/10^9,0)</f>
        <v>0.00131243588</v>
      </c>
      <c r="O2197" s="160">
        <f>IF($I$2030&gt;0,'Assumptions (Biomass)'!AB$11*Model!$I$2030*AVERAGE('Assumptions (Biomass)'!$E$2:$G$2)/10^9,0)</f>
        <v>0.001242916804</v>
      </c>
      <c r="P2197" s="160">
        <f>IF($I$2030&gt;0,'Assumptions (Biomass)'!AC$11*Model!$I$2030*AVERAGE('Assumptions (Biomass)'!$E$2:$G$2)/10^9,0)</f>
        <v>0.001242916804</v>
      </c>
      <c r="Q2197" s="160">
        <f>IF($I$2030&gt;0,'Assumptions (Biomass)'!AD$11*Model!$I$2030*AVERAGE('Assumptions (Biomass)'!$E$2:$G$2)/10^9,0)</f>
        <v>0.001245023443</v>
      </c>
      <c r="R2197" s="160">
        <f>IF($I$2030&gt;0,'Assumptions (Biomass)'!AE$11*Model!$I$2030*AVERAGE('Assumptions (Biomass)'!$E$2:$G$2)/10^9,0)</f>
        <v>0.001242916804</v>
      </c>
      <c r="S2197" s="160">
        <f>IF($I$2030&gt;0,'Assumptions (Biomass)'!AF$11*Model!$I$2030*AVERAGE('Assumptions (Biomass)'!$E$2:$G$2)/10^9,0)</f>
        <v>0.001245023443</v>
      </c>
      <c r="T2197" s="160">
        <f>IF($I$2030&gt;0,'Assumptions (Biomass)'!AG$11*Model!$I$2030*AVERAGE('Assumptions (Biomass)'!$E$2:$G$2)/10^9,0)</f>
        <v>0.001242916804</v>
      </c>
      <c r="U2197" s="160">
        <f>IF($I$2030&gt;0,'Assumptions (Biomass)'!AH$11*Model!$I$2030*AVERAGE('Assumptions (Biomass)'!$E$2:$G$2)/10^9,0)</f>
        <v>0.001245023443</v>
      </c>
      <c r="V2197" s="160">
        <f>IF($I$2030&gt;0,'Assumptions (Biomass)'!AI$11*Model!$I$2030*AVERAGE('Assumptions (Biomass)'!$E$2:$G$2)/10^9,0)</f>
        <v>0.001242916804</v>
      </c>
      <c r="W2197" s="160">
        <f>IF($I$2030&gt;0,'Assumptions (Biomass)'!AJ$11*Model!$I$2030*AVERAGE('Assumptions (Biomass)'!$E$2:$G$2)/10^9,0)</f>
        <v>0.001245023443</v>
      </c>
      <c r="X2197" s="160">
        <f>IF($I$2030&gt;0,'Assumptions (Biomass)'!AK$11*Model!$I$2030*AVERAGE('Assumptions (Biomass)'!$E$2:$G$2)/10^9,0)</f>
        <v>0.0006214584022</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0.01755639861</v>
      </c>
      <c r="K2198" s="160">
        <f>IF($J$2030&gt;0,'Assumptions (Biomass)'!W$11*Model!$J$2030*AVERAGE('Assumptions (Biomass)'!$F$2:$H$2)/10^9,0)</f>
        <v>0.03335715736</v>
      </c>
      <c r="L2198" s="160">
        <f>IF($J$2030&gt;0,'Assumptions (Biomass)'!X$11*Model!$J$2030*AVERAGE('Assumptions (Biomass)'!$F$2:$H$2)/10^9,0)</f>
        <v>0.03002144163</v>
      </c>
      <c r="M2198" s="160">
        <f>IF($J$2030&gt;0,'Assumptions (Biomass)'!Y$11*Model!$J$2030*AVERAGE('Assumptions (Biomass)'!$F$2:$H$2)/10^9,0)</f>
        <v>0.02703685386</v>
      </c>
      <c r="N2198" s="160">
        <f>IF($J$2030&gt;0,'Assumptions (Biomass)'!Z$11*Model!$J$2030*AVERAGE('Assumptions (Biomass)'!$F$2:$H$2)/10^9,0)</f>
        <v>0.02433316848</v>
      </c>
      <c r="O2198" s="160">
        <f>IF($J$2030&gt;0,'Assumptions (Biomass)'!AA$11*Model!$J$2030*AVERAGE('Assumptions (Biomass)'!$F$2:$H$2)/10^9,0)</f>
        <v>0.02187527267</v>
      </c>
      <c r="P2198" s="160">
        <f>IF($J$2030&gt;0,'Assumptions (Biomass)'!AB$11*Model!$J$2030*AVERAGE('Assumptions (Biomass)'!$F$2:$H$2)/10^9,0)</f>
        <v>0.02071655036</v>
      </c>
      <c r="Q2198" s="160">
        <f>IF($J$2030&gt;0,'Assumptions (Biomass)'!AC$11*Model!$J$2030*AVERAGE('Assumptions (Biomass)'!$F$2:$H$2)/10^9,0)</f>
        <v>0.02071655036</v>
      </c>
      <c r="R2198" s="160">
        <f>IF($J$2030&gt;0,'Assumptions (Biomass)'!AD$11*Model!$J$2030*AVERAGE('Assumptions (Biomass)'!$F$2:$H$2)/10^9,0)</f>
        <v>0.02075166316</v>
      </c>
      <c r="S2198" s="160">
        <f>IF($J$2030&gt;0,'Assumptions (Biomass)'!AE$11*Model!$J$2030*AVERAGE('Assumptions (Biomass)'!$F$2:$H$2)/10^9,0)</f>
        <v>0.02071655036</v>
      </c>
      <c r="T2198" s="160">
        <f>IF($J$2030&gt;0,'Assumptions (Biomass)'!AF$11*Model!$J$2030*AVERAGE('Assumptions (Biomass)'!$F$2:$H$2)/10^9,0)</f>
        <v>0.02075166316</v>
      </c>
      <c r="U2198" s="160">
        <f>IF($J$2030&gt;0,'Assumptions (Biomass)'!AG$11*Model!$J$2030*AVERAGE('Assumptions (Biomass)'!$F$2:$H$2)/10^9,0)</f>
        <v>0.02071655036</v>
      </c>
      <c r="V2198" s="160">
        <f>IF($J$2030&gt;0,'Assumptions (Biomass)'!AH$11*Model!$J$2030*AVERAGE('Assumptions (Biomass)'!$F$2:$H$2)/10^9,0)</f>
        <v>0.02075166316</v>
      </c>
      <c r="W2198" s="160">
        <f>IF($J$2030&gt;0,'Assumptions (Biomass)'!AI$11*Model!$J$2030*AVERAGE('Assumptions (Biomass)'!$F$2:$H$2)/10^9,0)</f>
        <v>0.02071655036</v>
      </c>
      <c r="X2198" s="160">
        <f>IF($J$2030&gt;0,'Assumptions (Biomass)'!AJ$11*Model!$J$2030*AVERAGE('Assumptions (Biomass)'!$F$2:$H$2)/10^9,0)</f>
        <v>0.02075166316</v>
      </c>
      <c r="Y2198" s="160">
        <f>IF($J$2030&gt;0,'Assumptions (Biomass)'!AK$11*Model!$J$2030*AVERAGE('Assumptions (Biomass)'!$F$2:$H$2)/10^9,0)</f>
        <v>0.01035827518</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v>
      </c>
      <c r="L2199" s="160">
        <f>IF($K$2030&gt;0,'Assumptions (Biomass)'!W$11*Model!$K$2030*AVERAGE('Assumptions (Biomass)'!$G$2:$I$2)/10^9,0)</f>
        <v>0</v>
      </c>
      <c r="M2199" s="160">
        <f>IF($K$2030&gt;0,'Assumptions (Biomass)'!X$11*Model!$K$2030*AVERAGE('Assumptions (Biomass)'!$G$2:$I$2)/10^9,0)</f>
        <v>0</v>
      </c>
      <c r="N2199" s="160">
        <f>IF($K$2030&gt;0,'Assumptions (Biomass)'!Y$11*Model!$K$2030*AVERAGE('Assumptions (Biomass)'!$G$2:$I$2)/10^9,0)</f>
        <v>0</v>
      </c>
      <c r="O2199" s="160">
        <f>IF($K$2030&gt;0,'Assumptions (Biomass)'!Z$11*Model!$K$2030*AVERAGE('Assumptions (Biomass)'!$G$2:$I$2)/10^9,0)</f>
        <v>0</v>
      </c>
      <c r="P2199" s="160">
        <f>IF($K$2030&gt;0,'Assumptions (Biomass)'!AA$11*Model!$K$2030*AVERAGE('Assumptions (Biomass)'!$G$2:$I$2)/10^9,0)</f>
        <v>0</v>
      </c>
      <c r="Q2199" s="160">
        <f>IF($K$2030&gt;0,'Assumptions (Biomass)'!AB$11*Model!$K$2030*AVERAGE('Assumptions (Biomass)'!$G$2:$I$2)/10^9,0)</f>
        <v>0</v>
      </c>
      <c r="R2199" s="160">
        <f>IF($K$2030&gt;0,'Assumptions (Biomass)'!AC$11*Model!$K$2030*AVERAGE('Assumptions (Biomass)'!$G$2:$I$2)/10^9,0)</f>
        <v>0</v>
      </c>
      <c r="S2199" s="160">
        <f>IF($K$2030&gt;0,'Assumptions (Biomass)'!AD$11*Model!$K$2030*AVERAGE('Assumptions (Biomass)'!$G$2:$I$2)/10^9,0)</f>
        <v>0</v>
      </c>
      <c r="T2199" s="160">
        <f>IF($K$2030&gt;0,'Assumptions (Biomass)'!AE$11*Model!$K$2030*AVERAGE('Assumptions (Biomass)'!$G$2:$I$2)/10^9,0)</f>
        <v>0</v>
      </c>
      <c r="U2199" s="160">
        <f>IF($K$2030&gt;0,'Assumptions (Biomass)'!AF$11*Model!$K$2030*AVERAGE('Assumptions (Biomass)'!$G$2:$I$2)/10^9,0)</f>
        <v>0</v>
      </c>
      <c r="V2199" s="160">
        <f>IF($K$2030&gt;0,'Assumptions (Biomass)'!AG$11*Model!$K$2030*AVERAGE('Assumptions (Biomass)'!$G$2:$I$2)/10^9,0)</f>
        <v>0</v>
      </c>
      <c r="W2199" s="160">
        <f>IF($K$2030&gt;0,'Assumptions (Biomass)'!AH$11*Model!$K$2030*AVERAGE('Assumptions (Biomass)'!$G$2:$I$2)/10^9,0)</f>
        <v>0</v>
      </c>
      <c r="X2199" s="160">
        <f>IF($K$2030&gt;0,'Assumptions (Biomass)'!AI$11*Model!$K$2030*AVERAGE('Assumptions (Biomass)'!$G$2:$I$2)/10^9,0)</f>
        <v>0</v>
      </c>
      <c r="Y2199" s="160">
        <f>IF($K$2030&gt;0,'Assumptions (Biomass)'!AJ$11*Model!$K$2030*AVERAGE('Assumptions (Biomass)'!$G$2:$I$2)/10^9,0)</f>
        <v>0</v>
      </c>
      <c r="Z2199" s="160">
        <f>IF($K$2030&gt;0,'Assumptions (Biomass)'!AK$11*Model!$K$2030*AVERAGE('Assumptions (Biomass)'!$G$2:$I$2)/10^9,0)</f>
        <v>0</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0.01649685819</v>
      </c>
      <c r="M2200" s="160">
        <f>IF($L$2030&gt;0,'Assumptions (Biomass)'!W$11*Model!$L$2030*AVERAGE('Assumptions (Biomass)'!$H$2:$J$2)/10^9,0)</f>
        <v>0.03134403056</v>
      </c>
      <c r="N2200" s="160">
        <f>IF($L$2030&gt;0,'Assumptions (Biomass)'!X$11*Model!$L$2030*AVERAGE('Assumptions (Biomass)'!$H$2:$J$2)/10^9,0)</f>
        <v>0.0282096275</v>
      </c>
      <c r="O2200" s="160">
        <f>IF($L$2030&gt;0,'Assumptions (Biomass)'!Y$11*Model!$L$2030*AVERAGE('Assumptions (Biomass)'!$H$2:$J$2)/10^9,0)</f>
        <v>0.02540516161</v>
      </c>
      <c r="P2200" s="160">
        <f>IF($L$2030&gt;0,'Assumptions (Biomass)'!Z$11*Model!$L$2030*AVERAGE('Assumptions (Biomass)'!$H$2:$J$2)/10^9,0)</f>
        <v>0.02286464545</v>
      </c>
      <c r="Q2200" s="160">
        <f>IF($L$2030&gt;0,'Assumptions (Biomass)'!AA$11*Model!$L$2030*AVERAGE('Assumptions (Biomass)'!$H$2:$J$2)/10^9,0)</f>
        <v>0.0205550853</v>
      </c>
      <c r="R2200" s="160">
        <f>IF($L$2030&gt;0,'Assumptions (Biomass)'!AB$11*Model!$L$2030*AVERAGE('Assumptions (Biomass)'!$H$2:$J$2)/10^9,0)</f>
        <v>0.01946629266</v>
      </c>
      <c r="S2200" s="160">
        <f>IF($L$2030&gt;0,'Assumptions (Biomass)'!AC$11*Model!$L$2030*AVERAGE('Assumptions (Biomass)'!$H$2:$J$2)/10^9,0)</f>
        <v>0.01946629266</v>
      </c>
      <c r="T2200" s="160">
        <f>IF($L$2030&gt;0,'Assumptions (Biomass)'!AD$11*Model!$L$2030*AVERAGE('Assumptions (Biomass)'!$H$2:$J$2)/10^9,0)</f>
        <v>0.01949928638</v>
      </c>
      <c r="U2200" s="160">
        <f>IF($L$2030&gt;0,'Assumptions (Biomass)'!AE$11*Model!$L$2030*AVERAGE('Assumptions (Biomass)'!$H$2:$J$2)/10^9,0)</f>
        <v>0.01946629266</v>
      </c>
      <c r="V2200" s="160">
        <f>IF($L$2030&gt;0,'Assumptions (Biomass)'!AF$11*Model!$L$2030*AVERAGE('Assumptions (Biomass)'!$H$2:$J$2)/10^9,0)</f>
        <v>0.01949928638</v>
      </c>
      <c r="W2200" s="160">
        <f>IF($L$2030&gt;0,'Assumptions (Biomass)'!AG$11*Model!$L$2030*AVERAGE('Assumptions (Biomass)'!$H$2:$J$2)/10^9,0)</f>
        <v>0.01946629266</v>
      </c>
      <c r="X2200" s="160">
        <f>IF($L$2030&gt;0,'Assumptions (Biomass)'!AH$11*Model!$L$2030*AVERAGE('Assumptions (Biomass)'!$H$2:$J$2)/10^9,0)</f>
        <v>0.01949928638</v>
      </c>
      <c r="Y2200" s="160">
        <f>IF($L$2030&gt;0,'Assumptions (Biomass)'!AI$11*Model!$L$2030*AVERAGE('Assumptions (Biomass)'!$H$2:$J$2)/10^9,0)</f>
        <v>0.01946629266</v>
      </c>
      <c r="Z2200" s="160">
        <f>IF($L$2030&gt;0,'Assumptions (Biomass)'!AJ$11*Model!$L$2030*AVERAGE('Assumptions (Biomass)'!$H$2:$J$2)/10^9,0)</f>
        <v>0.01949928638</v>
      </c>
      <c r="AA2200" s="160">
        <f>IF($L$2030&gt;0,'Assumptions (Biomass)'!AK$11*Model!$L$2030*AVERAGE('Assumptions (Biomass)'!$H$2:$J$2)/10^9,0)</f>
        <v>0.009733146331</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0.0008876335575</v>
      </c>
      <c r="N2201" s="160">
        <f>IF($M$2030&gt;0,'Assumptions (Biomass)'!W$11*Model!$M$2030*AVERAGE('Assumptions (Biomass)'!$I$2:$K$2)/10^9,0)</f>
        <v>0.001686503759</v>
      </c>
      <c r="O2201" s="160">
        <f>IF($M$2030&gt;0,'Assumptions (Biomass)'!X$11*Model!$M$2030*AVERAGE('Assumptions (Biomass)'!$I$2:$K$2)/10^9,0)</f>
        <v>0.001517853383</v>
      </c>
      <c r="P2201" s="160">
        <f>IF($M$2030&gt;0,'Assumptions (Biomass)'!Y$11*Model!$M$2030*AVERAGE('Assumptions (Biomass)'!$I$2:$K$2)/10^9,0)</f>
        <v>0.001366955679</v>
      </c>
      <c r="Q2201" s="160">
        <f>IF($M$2030&gt;0,'Assumptions (Biomass)'!Z$11*Model!$M$2030*AVERAGE('Assumptions (Biomass)'!$I$2:$K$2)/10^9,0)</f>
        <v>0.001230260111</v>
      </c>
      <c r="R2201" s="160">
        <f>IF($M$2030&gt;0,'Assumptions (Biomass)'!AA$11*Model!$M$2030*AVERAGE('Assumptions (Biomass)'!$I$2:$K$2)/10^9,0)</f>
        <v>0.001105991413</v>
      </c>
      <c r="S2201" s="160">
        <f>IF($M$2030&gt;0,'Assumptions (Biomass)'!AB$11*Model!$M$2030*AVERAGE('Assumptions (Biomass)'!$I$2:$K$2)/10^9,0)</f>
        <v>0.001047407598</v>
      </c>
      <c r="T2201" s="160">
        <f>IF($M$2030&gt;0,'Assumptions (Biomass)'!AC$11*Model!$M$2030*AVERAGE('Assumptions (Biomass)'!$I$2:$K$2)/10^9,0)</f>
        <v>0.001047407598</v>
      </c>
      <c r="U2201" s="160">
        <f>IF($M$2030&gt;0,'Assumptions (Biomass)'!AD$11*Model!$M$2030*AVERAGE('Assumptions (Biomass)'!$I$2:$K$2)/10^9,0)</f>
        <v>0.001049182865</v>
      </c>
      <c r="V2201" s="160">
        <f>IF($M$2030&gt;0,'Assumptions (Biomass)'!AE$11*Model!$M$2030*AVERAGE('Assumptions (Biomass)'!$I$2:$K$2)/10^9,0)</f>
        <v>0.001047407598</v>
      </c>
      <c r="W2201" s="160">
        <f>IF($M$2030&gt;0,'Assumptions (Biomass)'!AF$11*Model!$M$2030*AVERAGE('Assumptions (Biomass)'!$I$2:$K$2)/10^9,0)</f>
        <v>0.001049182865</v>
      </c>
      <c r="X2201" s="160">
        <f>IF($M$2030&gt;0,'Assumptions (Biomass)'!AG$11*Model!$M$2030*AVERAGE('Assumptions (Biomass)'!$I$2:$K$2)/10^9,0)</f>
        <v>0.001047407598</v>
      </c>
      <c r="Y2201" s="160">
        <f>IF($M$2030&gt;0,'Assumptions (Biomass)'!AH$11*Model!$M$2030*AVERAGE('Assumptions (Biomass)'!$I$2:$K$2)/10^9,0)</f>
        <v>0.001049182865</v>
      </c>
      <c r="Z2201" s="160">
        <f>IF($M$2030&gt;0,'Assumptions (Biomass)'!AI$11*Model!$M$2030*AVERAGE('Assumptions (Biomass)'!$I$2:$K$2)/10^9,0)</f>
        <v>0.001047407598</v>
      </c>
      <c r="AA2201" s="160">
        <f>IF($M$2030&gt;0,'Assumptions (Biomass)'!AJ$11*Model!$M$2030*AVERAGE('Assumptions (Biomass)'!$I$2:$K$2)/10^9,0)</f>
        <v>0.001049182865</v>
      </c>
      <c r="AB2201" s="160">
        <f>IF($M$2030&gt;0,'Assumptions (Biomass)'!AK$11*Model!$M$2030*AVERAGE('Assumptions (Biomass)'!$I$2:$K$2)/10^9,0)</f>
        <v>0.0005237037989</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0.009177824053</v>
      </c>
      <c r="O2202" s="160">
        <f>IF($N$2030&gt;0,'Assumptions (Biomass)'!W$11*Model!$N$2030*AVERAGE('Assumptions (Biomass)'!$J$2:$L$2)/10^9,0)</f>
        <v>0.0174378657</v>
      </c>
      <c r="P2202" s="160">
        <f>IF($N$2030&gt;0,'Assumptions (Biomass)'!X$11*Model!$N$2030*AVERAGE('Assumptions (Biomass)'!$J$2:$L$2)/10^9,0)</f>
        <v>0.01569407913</v>
      </c>
      <c r="Q2202" s="160">
        <f>IF($N$2030&gt;0,'Assumptions (Biomass)'!Y$11*Model!$N$2030*AVERAGE('Assumptions (Biomass)'!$J$2:$L$2)/10^9,0)</f>
        <v>0.01413384904</v>
      </c>
      <c r="R2202" s="160">
        <f>IF($N$2030&gt;0,'Assumptions (Biomass)'!Z$11*Model!$N$2030*AVERAGE('Assumptions (Biomass)'!$J$2:$L$2)/10^9,0)</f>
        <v>0.01272046414</v>
      </c>
      <c r="S2202" s="160">
        <f>IF($N$2030&gt;0,'Assumptions (Biomass)'!AA$11*Model!$N$2030*AVERAGE('Assumptions (Biomass)'!$J$2:$L$2)/10^9,0)</f>
        <v>0.01143556877</v>
      </c>
      <c r="T2202" s="160">
        <f>IF($N$2030&gt;0,'Assumptions (Biomass)'!AB$11*Model!$N$2030*AVERAGE('Assumptions (Biomass)'!$J$2:$L$2)/10^9,0)</f>
        <v>0.01082983238</v>
      </c>
      <c r="U2202" s="160">
        <f>IF($N$2030&gt;0,'Assumptions (Biomass)'!AC$11*Model!$N$2030*AVERAGE('Assumptions (Biomass)'!$J$2:$L$2)/10^9,0)</f>
        <v>0.01082983238</v>
      </c>
      <c r="V2202" s="160">
        <f>IF($N$2030&gt;0,'Assumptions (Biomass)'!AD$11*Model!$N$2030*AVERAGE('Assumptions (Biomass)'!$J$2:$L$2)/10^9,0)</f>
        <v>0.01084818803</v>
      </c>
      <c r="W2202" s="160">
        <f>IF($N$2030&gt;0,'Assumptions (Biomass)'!AE$11*Model!$N$2030*AVERAGE('Assumptions (Biomass)'!$J$2:$L$2)/10^9,0)</f>
        <v>0.01082983238</v>
      </c>
      <c r="X2202" s="160">
        <f>IF($N$2030&gt;0,'Assumptions (Biomass)'!AF$11*Model!$N$2030*AVERAGE('Assumptions (Biomass)'!$J$2:$L$2)/10^9,0)</f>
        <v>0.01084818803</v>
      </c>
      <c r="Y2202" s="160">
        <f>IF($N$2030&gt;0,'Assumptions (Biomass)'!AG$11*Model!$N$2030*AVERAGE('Assumptions (Biomass)'!$J$2:$L$2)/10^9,0)</f>
        <v>0.01082983238</v>
      </c>
      <c r="Z2202" s="160">
        <f>IF($N$2030&gt;0,'Assumptions (Biomass)'!AH$11*Model!$N$2030*AVERAGE('Assumptions (Biomass)'!$J$2:$L$2)/10^9,0)</f>
        <v>0.01084818803</v>
      </c>
      <c r="AA2202" s="160">
        <f>IF($N$2030&gt;0,'Assumptions (Biomass)'!AI$11*Model!$N$2030*AVERAGE('Assumptions (Biomass)'!$J$2:$L$2)/10^9,0)</f>
        <v>0.01082983238</v>
      </c>
      <c r="AB2202" s="160">
        <f>IF($N$2030&gt;0,'Assumptions (Biomass)'!AJ$11*Model!$N$2030*AVERAGE('Assumptions (Biomass)'!$J$2:$L$2)/10^9,0)</f>
        <v>0.01084818803</v>
      </c>
      <c r="AC2202" s="160">
        <f>IF($N$2030&gt;0,'Assumptions (Biomass)'!AK$11*Model!$N$2030*AVERAGE('Assumptions (Biomass)'!$J$2:$L$2)/10^9,0)</f>
        <v>0.005414916191</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0.001784292696</v>
      </c>
      <c r="P2203" s="160">
        <f>IF($O$2030&gt;0,'Assumptions (Biomass)'!W$11*Model!$O$2030*AVERAGE('Assumptions (Biomass)'!$K$2:$M$2)/10^9,0)</f>
        <v>0.003390156122</v>
      </c>
      <c r="Q2203" s="160">
        <f>IF($O$2030&gt;0,'Assumptions (Biomass)'!X$11*Model!$O$2030*AVERAGE('Assumptions (Biomass)'!$K$2:$M$2)/10^9,0)</f>
        <v>0.003051140509</v>
      </c>
      <c r="R2203" s="160">
        <f>IF($O$2030&gt;0,'Assumptions (Biomass)'!Y$11*Model!$O$2030*AVERAGE('Assumptions (Biomass)'!$K$2:$M$2)/10^9,0)</f>
        <v>0.002747810751</v>
      </c>
      <c r="S2203" s="160">
        <f>IF($O$2030&gt;0,'Assumptions (Biomass)'!Z$11*Model!$O$2030*AVERAGE('Assumptions (Biomass)'!$K$2:$M$2)/10^9,0)</f>
        <v>0.002473029676</v>
      </c>
      <c r="T2203" s="160">
        <f>IF($O$2030&gt;0,'Assumptions (Biomass)'!AA$11*Model!$O$2030*AVERAGE('Assumptions (Biomass)'!$K$2:$M$2)/10^9,0)</f>
        <v>0.002223228699</v>
      </c>
      <c r="U2203" s="160">
        <f>IF($O$2030&gt;0,'Assumptions (Biomass)'!AB$11*Model!$O$2030*AVERAGE('Assumptions (Biomass)'!$K$2:$M$2)/10^9,0)</f>
        <v>0.002105465381</v>
      </c>
      <c r="V2203" s="160">
        <f>IF($O$2030&gt;0,'Assumptions (Biomass)'!AC$11*Model!$O$2030*AVERAGE('Assumptions (Biomass)'!$K$2:$M$2)/10^9,0)</f>
        <v>0.002105465381</v>
      </c>
      <c r="W2203" s="160">
        <f>IF($O$2030&gt;0,'Assumptions (Biomass)'!AD$11*Model!$O$2030*AVERAGE('Assumptions (Biomass)'!$K$2:$M$2)/10^9,0)</f>
        <v>0.002109033966</v>
      </c>
      <c r="X2203" s="160">
        <f>IF($O$2030&gt;0,'Assumptions (Biomass)'!AE$11*Model!$O$2030*AVERAGE('Assumptions (Biomass)'!$K$2:$M$2)/10^9,0)</f>
        <v>0.002105465381</v>
      </c>
      <c r="Y2203" s="160">
        <f>IF($O$2030&gt;0,'Assumptions (Biomass)'!AF$11*Model!$O$2030*AVERAGE('Assumptions (Biomass)'!$K$2:$M$2)/10^9,0)</f>
        <v>0.002109033966</v>
      </c>
      <c r="Z2203" s="160">
        <f>IF($O$2030&gt;0,'Assumptions (Biomass)'!AG$11*Model!$O$2030*AVERAGE('Assumptions (Biomass)'!$K$2:$M$2)/10^9,0)</f>
        <v>0.002105465381</v>
      </c>
      <c r="AA2203" s="160">
        <f>IF($O$2030&gt;0,'Assumptions (Biomass)'!AH$11*Model!$O$2030*AVERAGE('Assumptions (Biomass)'!$K$2:$M$2)/10^9,0)</f>
        <v>0.002109033966</v>
      </c>
      <c r="AB2203" s="160">
        <f>IF($O$2030&gt;0,'Assumptions (Biomass)'!AI$11*Model!$O$2030*AVERAGE('Assumptions (Biomass)'!$K$2:$M$2)/10^9,0)</f>
        <v>0.002105465381</v>
      </c>
      <c r="AC2203" s="160">
        <f>IF($O$2030&gt;0,'Assumptions (Biomass)'!AJ$11*Model!$O$2030*AVERAGE('Assumptions (Biomass)'!$K$2:$M$2)/10^9,0)</f>
        <v>0.002109033966</v>
      </c>
      <c r="AD2203" s="160">
        <f>IF($O$2030&gt;0,'Assumptions (Biomass)'!AK$11*Model!$O$2030*AVERAGE('Assumptions (Biomass)'!$K$2:$M$2)/10^9,0)</f>
        <v>0.00105273269</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0.004923985214</v>
      </c>
      <c r="Q2204" s="177">
        <f>IF($P$2030&gt;0,'Assumptions (Biomass)'!W$11*Model!$P$2030*AVERAGE('Assumptions (Biomass)'!$L$2:$N$2)/10^9,0)</f>
        <v>0.009355571906</v>
      </c>
      <c r="R2204" s="177">
        <f>IF($P$2030&gt;0,'Assumptions (Biomass)'!X$11*Model!$P$2030*AVERAGE('Assumptions (Biomass)'!$L$2:$N$2)/10^9,0)</f>
        <v>0.008420014716</v>
      </c>
      <c r="S2204" s="177">
        <f>IF($P$2030&gt;0,'Assumptions (Biomass)'!Y$11*Model!$P$2030*AVERAGE('Assumptions (Biomass)'!$L$2:$N$2)/10^9,0)</f>
        <v>0.007582937229</v>
      </c>
      <c r="T2204" s="177">
        <f>IF($P$2030&gt;0,'Assumptions (Biomass)'!Z$11*Model!$P$2030*AVERAGE('Assumptions (Biomass)'!$L$2:$N$2)/10^9,0)</f>
        <v>0.006824643506</v>
      </c>
      <c r="U2204" s="177">
        <f>IF($P$2030&gt;0,'Assumptions (Biomass)'!AA$11*Model!$P$2030*AVERAGE('Assumptions (Biomass)'!$L$2:$N$2)/10^9,0)</f>
        <v>0.006135285576</v>
      </c>
      <c r="V2204" s="177">
        <f>IF($P$2030&gt;0,'Assumptions (Biomass)'!AB$11*Model!$P$2030*AVERAGE('Assumptions (Biomass)'!$L$2:$N$2)/10^9,0)</f>
        <v>0.005810302552</v>
      </c>
      <c r="W2204" s="177">
        <f>IF($P$2030&gt;0,'Assumptions (Biomass)'!AC$11*Model!$P$2030*AVERAGE('Assumptions (Biomass)'!$L$2:$N$2)/10^9,0)</f>
        <v>0.005810302552</v>
      </c>
      <c r="X2204" s="177">
        <f>IF($P$2030&gt;0,'Assumptions (Biomass)'!AD$11*Model!$P$2030*AVERAGE('Assumptions (Biomass)'!$L$2:$N$2)/10^9,0)</f>
        <v>0.005820150523</v>
      </c>
      <c r="Y2204" s="177">
        <f>IF($P$2030&gt;0,'Assumptions (Biomass)'!AE$11*Model!$P$2030*AVERAGE('Assumptions (Biomass)'!$L$2:$N$2)/10^9,0)</f>
        <v>0.005810302552</v>
      </c>
      <c r="Z2204" s="177">
        <f>IF($P$2030&gt;0,'Assumptions (Biomass)'!AF$11*Model!$P$2030*AVERAGE('Assumptions (Biomass)'!$L$2:$N$2)/10^9,0)</f>
        <v>0.005820150523</v>
      </c>
      <c r="AA2204" s="177">
        <f>IF($P$2030&gt;0,'Assumptions (Biomass)'!AG$11*Model!$P$2030*AVERAGE('Assumptions (Biomass)'!$L$2:$N$2)/10^9,0)</f>
        <v>0.005810302552</v>
      </c>
      <c r="AB2204" s="177">
        <f>IF($P$2030&gt;0,'Assumptions (Biomass)'!AH$11*Model!$P$2030*AVERAGE('Assumptions (Biomass)'!$L$2:$N$2)/10^9,0)</f>
        <v>0.005820150523</v>
      </c>
      <c r="AC2204" s="177">
        <f>IF($P$2030&gt;0,'Assumptions (Biomass)'!AI$11*Model!$P$2030*AVERAGE('Assumptions (Biomass)'!$L$2:$N$2)/10^9,0)</f>
        <v>0.005810302552</v>
      </c>
      <c r="AD2204" s="177">
        <f>IF($P$2030&gt;0,'Assumptions (Biomass)'!AJ$11*Model!$P$2030*AVERAGE('Assumptions (Biomass)'!$L$2:$N$2)/10^9,0)</f>
        <v>0.005820150523</v>
      </c>
      <c r="AE2204" s="177">
        <f>IF($P$2030&gt;0,'Assumptions (Biomass)'!AK$11*Model!$P$2030*AVERAGE('Assumptions (Biomass)'!$L$2:$N$2)/10^9,0)</f>
        <v>0.002905151276</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0.001247412084</v>
      </c>
      <c r="R2205" s="160">
        <f>IF($Q$2030&gt;0,'Assumptions (Biomass)'!W$11*Model!$Q$2030*AVERAGE('Assumptions (Biomass)'!$L$2:$O$2)/10^9,0)</f>
        <v>0.00237008296</v>
      </c>
      <c r="S2205" s="160">
        <f>IF($Q$2030&gt;0,'Assumptions (Biomass)'!X$11*Model!$Q$2030*AVERAGE('Assumptions (Biomass)'!$L$2:$O$2)/10^9,0)</f>
        <v>0.002133074664</v>
      </c>
      <c r="T2205" s="160">
        <f>IF($Q$2030&gt;0,'Assumptions (Biomass)'!Y$11*Model!$Q$2030*AVERAGE('Assumptions (Biomass)'!$L$2:$O$2)/10^9,0)</f>
        <v>0.001921014609</v>
      </c>
      <c r="U2205" s="160">
        <f>IF($Q$2030&gt;0,'Assumptions (Biomass)'!Z$11*Model!$Q$2030*AVERAGE('Assumptions (Biomass)'!$L$2:$O$2)/10^9,0)</f>
        <v>0.001728913148</v>
      </c>
      <c r="V2205" s="160">
        <f>IF($Q$2030&gt;0,'Assumptions (Biomass)'!AA$11*Model!$Q$2030*AVERAGE('Assumptions (Biomass)'!$L$2:$O$2)/10^9,0)</f>
        <v>0.001554275457</v>
      </c>
      <c r="W2205" s="160">
        <f>IF($Q$2030&gt;0,'Assumptions (Biomass)'!AB$11*Model!$Q$2030*AVERAGE('Assumptions (Biomass)'!$L$2:$O$2)/10^9,0)</f>
        <v>0.001471946259</v>
      </c>
      <c r="X2205" s="160">
        <f>IF($Q$2030&gt;0,'Assumptions (Biomass)'!AC$11*Model!$Q$2030*AVERAGE('Assumptions (Biomass)'!$L$2:$O$2)/10^9,0)</f>
        <v>0.001471946259</v>
      </c>
      <c r="Y2205" s="160">
        <f>IF($Q$2030&gt;0,'Assumptions (Biomass)'!AD$11*Model!$Q$2030*AVERAGE('Assumptions (Biomass)'!$L$2:$O$2)/10^9,0)</f>
        <v>0.001474441083</v>
      </c>
      <c r="Z2205" s="160">
        <f>IF($Q$2030&gt;0,'Assumptions (Biomass)'!AE$11*Model!$Q$2030*AVERAGE('Assumptions (Biomass)'!$L$2:$O$2)/10^9,0)</f>
        <v>0.001471946259</v>
      </c>
      <c r="AA2205" s="160">
        <f>IF($Q$2030&gt;0,'Assumptions (Biomass)'!AF$11*Model!$Q$2030*AVERAGE('Assumptions (Biomass)'!$L$2:$O$2)/10^9,0)</f>
        <v>0.001474441083</v>
      </c>
      <c r="AB2205" s="160">
        <f>IF($Q$2030&gt;0,'Assumptions (Biomass)'!AG$11*Model!$Q$2030*AVERAGE('Assumptions (Biomass)'!$L$2:$O$2)/10^9,0)</f>
        <v>0.001471946259</v>
      </c>
      <c r="AC2205" s="160">
        <f>IF($Q$2030&gt;0,'Assumptions (Biomass)'!AH$11*Model!$Q$2030*AVERAGE('Assumptions (Biomass)'!$L$2:$O$2)/10^9,0)</f>
        <v>0.001474441083</v>
      </c>
      <c r="AD2205" s="160">
        <f>IF($Q$2030&gt;0,'Assumptions (Biomass)'!AI$11*Model!$Q$2030*AVERAGE('Assumptions (Biomass)'!$L$2:$O$2)/10^9,0)</f>
        <v>0.001471946259</v>
      </c>
      <c r="AE2205" s="160">
        <f>IF($Q$2030&gt;0,'Assumptions (Biomass)'!AJ$11*Model!$Q$2030*AVERAGE('Assumptions (Biomass)'!$L$2:$O$2)/10^9,0)</f>
        <v>0.001474441083</v>
      </c>
      <c r="AF2205" s="160">
        <f>IF($Q$2030&gt;0,'Assumptions (Biomass)'!AK$11*Model!$Q$2030*AVERAGE('Assumptions (Biomass)'!$L$2:$O$2)/10^9,0)</f>
        <v>0.0007359731296</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0.0003177809787</v>
      </c>
      <c r="S2206" s="177">
        <f>IF($R$2030&gt;0,'Assumptions (Biomass)'!W$11*Model!$R$2030*AVERAGE('Assumptions (Biomass)'!$M$2:$P$2)/10^9,0)</f>
        <v>0.0006037838596</v>
      </c>
      <c r="T2206" s="177">
        <f>IF($R$2030&gt;0,'Assumptions (Biomass)'!X$11*Model!$R$2030*AVERAGE('Assumptions (Biomass)'!$M$2:$P$2)/10^9,0)</f>
        <v>0.0005434054736</v>
      </c>
      <c r="U2206" s="177">
        <f>IF($R$2030&gt;0,'Assumptions (Biomass)'!Y$11*Model!$R$2030*AVERAGE('Assumptions (Biomass)'!$M$2:$P$2)/10^9,0)</f>
        <v>0.0004893827073</v>
      </c>
      <c r="V2206" s="177">
        <f>IF($R$2030&gt;0,'Assumptions (Biomass)'!Z$11*Model!$R$2030*AVERAGE('Assumptions (Biomass)'!$M$2:$P$2)/10^9,0)</f>
        <v>0.0004404444365</v>
      </c>
      <c r="W2206" s="177">
        <f>IF($R$2030&gt;0,'Assumptions (Biomass)'!AA$11*Model!$R$2030*AVERAGE('Assumptions (Biomass)'!$M$2:$P$2)/10^9,0)</f>
        <v>0.0003959550995</v>
      </c>
      <c r="X2206" s="177">
        <f>IF($R$2030&gt;0,'Assumptions (Biomass)'!AB$11*Model!$R$2030*AVERAGE('Assumptions (Biomass)'!$M$2:$P$2)/10^9,0)</f>
        <v>0.0003749815549</v>
      </c>
      <c r="Y2206" s="177">
        <f>IF($R$2030&gt;0,'Assumptions (Biomass)'!AC$11*Model!$R$2030*AVERAGE('Assumptions (Biomass)'!$M$2:$P$2)/10^9,0)</f>
        <v>0.0003749815549</v>
      </c>
      <c r="Z2206" s="177">
        <f>IF($R$2030&gt;0,'Assumptions (Biomass)'!AD$11*Model!$R$2030*AVERAGE('Assumptions (Biomass)'!$M$2:$P$2)/10^9,0)</f>
        <v>0.0003756171169</v>
      </c>
      <c r="AA2206" s="177">
        <f>IF($R$2030&gt;0,'Assumptions (Biomass)'!AE$11*Model!$R$2030*AVERAGE('Assumptions (Biomass)'!$M$2:$P$2)/10^9,0)</f>
        <v>0.0003749815549</v>
      </c>
      <c r="AB2206" s="177">
        <f>IF($R$2030&gt;0,'Assumptions (Biomass)'!AF$11*Model!$R$2030*AVERAGE('Assumptions (Biomass)'!$M$2:$P$2)/10^9,0)</f>
        <v>0.0003756171169</v>
      </c>
      <c r="AC2206" s="177">
        <f>IF($R$2030&gt;0,'Assumptions (Biomass)'!AG$11*Model!$R$2030*AVERAGE('Assumptions (Biomass)'!$M$2:$P$2)/10^9,0)</f>
        <v>0.0003749815549</v>
      </c>
      <c r="AD2206" s="177">
        <f>IF($R$2030&gt;0,'Assumptions (Biomass)'!AH$11*Model!$R$2030*AVERAGE('Assumptions (Biomass)'!$M$2:$P$2)/10^9,0)</f>
        <v>0.0003756171169</v>
      </c>
      <c r="AE2206" s="177">
        <f>IF($R$2030&gt;0,'Assumptions (Biomass)'!AI$11*Model!$R$2030*AVERAGE('Assumptions (Biomass)'!$M$2:$P$2)/10^9,0)</f>
        <v>0.0003749815549</v>
      </c>
      <c r="AF2206" s="177">
        <f>IF($R$2030&gt;0,'Assumptions (Biomass)'!AJ$11*Model!$R$2030*AVERAGE('Assumptions (Biomass)'!$M$2:$P$2)/10^9,0)</f>
        <v>0.0003756171169</v>
      </c>
      <c r="AG2206" s="177">
        <f>IF($R$2030&gt;0,'Assumptions (Biomass)'!AK$11*Model!$R$2030*AVERAGE('Assumptions (Biomass)'!$M$2:$P$2)/10^9,0)</f>
        <v>0.0001874907775</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0.03050741503</v>
      </c>
      <c r="D2242" s="181">
        <f>IF(Model!D2028+Model!D2029-D2026-D2190+D2138&gt;0,(1-'Assumptions (Biomass)'!C28)*(Model!D2028+Model!D2029-D2026-D2190+D2138)+Model!D2190-D2085+Model!D2086,Model!D2028+Model!D2029-D2026+D2138-D2085+Model!D2086)</f>
        <v>0.03580038209</v>
      </c>
      <c r="E2242" s="181">
        <f>IF(Model!E2028+Model!E2029-E2026-E2190+E2138&gt;0,(1-'Assumptions (Biomass)'!D28)*(Model!E2028+Model!E2029-E2026-E2190+E2138)+Model!E2190-E2085+Model!E2086,Model!E2028+Model!E2029-E2026+E2138-E2085+Model!E2086)</f>
        <v>0.02825652216</v>
      </c>
      <c r="F2242" s="181">
        <f>IF(Model!F2028+Model!F2029-F2026-F2190+F2138&gt;0,(1-'Assumptions (Biomass)'!E28)*(Model!F2028+Model!F2029-F2026-F2190+F2138)+Model!F2190-F2085+Model!F2086,Model!F2028+Model!F2029-F2026+F2138-F2085+Model!F2086)</f>
        <v>0.05213219275</v>
      </c>
      <c r="G2242" s="181">
        <f>IF(Model!G2028+Model!G2029-G2026-G2190+G2138&gt;0,(1-'Assumptions (Biomass)'!F28)*(Model!G2028+Model!G2029-G2026-G2190+G2138)+Model!G2190-G2085+Model!G2086,Model!G2028+Model!G2029-G2026+G2138-G2085+Model!G2086)</f>
        <v>0.006720034862</v>
      </c>
      <c r="H2242" s="181">
        <f>IF(Model!H2028+Model!H2029-H2026-H2190+H2138&gt;0,(1-'Assumptions (Biomass)'!G28)*(Model!H2028+Model!H2029-H2026-H2190+H2138)+Model!H2190-H2085+Model!H2086,Model!H2028+Model!H2029-H2026+H2138-H2085+Model!H2086)</f>
        <v>0.049955506</v>
      </c>
      <c r="I2242" s="181">
        <f>IF(Model!I2028+Model!I2029-I2026-I2190+I2138&gt;0,(1-'Assumptions (Biomass)'!H28)*(Model!I2028+Model!I2029-I2026-I2190+I2138)+Model!I2190-I2085+Model!I2086,Model!I2028+Model!I2029-I2026+I2138-I2085+Model!I2086)</f>
        <v>-0.01313234613</v>
      </c>
      <c r="J2242" s="181">
        <f>IF(Model!J2028+Model!J2029-J2026-J2190+J2138&gt;0,(1-'Assumptions (Biomass)'!I28)*(Model!J2028+Model!J2029-J2026-J2190+J2138)+Model!J2190-J2085+Model!J2086,Model!J2028+Model!J2029-J2026+J2138-J2085+Model!J2086)</f>
        <v>0.0109295477</v>
      </c>
      <c r="K2242" s="181">
        <f>IF(Model!K2028+Model!K2029-K2026-K2190+K2138&gt;0,(1-'Assumptions (Biomass)'!J28)*(Model!K2028+Model!K2029-K2026-K2190+K2138)+Model!K2190-K2085+Model!K2086,Model!K2028+Model!K2029-K2026+K2138-K2085+Model!K2086)</f>
        <v>-0.0004950186625</v>
      </c>
      <c r="L2242" s="181">
        <f>IF(Model!L2028+Model!L2029-L2026-L2190+L2138&gt;0,(1-'Assumptions (Biomass)'!K28)*(Model!L2028+Model!L2029-L2026-L2190+L2138)+Model!L2190-L2085+Model!L2086,Model!L2028+Model!L2029-L2026+L2138-L2085+Model!L2086)</f>
        <v>-0.01029681161</v>
      </c>
      <c r="M2242" s="181">
        <f>IF(Model!M2028+Model!M2029-M2026-M2190+M2138&gt;0,(1-'Assumptions (Biomass)'!L28)*(Model!M2028+Model!M2029-M2026-M2190+M2138)+Model!M2190-M2085+Model!M2086,Model!M2028+Model!M2029-M2026+M2138-M2085+Model!M2086)</f>
        <v>0.00125047036</v>
      </c>
      <c r="N2242" s="181">
        <f>IF(Model!N2028+Model!N2029-N2026-N2190+N2138&gt;0,(1-'Assumptions (Biomass)'!M28)*(Model!N2028+Model!N2029-N2026-N2190+N2138)+Model!N2190-N2085+Model!N2086,Model!N2028+Model!N2029-N2026+N2138-N2085+Model!N2086)</f>
        <v>-0.009772838125</v>
      </c>
      <c r="O2242" s="181">
        <f>IF(Model!O2028+Model!O2029-O2026-O2190+O2138&gt;0,(1-'Assumptions (Biomass)'!N28)*(Model!O2028+Model!O2029-O2026-O2190+O2138)+Model!O2190-O2085+Model!O2086,Model!O2028+Model!O2029-O2026+O2138-O2085+Model!O2086)</f>
        <v>-0.03590078435</v>
      </c>
      <c r="P2242" s="181">
        <f>IF(Model!P2028+Model!P2029-P2026-P2190+P2138&gt;0,(1-'Assumptions (Biomass)'!O28)*(Model!P2028+Model!P2029-P2026-P2190+P2138)+Model!P2190-P2085+Model!P2086,Model!P2028+Model!P2029-P2026+P2138-P2085+Model!P2086)</f>
        <v>-0.002749092044</v>
      </c>
      <c r="Q2242" s="181">
        <f>IF(Model!Q2028+Model!Q2029-Q2026-Q2190+Q2138&gt;0,(1-'Assumptions (Biomass)'!P28)*(Model!Q2028+Model!Q2029-Q2026-Q2190+Q2138)+Model!Q2190-Q2085+Model!Q2086,Model!Q2028+Model!Q2029-Q2026+Q2138-Q2085+Model!Q2086)</f>
        <v>0.0145108697</v>
      </c>
      <c r="R2242" s="181">
        <f>IF(Model!R2028+Model!R2029-R2026-R2190+R2138&gt;0,(1-'Assumptions (Biomass)'!Q28)*(Model!R2028+Model!R2029-R2026-R2190+R2138)+Model!R2190-R2085+Model!R2086,Model!R2028+Model!R2029-R2026+R2138-R2085+Model!R2086)</f>
        <v>-0.01021727827</v>
      </c>
      <c r="S2242" s="181">
        <f>IF(Model!S2028+Model!S2029-S2026-S2190+S2138&gt;0,(1-'Assumptions (Biomass)'!R28)*(Model!S2028+Model!S2029-S2026-S2190+S2138)+Model!S2190-S2085+Model!S2086,Model!S2028+Model!S2029-S2026+S2138-S2085+Model!S2086)</f>
        <v>-0.006666845962</v>
      </c>
      <c r="T2242" s="181">
        <f>IF(Model!T2028+Model!T2029-T2026-T2190+T2138&gt;0,(1-'Assumptions (Biomass)'!S28)*(Model!T2028+Model!T2029-T2026-T2190+T2138)+Model!T2190-T2085+Model!T2086,Model!T2028+Model!T2029-T2026+T2138-T2085+Model!T2086)</f>
        <v>-0.0202717447</v>
      </c>
      <c r="U2242" s="181">
        <f>IF(Model!U2028+Model!U2029-U2026-U2190+U2138&gt;0,(1-'Assumptions (Biomass)'!T28)*(Model!U2028+Model!U2029-U2026-U2190+U2138)+Model!U2190-U2085+Model!U2086,Model!U2028+Model!U2029-U2026+U2138-U2085+Model!U2086)</f>
        <v>-0.01047705904</v>
      </c>
      <c r="V2242" s="181">
        <f>IF(Model!V2028+Model!V2029-V2026-V2190+V2138&gt;0,(1-'Assumptions (Biomass)'!U28)*(Model!V2028+Model!V2029-V2026-V2190+V2138)+Model!V2190-V2085+Model!V2086,Model!V2028+Model!V2029-V2026+V2138-V2085+Model!V2086)</f>
        <v>-0.01025420615</v>
      </c>
      <c r="W2242" s="181">
        <f>IF(Model!W2028+Model!W2029-W2026-W2190+W2138&gt;0,(1-'Assumptions (Biomass)'!V28)*(Model!W2028+Model!W2029-W2026-W2190+W2138)+Model!W2190-W2085+Model!W2086,Model!W2028+Model!W2029-W2026+W2138-W2085+Model!W2086)</f>
        <v>-0.005756883835</v>
      </c>
      <c r="X2242" s="181">
        <f>IF(Model!X2028+Model!X2029-X2026-X2190+X2138&gt;0,(1-'Assumptions (Biomass)'!W28)*(Model!X2028+Model!X2029-X2026-X2190+X2138)+Model!X2190-X2085+Model!X2086,Model!X2028+Model!X2029-X2026+X2138-X2085+Model!X2086)</f>
        <v>-0.007059867043</v>
      </c>
      <c r="Y2242" s="181">
        <f>IF(Model!Y2028+Model!Y2029-Y2026-Y2190+Y2138&gt;0,(1-'Assumptions (Biomass)'!X28)*(Model!Y2028+Model!Y2029-Y2026-Y2190+Y2138)+Model!Y2190-Y2085+Model!Y2086,Model!Y2028+Model!Y2029-Y2026+Y2138-Y2085+Model!Y2086)</f>
        <v>0.0106539694</v>
      </c>
      <c r="Z2242" s="181">
        <f>IF(Model!Z2028+Model!Z2029-Z2026-Z2190+Z2138&gt;0,(1-'Assumptions (Biomass)'!Y28)*(Model!Z2028+Model!Z2029-Z2026-Z2190+Z2138)+Model!Z2190-Z2085+Model!Z2086,Model!Z2028+Model!Z2029-Z2026+Z2138-Z2085+Model!Z2086)</f>
        <v>0.008654738177</v>
      </c>
      <c r="AA2242" s="181">
        <f>IF(Model!AA2028+Model!AA2029-AA2026-AA2190+AA2138&gt;0,(1-'Assumptions (Biomass)'!Z28)*(Model!AA2028+Model!AA2029-AA2026-AA2190+AA2138)+Model!AA2190-AA2085+Model!AA2086,Model!AA2028+Model!AA2029-AA2026+AA2138-AA2085+Model!AA2086)</f>
        <v>0.02428023095</v>
      </c>
      <c r="AB2242" s="181">
        <f>IF(Model!AB2028+Model!AB2029-AB2026-AB2190+AB2138&gt;0,(1-'Assumptions (Biomass)'!AA28)*(Model!AB2028+Model!AB2029-AB2026-AB2190+AB2138)+Model!AB2190-AB2085+Model!AB2086,Model!AB2028+Model!AB2029-AB2026+AB2138-AB2085+Model!AB2086)</f>
        <v>0.02317313797</v>
      </c>
      <c r="AC2242" s="181">
        <f>IF(Model!AC2028+Model!AC2029-AC2026-AC2190+AC2138&gt;0,(1-'Assumptions (Biomass)'!AB28)*(Model!AC2028+Model!AC2029-AC2026-AC2190+AC2138)+Model!AC2190-AC2085+Model!AC2086,Model!AC2028+Model!AC2029-AC2026+AC2138-AC2085+Model!AC2086)</f>
        <v>0.03104893316</v>
      </c>
      <c r="AD2242" s="181">
        <f>IF(Model!AD2028+Model!AD2029-AD2026-AD2190+AD2138&gt;0,(1-'Assumptions (Biomass)'!AC28)*(Model!AD2028+Model!AD2029-AD2026-AD2190+AD2138)+Model!AD2190-AD2085+Model!AD2086,Model!AD2028+Model!AD2029-AD2026+AD2138-AD2085+Model!AD2086)</f>
        <v>0.0308370181</v>
      </c>
      <c r="AE2242" s="181">
        <f>IF(Model!AE2028+Model!AE2029-AE2026-AE2190+AE2138&gt;0,(1-'Assumptions (Biomass)'!AD28)*(Model!AE2028+Model!AE2029-AE2026-AE2190+AE2138)+Model!AE2190-AE2085+Model!AE2086,Model!AE2028+Model!AE2029-AE2026+AE2138-AE2085+Model!AE2086)</f>
        <v>0.03447694113</v>
      </c>
      <c r="AF2242" s="181">
        <f>IF(Model!AF2028+Model!AF2029-AF2026-AF2190+AF2138&gt;0,(1-'Assumptions (Biomass)'!AE28)*(Model!AF2028+Model!AF2029-AF2026-AF2190+AF2138)+Model!AF2190-AF2085+Model!AF2086,Model!AF2028+Model!AF2029-AF2026+AF2138-AF2085+Model!AF2086)</f>
        <v>0.03411399047</v>
      </c>
      <c r="AG2242" s="181">
        <f>IF(Model!AG2028+Model!AG2029-AG2026-AG2190+AG2138&gt;0,(1-'Assumptions (Biomass)'!AF28)*(Model!AG2028+Model!AG2029-AG2026-AG2190+AG2138)+Model!AG2190-AG2085+Model!AG2086,Model!AG2028+Model!AG2029-AG2026+AG2138-AG2085+Model!AG2086)</f>
        <v>0.03322657373</v>
      </c>
      <c r="AH2242" s="181">
        <f>IF(Model!AH2028+Model!AH2029-AH2026-AH2190+AH2138&gt;0,(1-'Assumptions (Biomass)'!AG28)*(Model!AH2028+Model!AH2029-AH2026-AH2190+AH2138)+Model!AH2190-AH2085+Model!AH2086,Model!AH2028+Model!AH2029-AH2026+AH2138-AH2085+Model!AH2086)</f>
        <v>0.03221981683</v>
      </c>
      <c r="AI2242" s="181">
        <f>IF(Model!AI2028+Model!AI2029-AI2026-AI2190+AI2138&gt;0,(1-'Assumptions (Biomass)'!AH28)*(Model!AI2028+Model!AI2029-AI2026-AI2190+AI2138)+Model!AI2190-AI2085+Model!AI2086,Model!AI2028+Model!AI2029-AI2026+AI2138-AI2085+Model!AI2086)</f>
        <v>0.03082285801</v>
      </c>
      <c r="AJ2242" s="181">
        <f>IF(Model!AJ2028+Model!AJ2029-AJ2026-AJ2190+AJ2138&gt;0,(1-'Assumptions (Biomass)'!AI28)*(Model!AJ2028+Model!AJ2029-AJ2026-AJ2190+AJ2138)+Model!AJ2190-AJ2085+Model!AJ2086,Model!AJ2028+Model!AJ2029-AJ2026+AJ2138-AJ2085+Model!AJ2086)</f>
        <v>0.02934838139</v>
      </c>
      <c r="AK2242" s="181">
        <f>IF(Model!AK2028+Model!AK2029-AK2026-AK2190+AK2138&gt;0,(1-'Assumptions (Biomass)'!AJ28)*(Model!AK2028+Model!AK2029-AK2026-AK2190+AK2138)+Model!AK2190-AK2085+Model!AK2086,Model!AK2028+Model!AK2029-AK2026+AK2138-AK2085+Model!AK2086)</f>
        <v>0.02785248721</v>
      </c>
      <c r="AL2242" s="181">
        <f>IF(Model!AL2028+Model!AL2029-AL2026-AL2190+AL2138&gt;0,(1-'Assumptions (Biomass)'!AK28)*(Model!AL2028+Model!AL2029-AL2026-AL2190+AL2138)+Model!AL2190-AL2085+Model!AL2086,Model!AL2028+Model!AL2029-AL2026+AL2138-AL2085+Model!AL2086)</f>
        <v>0.02644320235</v>
      </c>
      <c r="AM2242" s="181">
        <f>IF(Model!AM2028+Model!AM2029-AM2026-AM2190+AM2138&gt;0,(1-'Assumptions (Biomass)'!AL28)*(Model!AM2028+Model!AM2029-AM2026-AM2190+AM2138)+Model!AM2190-AM2085+Model!AM2086,Model!AM2028+Model!AM2029-AM2026+AM2138-AM2085+Model!AM2086)</f>
        <v>0.02527939472</v>
      </c>
      <c r="AN2242" s="181">
        <f>IF(Model!AN2028+Model!AN2029-AN2026-AN2190+AN2138&gt;0,(1-'Assumptions (Biomass)'!AM28)*(Model!AN2028+Model!AN2029-AN2026-AN2190+AN2138)+Model!AN2190-AN2085+Model!AN2086,Model!AN2028+Model!AN2029-AN2026+AN2138-AN2085+Model!AN2086)</f>
        <v>0.02397137943</v>
      </c>
      <c r="AO2242" s="181">
        <f>IF(Model!AO2028+Model!AO2029-AO2026-AO2190+AO2138&gt;0,(1-'Assumptions (Biomass)'!AN28)*(Model!AO2028+Model!AO2029-AO2026-AO2190+AO2138)+Model!AO2190-AO2085+Model!AO2086,Model!AO2028+Model!AO2029-AO2026+AO2138-AO2085+Model!AO2086)</f>
        <v>0.02277555527</v>
      </c>
      <c r="AP2242" s="181">
        <f>IF(Model!AP2028+Model!AP2029-AP2026-AP2190+AP2138&gt;0,(1-'Assumptions (Biomass)'!AO28)*(Model!AP2028+Model!AP2029-AP2026-AP2190+AP2138)+Model!AP2190-AP2085+Model!AP2086,Model!AP2028+Model!AP2029-AP2026+AP2138-AP2085+Model!AP2086)</f>
        <v>0.02148111559</v>
      </c>
      <c r="AQ2242" s="181">
        <f>IF(Model!AQ2028+Model!AQ2029-AQ2026-AQ2190+AQ2138&gt;0,(1-'Assumptions (Biomass)'!AP28)*(Model!AQ2028+Model!AQ2029-AQ2026-AQ2190+AQ2138)+Model!AQ2190-AQ2085+Model!AQ2086,Model!AQ2028+Model!AQ2029-AQ2026+AQ2138-AQ2085+Model!AQ2086)</f>
        <v>0.01998232665</v>
      </c>
      <c r="AR2242" s="181">
        <f>IF(Model!AR2028+Model!AR2029-AR2026-AR2190+AR2138&gt;0,(1-'Assumptions (Biomass)'!AQ28)*(Model!AR2028+Model!AR2029-AR2026-AR2190+AR2138)+Model!AR2190-AR2085+Model!AR2086,Model!AR2028+Model!AR2029-AR2026+AR2138-AR2085+Model!AR2086)</f>
        <v>0.01835807292</v>
      </c>
      <c r="AS2242" s="181">
        <f>IF(Model!AS2028+Model!AS2029-AS2026-AS2190+AS2138&gt;0,(1-'Assumptions (Biomass)'!AR28)*(Model!AS2028+Model!AS2029-AS2026-AS2190+AS2138)+Model!AS2190-AS2085+Model!AS2086,Model!AS2028+Model!AS2029-AS2026+AS2138-AS2085+Model!AS2086)</f>
        <v>0.01663390572</v>
      </c>
      <c r="AT2242" s="181">
        <f>IF(Model!AT2028+Model!AT2029-AT2026-AT2190+AT2138&gt;0,(1-'Assumptions (Biomass)'!AS28)*(Model!AT2028+Model!AT2029-AT2026-AT2190+AT2138)+Model!AT2190-AT2085+Model!AT2086,Model!AT2028+Model!AT2029-AT2026+AT2138-AT2085+Model!AT2086)</f>
        <v>0.01486814901</v>
      </c>
      <c r="AU2242" s="181">
        <f>IF(Model!AU2028+Model!AU2029-AU2026-AU2190+AU2138&gt;0,(1-'Assumptions (Biomass)'!AT28)*(Model!AU2028+Model!AU2029-AU2026-AU2190+AU2138)+Model!AU2190-AU2085+Model!AU2086,Model!AU2028+Model!AU2029-AU2026+AU2138-AU2085+Model!AU2086)</f>
        <v>0.0130519671</v>
      </c>
      <c r="AV2242" s="181">
        <f>IF(Model!AV2028+Model!AV2029-AV2026-AV2190+AV2138&gt;0,(1-'Assumptions (Biomass)'!AU28)*(Model!AV2028+Model!AV2029-AV2026-AV2190+AV2138)+Model!AV2190-AV2085+Model!AV2086,Model!AV2028+Model!AV2029-AV2026+AV2138-AV2085+Model!AV2086)</f>
        <v>0.01114230215</v>
      </c>
      <c r="AW2242" s="181">
        <f>IF(Model!AW2028+Model!AW2029-AW2026-AW2190+AW2138&gt;0,(1-'Assumptions (Biomass)'!AV28)*(Model!AW2028+Model!AW2029-AW2026-AW2190+AW2138)+Model!AW2190-AW2085+Model!AW2086,Model!AW2028+Model!AW2029-AW2026+AW2138-AW2085+Model!AW2086)</f>
        <v>0.009076788623</v>
      </c>
      <c r="AX2242" s="181">
        <f>IF(Model!AX2028+Model!AX2029-AX2026-AX2190+AX2138&gt;0,(1-'Assumptions (Biomass)'!AW28)*(Model!AX2028+Model!AX2029-AX2026-AX2190+AX2138)+Model!AX2190-AX2085+Model!AX2086,Model!AX2028+Model!AX2029-AX2026+AX2138-AX2085+Model!AX2086)</f>
        <v>0.006996012765</v>
      </c>
      <c r="AY2242" s="181">
        <f>IF(Model!AY2028+Model!AY2029-AY2026-AY2190+AY2138&gt;0,(1-'Assumptions (Biomass)'!AX28)*(Model!AY2028+Model!AY2029-AY2026-AY2190+AY2138)+Model!AY2190-AY2085+Model!AY2086,Model!AY2028+Model!AY2029-AY2026+AY2138-AY2085+Model!AY2086)</f>
        <v>0.004978678583</v>
      </c>
      <c r="AZ2242" s="181">
        <f>IF(Model!AZ2028+Model!AZ2029-AZ2026-AZ2190+AZ2138&gt;0,(1-'Assumptions (Biomass)'!AY28)*(Model!AZ2028+Model!AZ2029-AZ2026-AZ2190+AZ2138)+Model!AZ2190-AZ2085+Model!AZ2086,Model!AZ2028+Model!AZ2029-AZ2026+AZ2138-AZ2085+Model!AZ2086)</f>
        <v>0.002589353036</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0.02392279217</v>
      </c>
      <c r="D2243" s="181">
        <f>IF(D2028+D2029-D2026-D2190+D2138&gt;0,'Assumptions (Biomass)'!C28*(D2028+D2029-D2026-D2190+D2138)-'Assumptions (Biomass)'!C29*Model!D2025/10^3,'Assumptions (Biomass)'!C29*Model!D2025/10^3)</f>
        <v>0.02423819041</v>
      </c>
      <c r="E2243" s="181">
        <f>IF(E2028+E2029-E2026-E2190+E2138&gt;0,'Assumptions (Biomass)'!D28*(E2028+E2029-E2026-E2190+E2138)-'Assumptions (Biomass)'!D29*Model!E2025/10^3,'Assumptions (Biomass)'!D29*Model!E2025/10^3)</f>
        <v>0.01896908843</v>
      </c>
      <c r="F2243" s="181">
        <f>IF(F2028+F2029-F2026-F2190+F2138&gt;0,'Assumptions (Biomass)'!E28*(F2028+F2029-F2026-F2190+F2138)-'Assumptions (Biomass)'!E29*Model!F2025/10^3,'Assumptions (Biomass)'!E29*Model!F2025/10^3)</f>
        <v>0.02818189491</v>
      </c>
      <c r="G2243" s="181">
        <f>IF(G2028+G2029-G2026-G2190+G2138&gt;0,'Assumptions (Biomass)'!F28*(G2028+G2029-G2026-G2190+G2138)-'Assumptions (Biomass)'!F29*Model!G2025/10^3,'Assumptions (Biomass)'!F29*Model!G2025/10^3)</f>
        <v>0.02701258219</v>
      </c>
      <c r="H2243" s="181">
        <f>IF(H2028+H2029-H2026-H2190+H2138&gt;0,'Assumptions (Biomass)'!G28*(H2028+H2029-H2026-H2190+H2138)-'Assumptions (Biomass)'!G29*Model!H2025/10^3,'Assumptions (Biomass)'!G29*Model!H2025/10^3)</f>
        <v>0.05154681887</v>
      </c>
      <c r="I2243" s="181">
        <f>IF(I2028+I2029-I2026-I2190+I2138&gt;0,'Assumptions (Biomass)'!H28*(I2028+I2029-I2026-I2190+I2138)-'Assumptions (Biomass)'!H29*Model!I2025/10^3,'Assumptions (Biomass)'!H29*Model!I2025/10^3)</f>
        <v>0.04005432715</v>
      </c>
      <c r="J2243" s="181">
        <f>IF(J2028+J2029-J2026-J2190+J2138&gt;0,'Assumptions (Biomass)'!I28*(J2028+J2029-J2026-J2190+J2138)-'Assumptions (Biomass)'!I29*Model!J2025/10^3,'Assumptions (Biomass)'!I29*Model!J2025/10^3)</f>
        <v>0.02468279007</v>
      </c>
      <c r="K2243" s="181">
        <f>IF(K2028+K2029-K2026-K2190+K2138&gt;0,'Assumptions (Biomass)'!J28*(K2028+K2029-K2026-K2190+K2138)-'Assumptions (Biomass)'!J29*Model!K2025/10^3,'Assumptions (Biomass)'!J29*Model!K2025/10^3)</f>
        <v>0.02425828115</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0.002056110917</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0.0007583519317</v>
      </c>
      <c r="AA2243" s="181">
        <f>IF(AA2028+AA2029-AA2026-AA2190+AA2138&gt;0,'Assumptions (Biomass)'!Z28*(AA2028+AA2029-AA2026-AA2190+AA2138)-'Assumptions (Biomass)'!Z29*Model!AA2025/10^3,'Assumptions (Biomass)'!Z29*Model!AA2025/10^3)</f>
        <v>0.002975662977</v>
      </c>
      <c r="AB2243" s="181">
        <f>IF(AB2028+AB2029-AB2026-AB2190+AB2138&gt;0,'Assumptions (Biomass)'!AA28*(AB2028+AB2029-AB2026-AB2190+AB2138)-'Assumptions (Biomass)'!AA29*Model!AB2025/10^3,'Assumptions (Biomass)'!AA29*Model!AB2025/10^3)</f>
        <v>0.005365098841</v>
      </c>
      <c r="AC2243" s="181">
        <f>IF(AC2028+AC2029-AC2026-AC2190+AC2138&gt;0,'Assumptions (Biomass)'!AB28*(AC2028+AC2029-AC2026-AC2190+AC2138)-'Assumptions (Biomass)'!AB29*Model!AC2025/10^3,'Assumptions (Biomass)'!AB29*Model!AC2025/10^3)</f>
        <v>0.006499508997</v>
      </c>
      <c r="AD2243" s="181">
        <f>IF(AD2028+AD2029-AD2026-AD2190+AD2138&gt;0,'Assumptions (Biomass)'!AC28*(AD2028+AD2029-AD2026-AD2190+AD2138)-'Assumptions (Biomass)'!AC29*Model!AD2025/10^3,'Assumptions (Biomass)'!AC29*Model!AD2025/10^3)</f>
        <v>0.007730532073</v>
      </c>
      <c r="AE2243" s="181">
        <f>IF(AE2028+AE2029-AE2026-AE2190+AE2138&gt;0,'Assumptions (Biomass)'!AD28*(AE2028+AE2029-AE2026-AE2190+AE2138)-'Assumptions (Biomass)'!AD29*Model!AE2025/10^3,'Assumptions (Biomass)'!AD29*Model!AE2025/10^3)</f>
        <v>0.008352495036</v>
      </c>
      <c r="AF2243" s="181">
        <f>IF(AF2028+AF2029-AF2026-AF2190+AF2138&gt;0,'Assumptions (Biomass)'!AE28*(AF2028+AF2029-AF2026-AF2190+AF2138)-'Assumptions (Biomass)'!AE29*Model!AF2025/10^3,'Assumptions (Biomass)'!AE29*Model!AF2025/10^3)</f>
        <v>0.008865288768</v>
      </c>
      <c r="AG2243" s="181">
        <f>IF(AG2028+AG2029-AG2026-AG2190+AG2138&gt;0,'Assumptions (Biomass)'!AF28*(AG2028+AG2029-AG2026-AG2190+AG2138)-'Assumptions (Biomass)'!AF29*Model!AG2025/10^3,'Assumptions (Biomass)'!AF29*Model!AG2025/10^3)</f>
        <v>0.008782541039</v>
      </c>
      <c r="AH2243" s="181">
        <f>IF(AH2028+AH2029-AH2026-AH2190+AH2138&gt;0,'Assumptions (Biomass)'!AG28*(AH2028+AH2029-AH2026-AH2190+AH2138)-'Assumptions (Biomass)'!AG29*Model!AH2025/10^3,'Assumptions (Biomass)'!AG29*Model!AH2025/10^3)</f>
        <v>0.008564761435</v>
      </c>
      <c r="AI2243" s="181">
        <f>IF(AI2028+AI2029-AI2026-AI2190+AI2138&gt;0,'Assumptions (Biomass)'!AH28*(AI2028+AI2029-AI2026-AI2190+AI2138)-'Assumptions (Biomass)'!AH29*Model!AI2025/10^3,'Assumptions (Biomass)'!AH29*Model!AI2025/10^3)</f>
        <v>0.008193417953</v>
      </c>
      <c r="AJ2243" s="181">
        <f>IF(AJ2028+AJ2029-AJ2026-AJ2190+AJ2138&gt;0,'Assumptions (Biomass)'!AI28*(AJ2028+AJ2029-AJ2026-AJ2190+AJ2138)-'Assumptions (Biomass)'!AI29*Model!AJ2025/10^3,'Assumptions (Biomass)'!AI29*Model!AJ2025/10^3)</f>
        <v>0.00780146847</v>
      </c>
      <c r="AK2243" s="181">
        <f>IF(AK2028+AK2029-AK2026-AK2190+AK2138&gt;0,'Assumptions (Biomass)'!AJ28*(AK2028+AK2029-AK2026-AK2190+AK2138)-'Assumptions (Biomass)'!AJ29*Model!AK2025/10^3,'Assumptions (Biomass)'!AJ29*Model!AK2025/10^3)</f>
        <v>0.007403825714</v>
      </c>
      <c r="AL2243" s="181">
        <f>IF(AL2028+AL2029-AL2026-AL2190+AL2138&gt;0,'Assumptions (Biomass)'!AK28*(AL2028+AL2029-AL2026-AL2190+AL2138)-'Assumptions (Biomass)'!AK29*Model!AL2025/10^3,'Assumptions (Biomass)'!AK29*Model!AL2025/10^3)</f>
        <v>0.007029205687</v>
      </c>
      <c r="AM2243" s="181">
        <f>IF(AM2028+AM2029-AM2026-AM2190+AM2138&gt;0,'Assumptions (Biomass)'!AL28*(AM2028+AM2029-AM2026-AM2190+AM2138)-'Assumptions (Biomass)'!AL29*Model!AM2025/10^3,'Assumptions (Biomass)'!AL29*Model!AM2025/10^3)</f>
        <v>0.006719839103</v>
      </c>
      <c r="AN2243" s="181">
        <f>IF(AN2028+AN2029-AN2026-AN2190+AN2138&gt;0,'Assumptions (Biomass)'!AM28*(AN2028+AN2029-AN2026-AN2190+AN2138)-'Assumptions (Biomass)'!AM29*Model!AN2025/10^3,'Assumptions (Biomass)'!AM29*Model!AN2025/10^3)</f>
        <v>0.006372138837</v>
      </c>
      <c r="AO2243" s="181">
        <f>IF(AO2028+AO2029-AO2026-AO2190+AO2138&gt;0,'Assumptions (Biomass)'!AN28*(AO2028+AO2029-AO2026-AO2190+AO2138)-'Assumptions (Biomass)'!AN29*Model!AO2025/10^3,'Assumptions (Biomass)'!AN29*Model!AO2025/10^3)</f>
        <v>0.006054261528</v>
      </c>
      <c r="AP2243" s="181">
        <f>IF(AP2028+AP2029-AP2026-AP2190+AP2138&gt;0,'Assumptions (Biomass)'!AO28*(AP2028+AP2029-AP2026-AP2190+AP2138)-'Assumptions (Biomass)'!AO29*Model!AP2025/10^3,'Assumptions (Biomass)'!AO29*Model!AP2025/10^3)</f>
        <v>0.005710169968</v>
      </c>
      <c r="AQ2243" s="181">
        <f>IF(AQ2028+AQ2029-AQ2026-AQ2190+AQ2138&gt;0,'Assumptions (Biomass)'!AP28*(AQ2028+AQ2029-AQ2026-AQ2190+AQ2138)-'Assumptions (Biomass)'!AP29*Model!AQ2025/10^3,'Assumptions (Biomass)'!AP29*Model!AQ2025/10^3)</f>
        <v>0.005311757718</v>
      </c>
      <c r="AR2243" s="181">
        <f>IF(AR2028+AR2029-AR2026-AR2190+AR2138&gt;0,'Assumptions (Biomass)'!AQ28*(AR2028+AR2029-AR2026-AR2190+AR2138)-'Assumptions (Biomass)'!AQ29*Model!AR2025/10^3,'Assumptions (Biomass)'!AQ29*Model!AR2025/10^3)</f>
        <v>0.004879994067</v>
      </c>
      <c r="AS2243" s="181">
        <f>IF(AS2028+AS2029-AS2026-AS2190+AS2138&gt;0,'Assumptions (Biomass)'!AR28*(AS2028+AS2029-AS2026-AS2190+AS2138)-'Assumptions (Biomass)'!AR29*Model!AS2025/10^3,'Assumptions (Biomass)'!AR29*Model!AS2025/10^3)</f>
        <v>0.004421671141</v>
      </c>
      <c r="AT2243" s="181">
        <f>IF(AT2028+AT2029-AT2026-AT2190+AT2138&gt;0,'Assumptions (Biomass)'!AS28*(AT2028+AT2029-AT2026-AT2190+AT2138)-'Assumptions (Biomass)'!AS29*Model!AT2025/10^3,'Assumptions (Biomass)'!AS29*Model!AT2025/10^3)</f>
        <v>0.003952292776</v>
      </c>
      <c r="AU2243" s="181">
        <f>IF(AU2028+AU2029-AU2026-AU2190+AU2138&gt;0,'Assumptions (Biomass)'!AT28*(AU2028+AU2029-AU2026-AU2190+AU2138)-'Assumptions (Biomass)'!AT29*Model!AU2025/10^3,'Assumptions (Biomass)'!AT29*Model!AU2025/10^3)</f>
        <v>0.003469510242</v>
      </c>
      <c r="AV2243" s="181">
        <f>IF(AV2028+AV2029-AV2026-AV2190+AV2138&gt;0,'Assumptions (Biomass)'!AU28*(AV2028+AV2029-AV2026-AV2190+AV2138)-'Assumptions (Biomass)'!AU29*Model!AV2025/10^3,'Assumptions (Biomass)'!AU29*Model!AV2025/10^3)</f>
        <v>0.002961877786</v>
      </c>
      <c r="AW2243" s="181">
        <f>IF(AW2028+AW2029-AW2026-AW2190+AW2138&gt;0,'Assumptions (Biomass)'!AV28*(AW2028+AW2029-AW2026-AW2190+AW2138)-'Assumptions (Biomass)'!AV29*Model!AW2025/10^3,'Assumptions (Biomass)'!AV29*Model!AW2025/10^3)</f>
        <v>0.002412817229</v>
      </c>
      <c r="AX2243" s="181">
        <f>IF(AX2028+AX2029-AX2026-AX2190+AX2138&gt;0,'Assumptions (Biomass)'!AW28*(AX2028+AX2029-AX2026-AX2190+AX2138)-'Assumptions (Biomass)'!AW29*Model!AX2025/10^3,'Assumptions (Biomass)'!AW29*Model!AX2025/10^3)</f>
        <v>0.001859699596</v>
      </c>
      <c r="AY2243" s="181">
        <f>IF(AY2028+AY2029-AY2026-AY2190+AY2138&gt;0,'Assumptions (Biomass)'!AX28*(AY2028+AY2029-AY2026-AY2190+AY2138)-'Assumptions (Biomass)'!AX29*Model!AY2025/10^3,'Assumptions (Biomass)'!AX29*Model!AY2025/10^3)</f>
        <v>0.001323446206</v>
      </c>
      <c r="AZ2243" s="181">
        <f>IF(AZ2028+AZ2029-AZ2026-AZ2190+AZ2138&gt;0,'Assumptions (Biomass)'!AY28*(AZ2028+AZ2029-AZ2026-AZ2190+AZ2138)-'Assumptions (Biomass)'!AY29*Model!AZ2025/10^3,'Assumptions (Biomass)'!AY29*Model!AZ2025/10^3)</f>
        <v>0.000688309035</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0.0005418</v>
      </c>
      <c r="D2244" s="256">
        <f>D2030*'Assumptions (Biomass)'!$V$27/1000000000</f>
        <v>0</v>
      </c>
      <c r="E2244" s="256">
        <f>E2030*'Assumptions (Biomass)'!$V$27/1000000000</f>
        <v>0.00129</v>
      </c>
      <c r="F2244" s="256">
        <f>F2030*'Assumptions (Biomass)'!$V$27/1000000000</f>
        <v>0.004644</v>
      </c>
      <c r="G2244" s="256">
        <f>G2030*'Assumptions (Biomass)'!$V$27/1000000000</f>
        <v>0</v>
      </c>
      <c r="H2244" s="256">
        <f>H2030*'Assumptions (Biomass)'!$V$27/1000000000</f>
        <v>0</v>
      </c>
      <c r="I2244" s="256">
        <f>I2030*'Assumptions (Biomass)'!$V$27/1000000000</f>
        <v>0.0016254</v>
      </c>
      <c r="J2244" s="256">
        <f>J2030*'Assumptions (Biomass)'!$V$27/1000000000</f>
        <v>0.026316</v>
      </c>
      <c r="K2244" s="256">
        <f>K2030*'Assumptions (Biomass)'!$V$27/1000000000</f>
        <v>0</v>
      </c>
      <c r="L2244" s="256">
        <f>L2030*'Assumptions (Biomass)'!$V$27/1000000000</f>
        <v>0.0234264</v>
      </c>
      <c r="M2244" s="256">
        <f>M2030*'Assumptions (Biomass)'!$V$27/1000000000</f>
        <v>0.0012384</v>
      </c>
      <c r="N2244" s="256">
        <f>N2030*'Assumptions (Biomass)'!$V$27/1000000000</f>
        <v>0.012642</v>
      </c>
      <c r="O2244" s="256">
        <f>O2030*'Assumptions (Biomass)'!$V$27/1000000000</f>
        <v>0.0024252</v>
      </c>
      <c r="P2244" s="256">
        <f>P2030*'Assumptions (Biomass)'!$V$27/1000000000</f>
        <v>0.006579</v>
      </c>
      <c r="Q2244" s="256">
        <f>Q2030*'Assumptions (Biomass)'!$V$27/1000000000</f>
        <v>0.0016512</v>
      </c>
      <c r="R2244" s="256">
        <f>R2030*'Assumptions (Biomass)'!$V$27/1000000000</f>
        <v>0.0004128</v>
      </c>
      <c r="S2244" s="256">
        <f>S2030*'Assumptions (Biomass)'!$V$27/1000000000</f>
        <v>0</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2.7</v>
      </c>
      <c r="Y2245" s="167">
        <f>'Assumptions (Petroleum)'!X38</f>
        <v>0</v>
      </c>
      <c r="Z2245" s="167">
        <f>'Assumptions (Petroleum)'!Y38</f>
        <v>0</v>
      </c>
      <c r="AA2245" s="167">
        <f>'Assumptions (Petroleum)'!Z38</f>
        <v>0</v>
      </c>
      <c r="AB2245" s="167">
        <f>'Assumptions (Petroleum)'!AA38</f>
        <v>4</v>
      </c>
      <c r="AC2245" s="167">
        <f>'Assumptions (Petroleum)'!AB38</f>
        <v>2</v>
      </c>
      <c r="AD2245" s="167">
        <f>'Assumptions (Petroleum)'!AC38</f>
        <v>0</v>
      </c>
      <c r="AE2245" s="167">
        <f>'Assumptions (Petroleum)'!AD38</f>
        <v>0</v>
      </c>
      <c r="AF2245" s="167">
        <f>'Assumptions (Petroleum)'!AE38</f>
        <v>0</v>
      </c>
      <c r="AG2245" s="167">
        <f>'Assumptions (Petroleum)'!AF38</f>
        <v>0</v>
      </c>
      <c r="AH2245" s="167">
        <f>'Assumptions (Petroleum)'!AG38</f>
        <v>0</v>
      </c>
      <c r="AI2245" s="167">
        <f>'Assumptions (Petroleum)'!AH38</f>
        <v>0</v>
      </c>
      <c r="AJ2245" s="167">
        <f>'Assumptions (Petroleum)'!AI38</f>
        <v>0</v>
      </c>
      <c r="AK2245" s="167">
        <f>'Assumptions (Petroleum)'!AJ38</f>
        <v>0</v>
      </c>
      <c r="AL2245" s="167">
        <f>'Assumptions (Petroleum)'!AK38</f>
        <v>4</v>
      </c>
      <c r="AM2245" s="167">
        <f>'Assumptions (Petroleum)'!AL38</f>
        <v>0</v>
      </c>
      <c r="AN2245" s="167">
        <f>'Assumptions (Petroleum)'!AM38</f>
        <v>1.8</v>
      </c>
      <c r="AO2245" s="167">
        <f>'Assumptions (Petroleum)'!AN38</f>
        <v>0</v>
      </c>
      <c r="AP2245" s="167">
        <f>'Assumptions (Petroleum)'!AO38</f>
        <v>0</v>
      </c>
      <c r="AQ2245" s="167">
        <f>'Assumptions (Petroleum)'!AP38</f>
        <v>0</v>
      </c>
      <c r="AR2245" s="167">
        <f>'Assumptions (Petroleum)'!AQ38</f>
        <v>1</v>
      </c>
      <c r="AS2245" s="167">
        <f>'Assumptions (Petroleum)'!AR38</f>
        <v>0</v>
      </c>
      <c r="AT2245" s="167">
        <f>'Assumptions (Petroleum)'!AS38</f>
        <v>0</v>
      </c>
      <c r="AU2245" s="167">
        <f>'Assumptions (Petroleum)'!AT38</f>
        <v>0</v>
      </c>
      <c r="AV2245" s="167">
        <f>'Assumptions (Petroleum)'!AU38</f>
        <v>0</v>
      </c>
      <c r="AW2245" s="167">
        <f>'Assumptions (Petroleum)'!AV38</f>
        <v>0</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15.5</v>
      </c>
      <c r="Y2246" s="167">
        <f>X2246-'Assumptions (Petroleum)'!X44+X2253</f>
        <v>15.5</v>
      </c>
      <c r="Z2246" s="167">
        <f>Y2246-'Assumptions (Petroleum)'!Y44+Y2253</f>
        <v>15.5</v>
      </c>
      <c r="AA2246" s="167">
        <f>Z2246-'Assumptions (Petroleum)'!Z44+Z2253</f>
        <v>15.5</v>
      </c>
      <c r="AB2246" s="167">
        <f>AA2246-'Assumptions (Petroleum)'!AA44+AA2253</f>
        <v>15.5</v>
      </c>
      <c r="AC2246" s="167">
        <f>AB2246-'Assumptions (Petroleum)'!AB44+AB2253</f>
        <v>15.5</v>
      </c>
      <c r="AD2246" s="167">
        <f>AC2246-'Assumptions (Petroleum)'!AC44+AC2253</f>
        <v>15.5</v>
      </c>
      <c r="AE2246" s="167">
        <f>AD2246-'Assumptions (Petroleum)'!AD44+AD2253</f>
        <v>15.5</v>
      </c>
      <c r="AF2246" s="167">
        <f>AE2246-'Assumptions (Petroleum)'!AE44+AE2253</f>
        <v>15.5</v>
      </c>
      <c r="AG2246" s="167">
        <f>AF2246-'Assumptions (Petroleum)'!AF44+AF2253</f>
        <v>15.5</v>
      </c>
      <c r="AH2246" s="167">
        <f>AG2246-'Assumptions (Petroleum)'!AG44+AG2253</f>
        <v>15.5</v>
      </c>
      <c r="AI2246" s="167">
        <f>AH2246-'Assumptions (Petroleum)'!AH44+AH2253</f>
        <v>15.5</v>
      </c>
      <c r="AJ2246" s="167">
        <f>AI2246-'Assumptions (Petroleum)'!AI44+AI2253</f>
        <v>15.5</v>
      </c>
      <c r="AK2246" s="167">
        <f>AJ2246-'Assumptions (Petroleum)'!AJ44+AJ2253</f>
        <v>15.5</v>
      </c>
      <c r="AL2246" s="167">
        <f>AK2246-'Assumptions (Petroleum)'!AK44+AK2253</f>
        <v>15.5</v>
      </c>
      <c r="AM2246" s="167">
        <f>AL2246-'Assumptions (Petroleum)'!AL44+AL2253</f>
        <v>15.5</v>
      </c>
      <c r="AN2246" s="167">
        <f>AM2246-'Assumptions (Petroleum)'!AM44+AM2253</f>
        <v>15.5</v>
      </c>
      <c r="AO2246" s="167">
        <f>AN2246-'Assumptions (Petroleum)'!AN44+AN2253</f>
        <v>15.5</v>
      </c>
      <c r="AP2246" s="167">
        <f>AO2246-'Assumptions (Petroleum)'!AO44+AO2253</f>
        <v>15.5</v>
      </c>
      <c r="AQ2246" s="167">
        <f>AP2246-'Assumptions (Petroleum)'!AP44+AP2253</f>
        <v>15.5</v>
      </c>
      <c r="AR2246" s="167">
        <f>AQ2246-'Assumptions (Petroleum)'!AQ44+AQ2253</f>
        <v>15.5</v>
      </c>
      <c r="AS2246" s="167">
        <f>AR2246-'Assumptions (Petroleum)'!AR44+AR2253</f>
        <v>15.5</v>
      </c>
      <c r="AT2246" s="167">
        <f>AS2246-'Assumptions (Petroleum)'!AS44+AS2253</f>
        <v>15.5</v>
      </c>
      <c r="AU2246" s="167">
        <f>AT2246-'Assumptions (Petroleum)'!AT44+AT2253</f>
        <v>15.5</v>
      </c>
      <c r="AV2246" s="167">
        <f>AU2246-'Assumptions (Petroleum)'!AU44+AU2253</f>
        <v>15.5</v>
      </c>
      <c r="AW2246" s="167">
        <f>AV2246-'Assumptions (Petroleum)'!AV44+AV2253</f>
        <v>15.5</v>
      </c>
      <c r="AX2246" s="167">
        <f>AW2246-'Assumptions (Petroleum)'!AW44+AW2253</f>
        <v>15.5</v>
      </c>
      <c r="AY2246" s="167">
        <f>AX2246-'Assumptions (Petroleum)'!AX44+AX2253</f>
        <v>15.5</v>
      </c>
      <c r="AZ2246" s="167">
        <f>AY2246-'Assumptions (Petroleum)'!AY44+AY2253</f>
        <v>15.5</v>
      </c>
      <c r="BA2246" s="167">
        <f>AZ2246-'Assumptions (Petroleum)'!AZ44+AZ2253</f>
        <v>15.5</v>
      </c>
    </row>
    <row r="2247" ht="15.75" customHeight="1">
      <c r="A2247" s="325" t="s">
        <v>350</v>
      </c>
      <c r="B2247" s="24" t="s">
        <v>149</v>
      </c>
      <c r="C2247" s="171">
        <v>8.7</v>
      </c>
      <c r="D2247" s="171">
        <v>40.7</v>
      </c>
      <c r="E2247" s="171">
        <v>40.7</v>
      </c>
      <c r="F2247" s="171">
        <v>44.7</v>
      </c>
      <c r="G2247" s="171">
        <v>44.7</v>
      </c>
      <c r="H2247" s="171">
        <v>46.5</v>
      </c>
      <c r="I2247" s="171">
        <v>46.5</v>
      </c>
      <c r="J2247" s="171">
        <v>14.5</v>
      </c>
      <c r="K2247" s="171">
        <v>14.5</v>
      </c>
      <c r="L2247" s="171">
        <v>15.5</v>
      </c>
      <c r="M2247" s="171">
        <v>15.5</v>
      </c>
      <c r="N2247" s="171">
        <v>15.5</v>
      </c>
      <c r="O2247" s="171">
        <v>15.5</v>
      </c>
      <c r="P2247" s="171">
        <v>15.5</v>
      </c>
      <c r="Q2247" s="171">
        <v>15.5</v>
      </c>
      <c r="R2247" s="171">
        <v>15.5</v>
      </c>
      <c r="S2247" s="171">
        <v>15.5</v>
      </c>
      <c r="T2247" s="171">
        <v>15.5</v>
      </c>
      <c r="U2247" s="171">
        <v>15.5</v>
      </c>
      <c r="V2247" s="319">
        <f t="shared" ref="V2247:W2247" si="77">U2247+V2253</f>
        <v>15.5</v>
      </c>
      <c r="W2247" s="153">
        <f t="shared" si="77"/>
        <v>15.5</v>
      </c>
      <c r="X2247" s="154">
        <f t="shared" ref="X2247:AZ2247" si="78">W2247+($BA$2247-$W$2247)/($BA$2-$W$2)</f>
        <v>14.98333333</v>
      </c>
      <c r="Y2247" s="154">
        <f t="shared" si="78"/>
        <v>14.46666667</v>
      </c>
      <c r="Z2247" s="154">
        <f t="shared" si="78"/>
        <v>13.95</v>
      </c>
      <c r="AA2247" s="154">
        <f t="shared" si="78"/>
        <v>13.43333333</v>
      </c>
      <c r="AB2247" s="154">
        <f t="shared" si="78"/>
        <v>12.91666667</v>
      </c>
      <c r="AC2247" s="154">
        <f t="shared" si="78"/>
        <v>12.4</v>
      </c>
      <c r="AD2247" s="154">
        <f t="shared" si="78"/>
        <v>11.88333333</v>
      </c>
      <c r="AE2247" s="154">
        <f t="shared" si="78"/>
        <v>11.36666667</v>
      </c>
      <c r="AF2247" s="154">
        <f t="shared" si="78"/>
        <v>10.85</v>
      </c>
      <c r="AG2247" s="154">
        <f t="shared" si="78"/>
        <v>10.33333333</v>
      </c>
      <c r="AH2247" s="154">
        <f t="shared" si="78"/>
        <v>9.816666667</v>
      </c>
      <c r="AI2247" s="154">
        <f t="shared" si="78"/>
        <v>9.3</v>
      </c>
      <c r="AJ2247" s="154">
        <f t="shared" si="78"/>
        <v>8.783333333</v>
      </c>
      <c r="AK2247" s="154">
        <f t="shared" si="78"/>
        <v>8.266666667</v>
      </c>
      <c r="AL2247" s="154">
        <f t="shared" si="78"/>
        <v>7.75</v>
      </c>
      <c r="AM2247" s="154">
        <f t="shared" si="78"/>
        <v>7.233333333</v>
      </c>
      <c r="AN2247" s="154">
        <f t="shared" si="78"/>
        <v>6.716666667</v>
      </c>
      <c r="AO2247" s="154">
        <f t="shared" si="78"/>
        <v>6.2</v>
      </c>
      <c r="AP2247" s="154">
        <f t="shared" si="78"/>
        <v>5.683333333</v>
      </c>
      <c r="AQ2247" s="154">
        <f t="shared" si="78"/>
        <v>5.166666667</v>
      </c>
      <c r="AR2247" s="154">
        <f t="shared" si="78"/>
        <v>4.65</v>
      </c>
      <c r="AS2247" s="154">
        <f t="shared" si="78"/>
        <v>4.133333333</v>
      </c>
      <c r="AT2247" s="154">
        <f t="shared" si="78"/>
        <v>3.616666667</v>
      </c>
      <c r="AU2247" s="154">
        <f t="shared" si="78"/>
        <v>3.1</v>
      </c>
      <c r="AV2247" s="154">
        <f t="shared" si="78"/>
        <v>2.583333333</v>
      </c>
      <c r="AW2247" s="154">
        <f t="shared" si="78"/>
        <v>2.066666667</v>
      </c>
      <c r="AX2247" s="154">
        <f t="shared" si="78"/>
        <v>1.55</v>
      </c>
      <c r="AY2247" s="154">
        <f t="shared" si="78"/>
        <v>1.033333333</v>
      </c>
      <c r="AZ2247" s="154">
        <f t="shared" si="78"/>
        <v>0.5166666667</v>
      </c>
      <c r="BA2247" s="155">
        <f>Inputs!$H$13</f>
        <v>0</v>
      </c>
    </row>
    <row r="2248" ht="15.75" customHeight="1">
      <c r="A2248" s="326" t="s">
        <v>28</v>
      </c>
      <c r="B2248" s="38" t="s">
        <v>150</v>
      </c>
      <c r="C2248" s="156">
        <v>0.552724</v>
      </c>
      <c r="D2248" s="156">
        <v>0.422582</v>
      </c>
      <c r="E2248" s="156">
        <v>0.080006</v>
      </c>
      <c r="F2248" s="156">
        <v>0.110687</v>
      </c>
      <c r="G2248" s="156">
        <v>0.148817</v>
      </c>
      <c r="H2248" s="156">
        <v>0.145482</v>
      </c>
      <c r="I2248" s="156">
        <v>0.05005</v>
      </c>
      <c r="J2248" s="156">
        <v>0.051329</v>
      </c>
      <c r="K2248" s="156">
        <v>0.049982</v>
      </c>
      <c r="L2248" s="156">
        <v>0.061559</v>
      </c>
      <c r="M2248" s="156">
        <v>0.035896</v>
      </c>
      <c r="N2248" s="156">
        <v>0.045101</v>
      </c>
      <c r="O2248" s="156">
        <v>0.032638</v>
      </c>
      <c r="P2248" s="156">
        <v>0.030514</v>
      </c>
      <c r="Q2248" s="156">
        <v>0.033425</v>
      </c>
      <c r="R2248" s="156">
        <v>0.027736</v>
      </c>
      <c r="S2248" s="156">
        <v>0.026868</v>
      </c>
      <c r="T2248" s="156">
        <v>0.033511</v>
      </c>
      <c r="U2248" s="156">
        <v>0.028512</v>
      </c>
      <c r="V2248" s="157">
        <f t="shared" ref="V2248:W2248" si="79">U2248</f>
        <v>0.028512</v>
      </c>
      <c r="W2248" s="157">
        <f t="shared" si="79"/>
        <v>0.028512</v>
      </c>
      <c r="X2248" s="154">
        <f t="shared" ref="X2248:AZ2248" si="80">W2248+($BA$2248-$W$2248)/($BA$2-$W$2)</f>
        <v>0.0275616</v>
      </c>
      <c r="Y2248" s="154">
        <f t="shared" si="80"/>
        <v>0.0266112</v>
      </c>
      <c r="Z2248" s="154">
        <f t="shared" si="80"/>
        <v>0.0256608</v>
      </c>
      <c r="AA2248" s="154">
        <f t="shared" si="80"/>
        <v>0.0247104</v>
      </c>
      <c r="AB2248" s="154">
        <f t="shared" si="80"/>
        <v>0.02376</v>
      </c>
      <c r="AC2248" s="154">
        <f t="shared" si="80"/>
        <v>0.0228096</v>
      </c>
      <c r="AD2248" s="154">
        <f t="shared" si="80"/>
        <v>0.0218592</v>
      </c>
      <c r="AE2248" s="154">
        <f t="shared" si="80"/>
        <v>0.0209088</v>
      </c>
      <c r="AF2248" s="154">
        <f t="shared" si="80"/>
        <v>0.0199584</v>
      </c>
      <c r="AG2248" s="154">
        <f t="shared" si="80"/>
        <v>0.019008</v>
      </c>
      <c r="AH2248" s="154">
        <f t="shared" si="80"/>
        <v>0.0180576</v>
      </c>
      <c r="AI2248" s="154">
        <f t="shared" si="80"/>
        <v>0.0171072</v>
      </c>
      <c r="AJ2248" s="154">
        <f t="shared" si="80"/>
        <v>0.0161568</v>
      </c>
      <c r="AK2248" s="154">
        <f t="shared" si="80"/>
        <v>0.0152064</v>
      </c>
      <c r="AL2248" s="154">
        <f t="shared" si="80"/>
        <v>0.014256</v>
      </c>
      <c r="AM2248" s="154">
        <f t="shared" si="80"/>
        <v>0.0133056</v>
      </c>
      <c r="AN2248" s="154">
        <f t="shared" si="80"/>
        <v>0.0123552</v>
      </c>
      <c r="AO2248" s="154">
        <f t="shared" si="80"/>
        <v>0.0114048</v>
      </c>
      <c r="AP2248" s="154">
        <f t="shared" si="80"/>
        <v>0.0104544</v>
      </c>
      <c r="AQ2248" s="154">
        <f t="shared" si="80"/>
        <v>0.009504</v>
      </c>
      <c r="AR2248" s="154">
        <f t="shared" si="80"/>
        <v>0.0085536</v>
      </c>
      <c r="AS2248" s="154">
        <f t="shared" si="80"/>
        <v>0.0076032</v>
      </c>
      <c r="AT2248" s="154">
        <f t="shared" si="80"/>
        <v>0.0066528</v>
      </c>
      <c r="AU2248" s="154">
        <f t="shared" si="80"/>
        <v>0.0057024</v>
      </c>
      <c r="AV2248" s="154">
        <f t="shared" si="80"/>
        <v>0.004752</v>
      </c>
      <c r="AW2248" s="154">
        <f t="shared" si="80"/>
        <v>0.0038016</v>
      </c>
      <c r="AX2248" s="154">
        <f t="shared" si="80"/>
        <v>0.0028512</v>
      </c>
      <c r="AY2248" s="154">
        <f t="shared" si="80"/>
        <v>0.0019008</v>
      </c>
      <c r="AZ2248" s="154">
        <f t="shared" si="80"/>
        <v>0.0009504</v>
      </c>
      <c r="BA2248" s="243">
        <f>Inputs!$I$13</f>
        <v>0</v>
      </c>
    </row>
    <row r="2249" ht="15.75" customHeight="1">
      <c r="A2249" s="325" t="s">
        <v>34</v>
      </c>
      <c r="B2249" s="150" t="s">
        <v>351</v>
      </c>
      <c r="C2249" s="327">
        <f>C2248*'Assumptions (Petroleum)'!B22/10^3</f>
        <v>0.03681778568</v>
      </c>
      <c r="D2249" s="327">
        <f>D2248*'Assumptions (Petroleum)'!C22/10^3</f>
        <v>0.02876625015</v>
      </c>
      <c r="E2249" s="327">
        <f>E2248*'Assumptions (Petroleum)'!D22/10^3</f>
        <v>0.005085438144</v>
      </c>
      <c r="F2249" s="327">
        <f>F2248*'Assumptions (Petroleum)'!E22/10^3</f>
        <v>0.008712136767</v>
      </c>
      <c r="G2249" s="327">
        <f>G2248*'Assumptions (Petroleum)'!F22/10^3</f>
        <v>0.01737769179</v>
      </c>
      <c r="H2249" s="327">
        <f>H2248*'Assumptions (Petroleum)'!G22/10^3</f>
        <v>0.02385238496</v>
      </c>
      <c r="I2249" s="327">
        <f>I2248*'Assumptions (Petroleum)'!H22/10^3</f>
        <v>0.009814633549</v>
      </c>
      <c r="J2249" s="327">
        <f>J2248*'Assumptions (Petroleum)'!I22/10^3</f>
        <v>0.01114881578</v>
      </c>
      <c r="K2249" s="327">
        <f>K2248*'Assumptions (Petroleum)'!J22/10^3</f>
        <v>0.01432513733</v>
      </c>
      <c r="L2249" s="327">
        <f>L2248*'Assumptions (Petroleum)'!K22/10^3</f>
        <v>0.01039422947</v>
      </c>
      <c r="M2249" s="327">
        <f>M2248*'Assumptions (Petroleum)'!L22/10^3</f>
        <v>0.007950985272</v>
      </c>
      <c r="N2249" s="327">
        <f>N2248*'Assumptions (Petroleum)'!M22/10^3</f>
        <v>0.01409871478</v>
      </c>
      <c r="O2249" s="327">
        <f>O2248*'Assumptions (Petroleum)'!N22/10^3</f>
        <v>0.01058927317</v>
      </c>
      <c r="P2249" s="327">
        <f>P2248*'Assumptions (Petroleum)'!O22/10^3</f>
        <v>0.009759385055</v>
      </c>
      <c r="Q2249" s="327">
        <f>Q2248*'Assumptions (Petroleum)'!P22/10^3</f>
        <v>0.01006347416</v>
      </c>
      <c r="R2249" s="327">
        <f>R2248*'Assumptions (Petroleum)'!Q22/10^3</f>
        <v>0.005022531386</v>
      </c>
      <c r="S2249" s="327">
        <f>S2248*'Assumptions (Petroleum)'!R22/10^3</f>
        <v>0.004126118333</v>
      </c>
      <c r="T2249" s="327">
        <f>T2248*'Assumptions (Petroleum)'!S22/10^3</f>
        <v>0.006481121339</v>
      </c>
      <c r="U2249" s="327">
        <f>U2248*'Assumptions (Petroleum)'!T22/10^3</f>
        <v>0.006721532928</v>
      </c>
      <c r="V2249" s="327">
        <f>V2248*'Assumptions (Petroleum)'!U22/10^3</f>
        <v>0.006975912481</v>
      </c>
      <c r="W2249" s="327">
        <f>W2248*'Assumptions (Petroleum)'!V22/10^3</f>
        <v>0.00696436216</v>
      </c>
      <c r="X2249" s="327">
        <f>X2248*'Assumptions (Petroleum)'!W22/10^3</f>
        <v>0.006625173008</v>
      </c>
      <c r="Y2249" s="327">
        <f>Y2248*'Assumptions (Petroleum)'!X22/10^3</f>
        <v>0.006225910938</v>
      </c>
      <c r="Z2249" s="327">
        <f>Z2248*'Assumptions (Petroleum)'!Y22/10^3</f>
        <v>0.005967887906</v>
      </c>
      <c r="AA2249" s="327">
        <f>AA2248*'Assumptions (Petroleum)'!Z22/10^3</f>
        <v>0.005808969018</v>
      </c>
      <c r="AB2249" s="327">
        <f>AB2248*'Assumptions (Petroleum)'!AA22/10^3</f>
        <v>0.005795430894</v>
      </c>
      <c r="AC2249" s="327">
        <f>AC2248*'Assumptions (Petroleum)'!AB22/10^3</f>
        <v>0.005785032744</v>
      </c>
      <c r="AD2249" s="327">
        <f>AD2248*'Assumptions (Petroleum)'!AC22/10^3</f>
        <v>0.005823090259</v>
      </c>
      <c r="AE2249" s="327">
        <f>AE2248*'Assumptions (Petroleum)'!AD22/10^3</f>
        <v>0.005700085458</v>
      </c>
      <c r="AF2249" s="327">
        <f>AF2248*'Assumptions (Petroleum)'!AE22/10^3</f>
        <v>0.00568320071</v>
      </c>
      <c r="AG2249" s="327">
        <f>AG2248*'Assumptions (Petroleum)'!AF22/10^3</f>
        <v>0.005548652941</v>
      </c>
      <c r="AH2249" s="327">
        <f>AH2248*'Assumptions (Petroleum)'!AG22/10^3</f>
        <v>0.005391280937</v>
      </c>
      <c r="AI2249" s="327">
        <f>AI2248*'Assumptions (Petroleum)'!AH22/10^3</f>
        <v>0.00526896406</v>
      </c>
      <c r="AJ2249" s="327">
        <f>AJ2248*'Assumptions (Petroleum)'!AI22/10^3</f>
        <v>0.005148841593</v>
      </c>
      <c r="AK2249" s="327">
        <f>AK2248*'Assumptions (Petroleum)'!AJ22/10^3</f>
        <v>0.004947095781</v>
      </c>
      <c r="AL2249" s="327">
        <f>AL2248*'Assumptions (Petroleum)'!AK22/10^3</f>
        <v>0.004776653235</v>
      </c>
      <c r="AM2249" s="327">
        <f>AM2248*'Assumptions (Petroleum)'!AL22/10^3</f>
        <v>0.004619073994</v>
      </c>
      <c r="AN2249" s="327">
        <f>AN2248*'Assumptions (Petroleum)'!AM22/10^3</f>
        <v>0.00435958309</v>
      </c>
      <c r="AO2249" s="327">
        <f>AO2248*'Assumptions (Petroleum)'!AN22/10^3</f>
        <v>0.004122309898</v>
      </c>
      <c r="AP2249" s="327">
        <f>AP2248*'Assumptions (Petroleum)'!AO22/10^3</f>
        <v>0.003882433097</v>
      </c>
      <c r="AQ2249" s="327">
        <f>AQ2248*'Assumptions (Petroleum)'!AP22/10^3</f>
        <v>0.003626080079</v>
      </c>
      <c r="AR2249" s="327">
        <f>AR2248*'Assumptions (Petroleum)'!AQ22/10^3</f>
        <v>0.003338451056</v>
      </c>
      <c r="AS2249" s="327">
        <f>AS2248*'Assumptions (Petroleum)'!AR22/10^3</f>
        <v>0.00305487756</v>
      </c>
      <c r="AT2249" s="327">
        <f>AT2248*'Assumptions (Petroleum)'!AS22/10^3</f>
        <v>0.002729738128</v>
      </c>
      <c r="AU2249" s="327">
        <f>AU2248*'Assumptions (Petroleum)'!AT22/10^3</f>
        <v>0.002383424319</v>
      </c>
      <c r="AV2249" s="327">
        <f>AV2248*'Assumptions (Petroleum)'!AU22/10^3</f>
        <v>0.002030876119</v>
      </c>
      <c r="AW2249" s="327">
        <f>AW2248*'Assumptions (Petroleum)'!AV22/10^3</f>
        <v>0.001657089328</v>
      </c>
      <c r="AX2249" s="327">
        <f>AX2248*'Assumptions (Petroleum)'!AW22/10^3</f>
        <v>0.00126865088</v>
      </c>
      <c r="AY2249" s="327">
        <f>AY2248*'Assumptions (Petroleum)'!AX22/10^3</f>
        <v>0.0008647853993</v>
      </c>
      <c r="AZ2249" s="327">
        <f>AZ2248*'Assumptions (Petroleum)'!AY22/10^3</f>
        <v>0.000439728001</v>
      </c>
      <c r="BA2249" s="327">
        <f>BA2248*'Assumptions (Petroleum)'!AZ22/10^3</f>
        <v>0</v>
      </c>
    </row>
    <row r="2250" ht="15.75" customHeight="1">
      <c r="A2250" s="326" t="s">
        <v>31</v>
      </c>
      <c r="B2250" s="159" t="s">
        <v>351</v>
      </c>
      <c r="C2250" s="219">
        <f>'Assumptions (Petroleum)'!B17*Model!C2247/10^9+'Assumptions (Petroleum)'!B18*Model!C2248/10^3</f>
        <v>0.001412115692</v>
      </c>
      <c r="D2250" s="219">
        <f>'Assumptions (Petroleum)'!C17*Model!D2247/10^9+'Assumptions (Petroleum)'!C18*Model!D2248/10^3</f>
        <v>0.001365092514</v>
      </c>
      <c r="E2250" s="219">
        <f>'Assumptions (Petroleum)'!D17*Model!E2247/10^9+'Assumptions (Petroleum)'!D18*Model!E2248/10^3</f>
        <v>0.000525047601</v>
      </c>
      <c r="F2250" s="219">
        <f>'Assumptions (Petroleum)'!E17*Model!F2247/10^9+'Assumptions (Petroleum)'!E18*Model!F2248/10^3</f>
        <v>0.0006463052614</v>
      </c>
      <c r="G2250" s="219">
        <f>'Assumptions (Petroleum)'!F17*Model!G2247/10^9+'Assumptions (Petroleum)'!F18*Model!G2248/10^3</f>
        <v>0.0007585637757</v>
      </c>
      <c r="H2250" s="219">
        <f>'Assumptions (Petroleum)'!G17*Model!H2247/10^9+'Assumptions (Petroleum)'!G18*Model!H2248/10^3</f>
        <v>0.0007790829541</v>
      </c>
      <c r="I2250" s="219">
        <f>'Assumptions (Petroleum)'!H17*Model!I2247/10^9+'Assumptions (Petroleum)'!H18*Model!I2248/10^3</f>
        <v>0.0005338531431</v>
      </c>
      <c r="J2250" s="219">
        <f>'Assumptions (Petroleum)'!I17*Model!J2247/10^9+'Assumptions (Petroleum)'!I18*Model!J2248/10^3</f>
        <v>0.0002687583739</v>
      </c>
      <c r="K2250" s="219">
        <f>'Assumptions (Petroleum)'!J17*Model!K2247/10^9+'Assumptions (Petroleum)'!J18*Model!K2248/10^3</f>
        <v>0.0002700272653</v>
      </c>
      <c r="L2250" s="219">
        <f>'Assumptions (Petroleum)'!K17*Model!L2247/10^9+'Assumptions (Petroleum)'!K18*Model!L2248/10^3</f>
        <v>0.0003175282331</v>
      </c>
      <c r="M2250" s="219">
        <f>'Assumptions (Petroleum)'!L17*Model!M2247/10^9+'Assumptions (Petroleum)'!L18*Model!M2248/10^3</f>
        <v>0.000248188726</v>
      </c>
      <c r="N2250" s="219">
        <f>'Assumptions (Petroleum)'!M17*Model!N2247/10^9+'Assumptions (Petroleum)'!M18*Model!N2248/10^3</f>
        <v>0.000280411796</v>
      </c>
      <c r="O2250" s="219">
        <f>'Assumptions (Petroleum)'!N17*Model!O2247/10^9+'Assumptions (Petroleum)'!N18*Model!O2248/10^3</f>
        <v>0.0002477266354</v>
      </c>
      <c r="P2250" s="219">
        <f>'Assumptions (Petroleum)'!O17*Model!P2247/10^9+'Assumptions (Petroleum)'!O18*Model!P2248/10^3</f>
        <v>0.0002458116455</v>
      </c>
      <c r="Q2250" s="219">
        <f>'Assumptions (Petroleum)'!P17*Model!Q2247/10^9+'Assumptions (Petroleum)'!P18*Model!Q2248/10^3</f>
        <v>0.0002596663066</v>
      </c>
      <c r="R2250" s="219">
        <f>'Assumptions (Petroleum)'!Q17*Model!R2247/10^9+'Assumptions (Petroleum)'!Q18*Model!R2248/10^3</f>
        <v>0.0002462327427</v>
      </c>
      <c r="S2250" s="219">
        <f>'Assumptions (Petroleum)'!R17*Model!S2247/10^9+'Assumptions (Petroleum)'!R18*Model!S2248/10^3</f>
        <v>0.0002480340612</v>
      </c>
      <c r="T2250" s="219">
        <f>'Assumptions (Petroleum)'!S17*Model!T2247/10^9+'Assumptions (Petroleum)'!S18*Model!T2248/10^3</f>
        <v>0.0002749525608</v>
      </c>
      <c r="U2250" s="219">
        <f>'Assumptions (Petroleum)'!T17*Model!U2247/10^9+'Assumptions (Petroleum)'!T18*Model!U2248/10^3</f>
        <v>0.0002631013559</v>
      </c>
      <c r="V2250" s="219">
        <f>'Assumptions (Petroleum)'!U17*Model!V2247/10^9+'Assumptions (Petroleum)'!U18*Model!V2248/10^3</f>
        <v>0.0002680724554</v>
      </c>
      <c r="W2250" s="219">
        <f>'Assumptions (Petroleum)'!V17*Model!W2247/10^9+'Assumptions (Petroleum)'!V18*Model!W2248/10^3</f>
        <v>0.00027313748</v>
      </c>
      <c r="X2250" s="219">
        <f>'Assumptions (Petroleum)'!W17*Model!X2247/10^9+'Assumptions (Petroleum)'!W18*Model!X2248/10^3</f>
        <v>0.0002690215976</v>
      </c>
      <c r="Y2250" s="219">
        <f>'Assumptions (Petroleum)'!X17*Model!Y2247/10^9+'Assumptions (Petroleum)'!X18*Model!Y2248/10^3</f>
        <v>0.0002646526743</v>
      </c>
      <c r="Z2250" s="219">
        <f>'Assumptions (Petroleum)'!Y17*Model!Z2247/10^9+'Assumptions (Petroleum)'!Y18*Model!Z2248/10^3</f>
        <v>0.0002600226174</v>
      </c>
      <c r="AA2250" s="219">
        <f>'Assumptions (Petroleum)'!Z17*Model!AA2247/10^9+'Assumptions (Petroleum)'!Z18*Model!AA2248/10^3</f>
        <v>0.0002551231188</v>
      </c>
      <c r="AB2250" s="219">
        <f>'Assumptions (Petroleum)'!AA17*Model!AB2247/10^9+'Assumptions (Petroleum)'!AA18*Model!AB2248/10^3</f>
        <v>0.0002499456496</v>
      </c>
      <c r="AC2250" s="219">
        <f>'Assumptions (Petroleum)'!AB17*Model!AC2247/10^9+'Assumptions (Petroleum)'!AB18*Model!AC2248/10^3</f>
        <v>0.0002444814548</v>
      </c>
      <c r="AD2250" s="219">
        <f>'Assumptions (Petroleum)'!AC17*Model!AD2247/10^9+'Assumptions (Petroleum)'!AC18*Model!AD2248/10^3</f>
        <v>0.0002387215477</v>
      </c>
      <c r="AE2250" s="219">
        <f>'Assumptions (Petroleum)'!AD17*Model!AE2247/10^9+'Assumptions (Petroleum)'!AD18*Model!AE2248/10^3</f>
        <v>0.0002326567045</v>
      </c>
      <c r="AF2250" s="219">
        <f>'Assumptions (Petroleum)'!AE17*Model!AF2247/10^9+'Assumptions (Petroleum)'!AE18*Model!AF2248/10^3</f>
        <v>0.0002262774585</v>
      </c>
      <c r="AG2250" s="219">
        <f>'Assumptions (Petroleum)'!AF17*Model!AG2247/10^9+'Assumptions (Petroleum)'!AF18*Model!AG2248/10^3</f>
        <v>0.0002195740938</v>
      </c>
      <c r="AH2250" s="219">
        <f>'Assumptions (Petroleum)'!AG17*Model!AH2247/10^9+'Assumptions (Petroleum)'!AG18*Model!AH2248/10^3</f>
        <v>0.0002125366399</v>
      </c>
      <c r="AI2250" s="219">
        <f>'Assumptions (Petroleum)'!AH17*Model!AI2247/10^9+'Assumptions (Petroleum)'!AH18*Model!AI2248/10^3</f>
        <v>0.0002051548651</v>
      </c>
      <c r="AJ2250" s="219">
        <f>'Assumptions (Petroleum)'!AI17*Model!AJ2247/10^9+'Assumptions (Petroleum)'!AI18*Model!AJ2248/10^3</f>
        <v>0.0001974182704</v>
      </c>
      <c r="AK2250" s="219">
        <f>'Assumptions (Petroleum)'!AJ17*Model!AK2247/10^9+'Assumptions (Petroleum)'!AJ18*Model!AK2248/10^3</f>
        <v>0.0001893160829</v>
      </c>
      <c r="AL2250" s="219">
        <f>'Assumptions (Petroleum)'!AK17*Model!AL2247/10^9+'Assumptions (Petroleum)'!AK18*Model!AL2248/10^3</f>
        <v>0.0001808372493</v>
      </c>
      <c r="AM2250" s="219">
        <f>'Assumptions (Petroleum)'!AL17*Model!AM2247/10^9+'Assumptions (Petroleum)'!AL18*Model!AM2248/10^3</f>
        <v>0.0001719704291</v>
      </c>
      <c r="AN2250" s="219">
        <f>'Assumptions (Petroleum)'!AM17*Model!AN2247/10^9+'Assumptions (Petroleum)'!AM18*Model!AN2248/10^3</f>
        <v>0.0001627039878</v>
      </c>
      <c r="AO2250" s="219">
        <f>'Assumptions (Petroleum)'!AN17*Model!AO2247/10^9+'Assumptions (Petroleum)'!AN18*Model!AO2248/10^3</f>
        <v>0.0001530259898</v>
      </c>
      <c r="AP2250" s="219">
        <f>'Assumptions (Petroleum)'!AO17*Model!AP2247/10^9+'Assumptions (Petroleum)'!AO18*Model!AP2248/10^3</f>
        <v>0.0001429241909</v>
      </c>
      <c r="AQ2250" s="219">
        <f>'Assumptions (Petroleum)'!AP17*Model!AQ2247/10^9+'Assumptions (Petroleum)'!AP18*Model!AQ2248/10^3</f>
        <v>0.0001323860314</v>
      </c>
      <c r="AR2250" s="219">
        <f>'Assumptions (Petroleum)'!AQ17*Model!AR2247/10^9+'Assumptions (Petroleum)'!AQ18*Model!AR2248/10^3</f>
        <v>0.000121398628</v>
      </c>
      <c r="AS2250" s="219">
        <f>'Assumptions (Petroleum)'!AR17*Model!AS2247/10^9+'Assumptions (Petroleum)'!AR18*Model!AS2248/10^3</f>
        <v>0.0001099487667</v>
      </c>
      <c r="AT2250" s="219">
        <f>'Assumptions (Petroleum)'!AS17*Model!AT2247/10^9+'Assumptions (Petroleum)'!AS18*Model!AT2248/10^3</f>
        <v>0.00009802289418</v>
      </c>
      <c r="AU2250" s="219">
        <f>'Assumptions (Petroleum)'!AT17*Model!AU2247/10^9+'Assumptions (Petroleum)'!AT18*Model!AU2248/10^3</f>
        <v>0.0000856071103</v>
      </c>
      <c r="AV2250" s="219">
        <f>'Assumptions (Petroleum)'!AU17*Model!AV2247/10^9+'Assumptions (Petroleum)'!AU18*Model!AV2248/10^3</f>
        <v>0.00007268715947</v>
      </c>
      <c r="AW2250" s="219">
        <f>'Assumptions (Petroleum)'!AV17*Model!AW2247/10^9+'Assumptions (Petroleum)'!AV18*Model!AW2248/10^3</f>
        <v>0.00005924842233</v>
      </c>
      <c r="AX2250" s="219">
        <f>'Assumptions (Petroleum)'!AW17*Model!AX2247/10^9+'Assumptions (Petroleum)'!AW18*Model!AX2248/10^3</f>
        <v>0.00004527590706</v>
      </c>
      <c r="AY2250" s="219">
        <f>'Assumptions (Petroleum)'!AX17*Model!AY2247/10^9+'Assumptions (Petroleum)'!AX18*Model!AY2248/10^3</f>
        <v>0.00003075424053</v>
      </c>
      <c r="AZ2250" s="219">
        <f>'Assumptions (Petroleum)'!AY17*Model!AZ2247/10^9+'Assumptions (Petroleum)'!AY18*Model!AZ2248/10^3</f>
        <v>0.00001566765923</v>
      </c>
      <c r="BA2250" s="219">
        <f>'Assumptions (Petroleum)'!AZ17*Model!BA2247/10^9+'Assumptions (Petroleum)'!AZ18*Model!BA2248/10^3</f>
        <v>0</v>
      </c>
    </row>
    <row r="2251" ht="15.75" customHeight="1">
      <c r="A2251" s="326" t="s">
        <v>36</v>
      </c>
      <c r="B2251" s="159" t="s">
        <v>351</v>
      </c>
      <c r="C2251" s="95">
        <f>C2248*'Assumptions (Petroleum)'!B32/10^3</f>
        <v>0.0369974653</v>
      </c>
      <c r="D2251" s="95">
        <f>D2248*'Assumptions (Petroleum)'!C32/10^3</f>
        <v>0.02897336289</v>
      </c>
      <c r="E2251" s="95">
        <f>E2248*'Assumptions (Petroleum)'!D32/10^3</f>
        <v>0.004959379926</v>
      </c>
      <c r="F2251" s="95">
        <f>F2248*'Assumptions (Petroleum)'!E32/10^3</f>
        <v>0.008340254381</v>
      </c>
      <c r="G2251" s="95">
        <f>G2248*'Assumptions (Petroleum)'!F32/10^3</f>
        <v>0.01178149961</v>
      </c>
      <c r="H2251" s="95">
        <f>H2248*'Assumptions (Petroleum)'!G32/10^3</f>
        <v>0.0139448716</v>
      </c>
      <c r="I2251" s="95">
        <f>I2248*'Assumptions (Petroleum)'!H32/10^3</f>
        <v>0.004316196885</v>
      </c>
      <c r="J2251" s="95">
        <f>J2248*'Assumptions (Petroleum)'!I32/10^3</f>
        <v>0.004499074109</v>
      </c>
      <c r="K2251" s="95">
        <f>K2248*'Assumptions (Petroleum)'!J32/10^3</f>
        <v>0.005070084112</v>
      </c>
      <c r="L2251" s="95">
        <f>L2248*'Assumptions (Petroleum)'!K32/10^3</f>
        <v>0.004359922331</v>
      </c>
      <c r="M2251" s="95">
        <f>M2248*'Assumptions (Petroleum)'!L32/10^3</f>
        <v>0.002628624594</v>
      </c>
      <c r="N2251" s="95">
        <f>N2248*'Assumptions (Petroleum)'!M32/10^3</f>
        <v>0.003181528272</v>
      </c>
      <c r="O2251" s="95">
        <f>O2248*'Assumptions (Petroleum)'!N32/10^3</f>
        <v>0.001990846196</v>
      </c>
      <c r="P2251" s="95">
        <f>P2248*'Assumptions (Petroleum)'!O32/10^3</f>
        <v>0.00206623415</v>
      </c>
      <c r="Q2251" s="95">
        <f>Q2248*'Assumptions (Petroleum)'!P32/10^3</f>
        <v>0.002428770803</v>
      </c>
      <c r="R2251" s="95">
        <f>R2248*'Assumptions (Petroleum)'!Q32/10^3</f>
        <v>0.001660460018</v>
      </c>
      <c r="S2251" s="95">
        <f>S2248*'Assumptions (Petroleum)'!R32/10^3</f>
        <v>0.00172143276</v>
      </c>
      <c r="T2251" s="95">
        <f>T2248*'Assumptions (Petroleum)'!S32/10^3</f>
        <v>0.00209577794</v>
      </c>
      <c r="U2251" s="95">
        <f>U2248*'Assumptions (Petroleum)'!T32/10^3</f>
        <v>0.0018304704</v>
      </c>
      <c r="V2251" s="95">
        <f>V2248*'Assumptions (Petroleum)'!U32/10^3</f>
        <v>0.00185584608</v>
      </c>
      <c r="W2251" s="95">
        <f>W2248*'Assumptions (Petroleum)'!V32/10^3</f>
        <v>0.001935773199</v>
      </c>
      <c r="X2251" s="95">
        <f>X2248*'Assumptions (Petroleum)'!W32/10^3</f>
        <v>0.001885440272</v>
      </c>
      <c r="Y2251" s="95">
        <f>Y2248*'Assumptions (Petroleum)'!X32/10^3</f>
        <v>0.00183723299</v>
      </c>
      <c r="Z2251" s="95">
        <f>Z2248*'Assumptions (Petroleum)'!Y32/10^3</f>
        <v>0.001800513897</v>
      </c>
      <c r="AA2251" s="95">
        <f>AA2248*'Assumptions (Petroleum)'!Z32/10^3</f>
        <v>0.001766782233</v>
      </c>
      <c r="AB2251" s="95">
        <f>AB2248*'Assumptions (Petroleum)'!AA32/10^3</f>
        <v>0.001746754178</v>
      </c>
      <c r="AC2251" s="95">
        <f>AC2248*'Assumptions (Petroleum)'!AB32/10^3</f>
        <v>0.001703959691</v>
      </c>
      <c r="AD2251" s="95">
        <f>AD2248*'Assumptions (Petroleum)'!AC32/10^3</f>
        <v>0.001665050457</v>
      </c>
      <c r="AE2251" s="95">
        <f>AE2248*'Assumptions (Petroleum)'!AD32/10^3</f>
        <v>0.001620630215</v>
      </c>
      <c r="AF2251" s="95">
        <f>AF2248*'Assumptions (Petroleum)'!AE32/10^3</f>
        <v>0.00157545682</v>
      </c>
      <c r="AG2251" s="95">
        <f>AG2248*'Assumptions (Petroleum)'!AF32/10^3</f>
        <v>0.001528143598</v>
      </c>
      <c r="AH2251" s="95">
        <f>AH2248*'Assumptions (Petroleum)'!AG32/10^3</f>
        <v>0.001480709115</v>
      </c>
      <c r="AI2251" s="95">
        <f>AI2248*'Assumptions (Petroleum)'!AH32/10^3</f>
        <v>0.00142482704</v>
      </c>
      <c r="AJ2251" s="95">
        <f>AJ2248*'Assumptions (Petroleum)'!AI32/10^3</f>
        <v>0.001366092662</v>
      </c>
      <c r="AK2251" s="95">
        <f>AK2248*'Assumptions (Petroleum)'!AJ32/10^3</f>
        <v>0.001305356304</v>
      </c>
      <c r="AL2251" s="95">
        <f>AL2248*'Assumptions (Petroleum)'!AK32/10^3</f>
        <v>0.00124429932</v>
      </c>
      <c r="AM2251" s="95">
        <f>AM2248*'Assumptions (Petroleum)'!AL32/10^3</f>
        <v>0.001185416661</v>
      </c>
      <c r="AN2251" s="95">
        <f>AN2248*'Assumptions (Petroleum)'!AM32/10^3</f>
        <v>0.001122409503</v>
      </c>
      <c r="AO2251" s="95">
        <f>AO2248*'Assumptions (Petroleum)'!AN32/10^3</f>
        <v>0.001059333365</v>
      </c>
      <c r="AP2251" s="95">
        <f>AP2248*'Assumptions (Petroleum)'!AO32/10^3</f>
        <v>0.0009927537967</v>
      </c>
      <c r="AQ2251" s="95">
        <f>AQ2248*'Assumptions (Petroleum)'!AP32/10^3</f>
        <v>0.0009209190672</v>
      </c>
      <c r="AR2251" s="95">
        <f>AR2248*'Assumptions (Petroleum)'!AQ32/10^3</f>
        <v>0.0008450351205</v>
      </c>
      <c r="AS2251" s="95">
        <f>AS2248*'Assumptions (Petroleum)'!AR32/10^3</f>
        <v>0.0007654515517</v>
      </c>
      <c r="AT2251" s="95">
        <f>AT2248*'Assumptions (Petroleum)'!AS32/10^3</f>
        <v>0.000683041712</v>
      </c>
      <c r="AU2251" s="95">
        <f>AU2248*'Assumptions (Petroleum)'!AT32/10^3</f>
        <v>0.0005976009135</v>
      </c>
      <c r="AV2251" s="95">
        <f>AV2248*'Assumptions (Petroleum)'!AU32/10^3</f>
        <v>0.0005083743298</v>
      </c>
      <c r="AW2251" s="95">
        <f>AW2248*'Assumptions (Petroleum)'!AV32/10^3</f>
        <v>0.000414296011</v>
      </c>
      <c r="AX2251" s="95">
        <f>AX2248*'Assumptions (Petroleum)'!AW32/10^3</f>
        <v>0.0003175513165</v>
      </c>
      <c r="AY2251" s="95">
        <f>AY2248*'Assumptions (Petroleum)'!AX32/10^3</f>
        <v>0.0002193320004</v>
      </c>
      <c r="AZ2251" s="95">
        <f>AZ2248*'Assumptions (Petroleum)'!AY32/10^3</f>
        <v>0.0001125872352</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v>
      </c>
      <c r="D2253" s="319">
        <v>0.0</v>
      </c>
      <c r="E2253" s="319">
        <v>0.0</v>
      </c>
      <c r="F2253" s="319">
        <v>4.0</v>
      </c>
      <c r="G2253" s="319">
        <v>0.0</v>
      </c>
      <c r="H2253" s="319">
        <v>1.8</v>
      </c>
      <c r="I2253" s="319">
        <v>0.0</v>
      </c>
      <c r="J2253" s="319">
        <v>0.0</v>
      </c>
      <c r="K2253" s="319">
        <v>0.0</v>
      </c>
      <c r="L2253" s="319">
        <v>1.0</v>
      </c>
      <c r="M2253" s="319">
        <v>0.0</v>
      </c>
      <c r="N2253" s="319">
        <v>0.0</v>
      </c>
      <c r="O2253" s="319">
        <v>0.0</v>
      </c>
      <c r="P2253" s="319">
        <v>0.0</v>
      </c>
      <c r="Q2253" s="319">
        <v>0.0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0.0008829730854</v>
      </c>
      <c r="D2255" s="177">
        <f t="shared" si="82"/>
        <v>0.0009005391615</v>
      </c>
      <c r="E2255" s="177">
        <f t="shared" si="82"/>
        <v>0.001331759317</v>
      </c>
      <c r="F2255" s="177">
        <f t="shared" si="82"/>
        <v>0.0004215269958</v>
      </c>
      <c r="G2255" s="177">
        <f t="shared" si="82"/>
        <v>0.0004299129539</v>
      </c>
      <c r="H2255" s="177">
        <f t="shared" si="82"/>
        <v>0</v>
      </c>
      <c r="I2255" s="177">
        <f t="shared" si="82"/>
        <v>0.0002484381588</v>
      </c>
      <c r="J2255" s="177">
        <f t="shared" si="82"/>
        <v>0.0002533806465</v>
      </c>
      <c r="K2255" s="177">
        <f t="shared" si="82"/>
        <v>0.0002584214612</v>
      </c>
      <c r="L2255" s="177">
        <f t="shared" si="82"/>
        <v>0</v>
      </c>
      <c r="M2255" s="177">
        <f t="shared" si="82"/>
        <v>0</v>
      </c>
      <c r="N2255" s="177">
        <f t="shared" si="82"/>
        <v>0</v>
      </c>
      <c r="O2255" s="177">
        <f t="shared" si="82"/>
        <v>0</v>
      </c>
      <c r="P2255" s="177">
        <f t="shared" si="82"/>
        <v>0</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0.0008829730854</v>
      </c>
      <c r="D2259" s="177">
        <f>IF($F$2253&gt;0,'Assumptions (Petroleum)'!$V$13*Model!$F$2253*'Assumptions (Petroleum)'!C$2/10^9,0)</f>
        <v>0.0009005391615</v>
      </c>
      <c r="E2259" s="177">
        <f>IF($F$2253&gt;0,'Assumptions (Petroleum)'!$V$13*Model!$F$2253*'Assumptions (Petroleum)'!D$2/10^9,0)</f>
        <v>0.0009184547014</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0.0004133046156</v>
      </c>
      <c r="F2261" s="177">
        <f>IF($H$2253&gt;0,'Assumptions (Petroleum)'!$V$13*Model!$H$2253*'Assumptions (Petroleum)'!E$2/10^9,0)</f>
        <v>0.0004215269958</v>
      </c>
      <c r="G2261" s="177">
        <f>IF($H$2253&gt;0,'Assumptions (Petroleum)'!$V$13*Model!$H$2253*'Assumptions (Petroleum)'!F$2/10^9,0)</f>
        <v>0.0004299129539</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v>
      </c>
      <c r="G2262" s="177">
        <f>IF($I$2253&gt;0,'Assumptions (Petroleum)'!$V$13*Model!$I$2253*'Assumptions (Petroleum)'!F$2/10^9,0)</f>
        <v>0</v>
      </c>
      <c r="H2262" s="177">
        <f>IF($I$2253&gt;0,'Assumptions (Petroleum)'!$V$13*Model!$I$2253*'Assumptions (Petroleum)'!G$2/10^9,0)</f>
        <v>0</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v>
      </c>
      <c r="H2263" s="177">
        <f>IF($J$2253&gt;0,'Assumptions (Petroleum)'!$V$13*Model!$J$2253*'Assumptions (Petroleum)'!G$2/10^9,0)</f>
        <v>0</v>
      </c>
      <c r="I2263" s="177">
        <f>IF($J$2253&gt;0,'Assumptions (Petroleum)'!$V$13*Model!$J$2253*'Assumptions (Petroleum)'!H$2/10^9,0)</f>
        <v>0</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0.0002484381588</v>
      </c>
      <c r="J2265" s="177">
        <f>IF($L$2253&gt;0,'Assumptions (Petroleum)'!$V$13*Model!$L$2253*'Assumptions (Petroleum)'!I$2/10^9,0)</f>
        <v>0.0002533806465</v>
      </c>
      <c r="K2265" s="177">
        <f>IF($L$2253&gt;0,'Assumptions (Petroleum)'!$V$13*Model!$L$2253*'Assumptions (Petroleum)'!J$2/10^9,0)</f>
        <v>0.0002584214612</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v>
      </c>
      <c r="O2270" s="177">
        <f>IF($Q$2253&gt;0,'Assumptions (Petroleum)'!$V$13*Model!$Q$2253*'Assumptions (Petroleum)'!N$2/10^9,0)</f>
        <v>0</v>
      </c>
      <c r="P2270" s="177">
        <f>IF($Q$2253&gt;0,'Assumptions (Petroleum)'!$V$13*Model!$Q$2253*'Assumptions (Petroleum)'!O$2/10^9,0)</f>
        <v>0</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0.0005297838512</v>
      </c>
      <c r="D2307" s="279">
        <f>'Assumptions (Petroleum)'!$V$4*Model!D2255</f>
        <v>0.0005403234969</v>
      </c>
      <c r="E2307" s="279">
        <f>'Assumptions (Petroleum)'!$V$4*Model!E2255</f>
        <v>0.0007990555902</v>
      </c>
      <c r="F2307" s="279">
        <f>'Assumptions (Petroleum)'!$V$4*Model!F2255</f>
        <v>0.0002529161975</v>
      </c>
      <c r="G2307" s="279">
        <f>'Assumptions (Petroleum)'!$V$4*Model!G2255</f>
        <v>0.0002579477723</v>
      </c>
      <c r="H2307" s="279">
        <f>'Assumptions (Petroleum)'!$V$4*Model!H2255</f>
        <v>0</v>
      </c>
      <c r="I2307" s="279">
        <f>'Assumptions (Petroleum)'!$V$4*Model!I2255</f>
        <v>0.0001490628953</v>
      </c>
      <c r="J2307" s="279">
        <f>'Assumptions (Petroleum)'!$V$4*Model!J2255</f>
        <v>0.0001520283879</v>
      </c>
      <c r="K2307" s="279">
        <f>'Assumptions (Petroleum)'!$V$4*Model!K2255</f>
        <v>0.0001550528767</v>
      </c>
      <c r="L2307" s="279">
        <f>'Assumptions (Petroleum)'!$V$4*Model!L2255</f>
        <v>0</v>
      </c>
      <c r="M2307" s="279">
        <f>'Assumptions (Petroleum)'!$V$4*Model!M2255</f>
        <v>0</v>
      </c>
      <c r="N2307" s="279">
        <f>'Assumptions (Petroleum)'!$V$4*Model!N2255</f>
        <v>0</v>
      </c>
      <c r="O2307" s="279">
        <f>'Assumptions (Petroleum)'!$V$4*Model!O2255</f>
        <v>0</v>
      </c>
      <c r="P2307" s="279">
        <f>'Assumptions (Petroleum)'!$V$4*Model!P2255</f>
        <v>0</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0.0003531892341</v>
      </c>
      <c r="D2308" s="279">
        <f>'Assumptions (Petroleum)'!$V$5*Model!D2255</f>
        <v>0.0003602156646</v>
      </c>
      <c r="E2308" s="279">
        <f>'Assumptions (Petroleum)'!$V$5*Model!E2255</f>
        <v>0.0005327037268</v>
      </c>
      <c r="F2308" s="279">
        <f>'Assumptions (Petroleum)'!$V$5*Model!F2255</f>
        <v>0.0001686107983</v>
      </c>
      <c r="G2308" s="279">
        <f>'Assumptions (Petroleum)'!$V$5*Model!G2255</f>
        <v>0.0001719651815</v>
      </c>
      <c r="H2308" s="279">
        <f>'Assumptions (Petroleum)'!$V$5*Model!H2255</f>
        <v>0</v>
      </c>
      <c r="I2308" s="279">
        <f>'Assumptions (Petroleum)'!$V$5*Model!I2255</f>
        <v>0.00009937526352</v>
      </c>
      <c r="J2308" s="279">
        <f>'Assumptions (Petroleum)'!$V$5*Model!J2255</f>
        <v>0.0001013522586</v>
      </c>
      <c r="K2308" s="279">
        <f>'Assumptions (Petroleum)'!$V$5*Model!K2255</f>
        <v>0.0001033685845</v>
      </c>
      <c r="L2308" s="279">
        <f>'Assumptions (Petroleum)'!$V$5*Model!L2255</f>
        <v>0</v>
      </c>
      <c r="M2308" s="279">
        <f>'Assumptions (Petroleum)'!$V$5*Model!M2255</f>
        <v>0</v>
      </c>
      <c r="N2308" s="279">
        <f>'Assumptions (Petroleum)'!$V$5*Model!N2255</f>
        <v>0</v>
      </c>
      <c r="O2308" s="279">
        <f>'Assumptions (Petroleum)'!$V$5*Model!O2255</f>
        <v>0</v>
      </c>
      <c r="P2308" s="279">
        <f>'Assumptions (Petroleum)'!$V$5*Model!P2255</f>
        <v>0</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v>
      </c>
      <c r="D2309" s="177">
        <f t="array" ref="D2309">SUM(IF(ISERROR(D2310:D2360),"",D2310:D2360))</f>
        <v>0</v>
      </c>
      <c r="E2309" s="177">
        <f t="array" ref="E2309">SUM(IF(ISERROR(E2310:E2360),"",E2310:E2360))</f>
        <v>0</v>
      </c>
      <c r="F2309" s="177">
        <f t="array" ref="F2309">SUM(IF(ISERROR(F2310:F2360),"",F2310:F2360))</f>
        <v>-0.00007655396666</v>
      </c>
      <c r="G2309" s="177">
        <f t="array" ref="G2309">SUM(IF(ISERROR(G2310:G2360),"",G2310:G2360))</f>
        <v>-0.00008019028008</v>
      </c>
      <c r="H2309" s="177">
        <f t="array" ref="H2309">SUM(IF(ISERROR(H2310:H2360),"",H2310:H2360))</f>
        <v>-0.0001198329222</v>
      </c>
      <c r="I2309" s="177">
        <f t="array" ref="I2309">SUM(IF(ISERROR(I2310:I2360),"",I2310:I2360))</f>
        <v>-0.0001255249861</v>
      </c>
      <c r="J2309" s="177">
        <f t="array" ref="J2309">SUM(IF(ISERROR(J2310:J2360),"",J2310:J2360))</f>
        <v>-0.0001314874229</v>
      </c>
      <c r="K2309" s="177">
        <f t="array" ref="K2309">SUM(IF(ISERROR(K2310:K2360),"",K2310:K2360))</f>
        <v>-0.0001377330755</v>
      </c>
      <c r="L2309" s="177">
        <f t="array" ref="L2309">SUM(IF(ISERROR(L2310:L2360),"",L2310:L2360))</f>
        <v>-0.0001658150413</v>
      </c>
      <c r="M2309" s="177">
        <f t="array" ref="M2309">SUM(IF(ISERROR(M2310:M2360),"",M2310:M2360))</f>
        <v>-0.0001736912557</v>
      </c>
      <c r="N2309" s="177">
        <f t="array" ref="N2309">SUM(IF(ISERROR(N2310:N2360),"",N2310:N2360))</f>
        <v>-0.0001819415904</v>
      </c>
      <c r="O2309" s="177">
        <f t="array" ref="O2309">SUM(IF(ISERROR(O2310:O2360),"",O2310:O2360))</f>
        <v>-0.0001905838159</v>
      </c>
      <c r="P2309" s="177">
        <f t="array" ref="P2309">SUM(IF(ISERROR(P2310:P2360),"",P2310:P2360))</f>
        <v>-0.0001996365472</v>
      </c>
      <c r="Q2309" s="177">
        <f t="array" ref="Q2309">SUM(IF(ISERROR(Q2310:Q2360),"",Q2310:Q2360))</f>
        <v>-0.0002091192831</v>
      </c>
      <c r="R2309" s="177">
        <f t="array" ref="R2309">SUM(IF(ISERROR(R2310:R2360),"",R2310:R2360))</f>
        <v>-0.0002190524491</v>
      </c>
      <c r="S2309" s="177">
        <f t="array" ref="S2309">SUM(IF(ISERROR(S2310:S2360),"",S2310:S2360))</f>
        <v>-0.0002294574404</v>
      </c>
      <c r="T2309" s="177">
        <f t="array" ref="T2309">SUM(IF(ISERROR(T2310:T2360),"",T2310:T2360))</f>
        <v>-0.0002403566688</v>
      </c>
      <c r="U2309" s="177">
        <f t="array" ref="U2309">SUM(IF(ISERROR(U2310:U2360),"",U2310:U2360))</f>
        <v>-0.00009821358593</v>
      </c>
      <c r="V2309" s="177">
        <f t="array" ref="V2309">SUM(IF(ISERROR(V2310:V2360),"",V2310:V2360))</f>
        <v>-0.0001028787313</v>
      </c>
      <c r="W2309" s="177">
        <f t="array" ref="W2309">SUM(IF(ISERROR(W2310:W2360),"",W2310:W2360))</f>
        <v>-0.00003588664702</v>
      </c>
      <c r="X2309" s="177">
        <f t="array" ref="X2309">SUM(IF(ISERROR(X2310:X2360),"",X2310:X2360))</f>
        <v>-0.00003759126275</v>
      </c>
      <c r="Y2309" s="177">
        <f t="array" ref="Y2309">SUM(IF(ISERROR(Y2310:Y2360),"",Y2310:Y2360))</f>
        <v>-0.00003937684773</v>
      </c>
      <c r="Z2309" s="177">
        <f t="array" ref="Z2309">SUM(IF(ISERROR(Z2310:Z2360),"",Z2310:Z2360))</f>
        <v>-0.000041247248</v>
      </c>
      <c r="AA2309" s="177">
        <f t="array" ref="AA2309">SUM(IF(ISERROR(AA2310:AA2360),"",AA2310:AA2360))</f>
        <v>0</v>
      </c>
      <c r="AB2309" s="177">
        <f t="array" ref="AB2309">SUM(IF(ISERROR(AB2310:AB2360),"",AB2310:AB2360))</f>
        <v>0</v>
      </c>
      <c r="AC2309" s="177">
        <f t="array" ref="AC2309">SUM(IF(ISERROR(AC2310:AC2360),"",AC2310:AC2360))</f>
        <v>0</v>
      </c>
      <c r="AD2309" s="177">
        <f t="array" ref="AD2309">SUM(IF(ISERROR(AD2310:AD2360),"",AD2310:AD2360))</f>
        <v>0</v>
      </c>
      <c r="AE2309" s="177">
        <f t="array" ref="AE2309">SUM(IF(ISERROR(AE2310:AE2360),"",AE2310:AE2360))</f>
        <v>0</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v>
      </c>
      <c r="D2310" s="177">
        <f>IF($C$2253&gt;0,PPMT('Assumptions (Petroleum)'!$V$6,Model!X$1,'Assumptions (Petroleum)'!$V$9,'Assumptions (Petroleum)'!$V$4*Model!$C$2253*'Assumptions (Petroleum)'!$B$2/10^9),0)</f>
        <v>0</v>
      </c>
      <c r="E2310" s="177">
        <f>IF($C$2253&gt;0,PPMT('Assumptions (Petroleum)'!$V$6,Model!Y$1,'Assumptions (Petroleum)'!$V$9,'Assumptions (Petroleum)'!$V$4*Model!$C$2253*'Assumptions (Petroleum)'!$B$2/10^9),0)</f>
        <v>0</v>
      </c>
      <c r="F2310" s="177">
        <f>IF($C$2253&gt;0,PPMT('Assumptions (Petroleum)'!$V$6,Model!Z$1,'Assumptions (Petroleum)'!$V$9,'Assumptions (Petroleum)'!$V$4*Model!$C$2253*'Assumptions (Petroleum)'!$B$2/10^9),0)</f>
        <v>0</v>
      </c>
      <c r="G2310" s="177">
        <f>IF($C$2253&gt;0,PPMT('Assumptions (Petroleum)'!$V$6,Model!AA$1,'Assumptions (Petroleum)'!$V$9,'Assumptions (Petroleum)'!$V$4*Model!$C$2253*'Assumptions (Petroleum)'!$B$2/10^9),0)</f>
        <v>0</v>
      </c>
      <c r="H2310" s="177">
        <f>IF($C$2253&gt;0,PPMT('Assumptions (Petroleum)'!$V$6,Model!AB$1,'Assumptions (Petroleum)'!$V$9,'Assumptions (Petroleum)'!$V$4*Model!$C$2253*'Assumptions (Petroleum)'!$B$2/10^9),0)</f>
        <v>0</v>
      </c>
      <c r="I2310" s="177">
        <f>IF($C$2253&gt;0,PPMT('Assumptions (Petroleum)'!$V$6,Model!AC$1,'Assumptions (Petroleum)'!$V$9,'Assumptions (Petroleum)'!$V$4*Model!$C$2253*'Assumptions (Petroleum)'!$B$2/10^9),0)</f>
        <v>0</v>
      </c>
      <c r="J2310" s="177">
        <f>IF($C$2253&gt;0,PPMT('Assumptions (Petroleum)'!$V$6,Model!AD$1,'Assumptions (Petroleum)'!$V$9,'Assumptions (Petroleum)'!$V$4*Model!$C$2253*'Assumptions (Petroleum)'!$B$2/10^9),0)</f>
        <v>0</v>
      </c>
      <c r="K2310" s="177">
        <f>IF($C$2253&gt;0,PPMT('Assumptions (Petroleum)'!$V$6,Model!AE$1,'Assumptions (Petroleum)'!$V$9,'Assumptions (Petroleum)'!$V$4*Model!$C$2253*'Assumptions (Petroleum)'!$B$2/10^9),0)</f>
        <v>0</v>
      </c>
      <c r="L2310" s="177">
        <f>IF($C$2253&gt;0,PPMT('Assumptions (Petroleum)'!$V$6,Model!AF$1,'Assumptions (Petroleum)'!$V$9,'Assumptions (Petroleum)'!$V$4*Model!$C$2253*'Assumptions (Petroleum)'!$B$2/10^9),0)</f>
        <v>0</v>
      </c>
      <c r="M2310" s="177">
        <f>IF($C$2253&gt;0,PPMT('Assumptions (Petroleum)'!$V$6,Model!AG$1,'Assumptions (Petroleum)'!$V$9,'Assumptions (Petroleum)'!$V$4*Model!$C$2253*'Assumptions (Petroleum)'!$B$2/10^9),0)</f>
        <v>0</v>
      </c>
      <c r="N2310" s="177">
        <f>IF($C$2253&gt;0,PPMT('Assumptions (Petroleum)'!$V$6,Model!AH$1,'Assumptions (Petroleum)'!$V$9,'Assumptions (Petroleum)'!$V$4*Model!$C$2253*'Assumptions (Petroleum)'!$B$2/10^9),0)</f>
        <v>0</v>
      </c>
      <c r="O2310" s="177">
        <f>IF($C$2253&gt;0,PPMT('Assumptions (Petroleum)'!$V$6,Model!AI$1,'Assumptions (Petroleum)'!$V$9,'Assumptions (Petroleum)'!$V$4*Model!$C$2253*'Assumptions (Petroleum)'!$B$2/10^9),0)</f>
        <v>0</v>
      </c>
      <c r="P2310" s="177">
        <f>IF($C$2253&gt;0,PPMT('Assumptions (Petroleum)'!$V$6,Model!AJ$1,'Assumptions (Petroleum)'!$V$9,'Assumptions (Petroleum)'!$V$4*Model!$C$2253*'Assumptions (Petroleum)'!$B$2/10^9),0)</f>
        <v>0</v>
      </c>
      <c r="Q2310" s="177">
        <f>IF($C$2253&gt;0,PPMT('Assumptions (Petroleum)'!$V$6,Model!AK$1,'Assumptions (Petroleum)'!$V$9,'Assumptions (Petroleum)'!$V$4*Model!$C$2253*'Assumptions (Petroleum)'!$B$2/10^9),0)</f>
        <v>0</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v>
      </c>
      <c r="E2311" s="177">
        <f>IF($D$2253&gt;0,PPMT('Assumptions (Petroleum)'!$V$6,Model!X$1,'Assumptions (Petroleum)'!$V$9,'Assumptions (Petroleum)'!$V$4*Model!$D$2253*'Assumptions (Petroleum)'!$B$2/10^9),0)</f>
        <v>0</v>
      </c>
      <c r="F2311" s="177">
        <f>IF($D$2253&gt;0,PPMT('Assumptions (Petroleum)'!$V$6,Model!Y$1,'Assumptions (Petroleum)'!$V$9,'Assumptions (Petroleum)'!$V$4*Model!$D$2253*'Assumptions (Petroleum)'!$B$2/10^9),0)</f>
        <v>0</v>
      </c>
      <c r="G2311" s="177">
        <f>IF($D$2253&gt;0,PPMT('Assumptions (Petroleum)'!$V$6,Model!Z$1,'Assumptions (Petroleum)'!$V$9,'Assumptions (Petroleum)'!$V$4*Model!$D$2253*'Assumptions (Petroleum)'!$B$2/10^9),0)</f>
        <v>0</v>
      </c>
      <c r="H2311" s="177">
        <f>IF($D$2253&gt;0,PPMT('Assumptions (Petroleum)'!$V$6,Model!AA$1,'Assumptions (Petroleum)'!$V$9,'Assumptions (Petroleum)'!$V$4*Model!$D$2253*'Assumptions (Petroleum)'!$B$2/10^9),0)</f>
        <v>0</v>
      </c>
      <c r="I2311" s="177">
        <f>IF($D$2253&gt;0,PPMT('Assumptions (Petroleum)'!$V$6,Model!AB$1,'Assumptions (Petroleum)'!$V$9,'Assumptions (Petroleum)'!$V$4*Model!$D$2253*'Assumptions (Petroleum)'!$B$2/10^9),0)</f>
        <v>0</v>
      </c>
      <c r="J2311" s="177">
        <f>IF($D$2253&gt;0,PPMT('Assumptions (Petroleum)'!$V$6,Model!AC$1,'Assumptions (Petroleum)'!$V$9,'Assumptions (Petroleum)'!$V$4*Model!$D$2253*'Assumptions (Petroleum)'!$B$2/10^9),0)</f>
        <v>0</v>
      </c>
      <c r="K2311" s="177">
        <f>IF($D$2253&gt;0,PPMT('Assumptions (Petroleum)'!$V$6,Model!AD$1,'Assumptions (Petroleum)'!$V$9,'Assumptions (Petroleum)'!$V$4*Model!$D$2253*'Assumptions (Petroleum)'!$B$2/10^9),0)</f>
        <v>0</v>
      </c>
      <c r="L2311" s="177">
        <f>IF($D$2253&gt;0,PPMT('Assumptions (Petroleum)'!$V$6,Model!AE$1,'Assumptions (Petroleum)'!$V$9,'Assumptions (Petroleum)'!$V$4*Model!$D$2253*'Assumptions (Petroleum)'!$B$2/10^9),0)</f>
        <v>0</v>
      </c>
      <c r="M2311" s="177">
        <f>IF($D$2253&gt;0,PPMT('Assumptions (Petroleum)'!$V$6,Model!AF$1,'Assumptions (Petroleum)'!$V$9,'Assumptions (Petroleum)'!$V$4*Model!$D$2253*'Assumptions (Petroleum)'!$B$2/10^9),0)</f>
        <v>0</v>
      </c>
      <c r="N2311" s="177">
        <f>IF($D$2253&gt;0,PPMT('Assumptions (Petroleum)'!$V$6,Model!AG$1,'Assumptions (Petroleum)'!$V$9,'Assumptions (Petroleum)'!$V$4*Model!$D$2253*'Assumptions (Petroleum)'!$B$2/10^9),0)</f>
        <v>0</v>
      </c>
      <c r="O2311" s="177">
        <f>IF($D$2253&gt;0,PPMT('Assumptions (Petroleum)'!$V$6,Model!AH$1,'Assumptions (Petroleum)'!$V$9,'Assumptions (Petroleum)'!$V$4*Model!$D$2253*'Assumptions (Petroleum)'!$B$2/10^9),0)</f>
        <v>0</v>
      </c>
      <c r="P2311" s="177">
        <f>IF($D$2253&gt;0,PPMT('Assumptions (Petroleum)'!$V$6,Model!AI$1,'Assumptions (Petroleum)'!$V$9,'Assumptions (Petroleum)'!$V$4*Model!$D$2253*'Assumptions (Petroleum)'!$B$2/10^9),0)</f>
        <v>0</v>
      </c>
      <c r="Q2311" s="177">
        <f>IF($D$2253&gt;0,PPMT('Assumptions (Petroleum)'!$V$6,Model!AJ$1,'Assumptions (Petroleum)'!$V$9,'Assumptions (Petroleum)'!$V$4*Model!$D$2253*'Assumptions (Petroleum)'!$B$2/10^9),0)</f>
        <v>0</v>
      </c>
      <c r="R2311" s="177">
        <f>IF($D$2253&gt;0,PPMT('Assumptions (Petroleum)'!$V$6,Model!AK$1,'Assumptions (Petroleum)'!$V$9,'Assumptions (Petroleum)'!$V$4*Model!$D$2253*'Assumptions (Petroleum)'!$B$2/10^9),0)</f>
        <v>0</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-0.00007655396666</v>
      </c>
      <c r="G2313" s="160">
        <f>IF($F$2253&gt;0,PPMT('Assumptions (Petroleum)'!$V$6,Model!X$1,'Assumptions (Petroleum)'!$V$9,'Assumptions (Petroleum)'!$V$4*Model!$F$2253*AVERAGE('Assumptions (Petroleum)'!$B$2:$D$2)/10^9),0)</f>
        <v>-0.00008019028008</v>
      </c>
      <c r="H2313" s="160">
        <f>IF($F$2253&gt;0,PPMT('Assumptions (Petroleum)'!$V$6,Model!Y$1,'Assumptions (Petroleum)'!$V$9,'Assumptions (Petroleum)'!$V$4*Model!$F$2253*AVERAGE('Assumptions (Petroleum)'!$B$2:$D$2)/10^9),0)</f>
        <v>-0.00008399931838</v>
      </c>
      <c r="I2313" s="160">
        <f>IF($F$2253&gt;0,PPMT('Assumptions (Petroleum)'!$V$6,Model!Z$1,'Assumptions (Petroleum)'!$V$9,'Assumptions (Petroleum)'!$V$4*Model!$F$2253*AVERAGE('Assumptions (Petroleum)'!$B$2:$D$2)/10^9),0)</f>
        <v>-0.00008798928601</v>
      </c>
      <c r="J2313" s="160">
        <f>IF($F$2253&gt;0,PPMT('Assumptions (Petroleum)'!$V$6,Model!AA$1,'Assumptions (Petroleum)'!$V$9,'Assumptions (Petroleum)'!$V$4*Model!$F$2253*AVERAGE('Assumptions (Petroleum)'!$B$2:$D$2)/10^9),0)</f>
        <v>-0.00009216877709</v>
      </c>
      <c r="K2313" s="160">
        <f>IF($F$2253&gt;0,PPMT('Assumptions (Petroleum)'!$V$6,Model!AB$1,'Assumptions (Petroleum)'!$V$9,'Assumptions (Petroleum)'!$V$4*Model!$F$2253*AVERAGE('Assumptions (Petroleum)'!$B$2:$D$2)/10^9),0)</f>
        <v>-0.000096546794</v>
      </c>
      <c r="L2313" s="160">
        <f>IF($F$2253&gt;0,PPMT('Assumptions (Petroleum)'!$V$6,Model!AC$1,'Assumptions (Petroleum)'!$V$9,'Assumptions (Petroleum)'!$V$4*Model!$F$2253*AVERAGE('Assumptions (Petroleum)'!$B$2:$D$2)/10^9),0)</f>
        <v>-0.0001011327667</v>
      </c>
      <c r="M2313" s="160">
        <f>IF($F$2253&gt;0,PPMT('Assumptions (Petroleum)'!$V$6,Model!AD$1,'Assumptions (Petroleum)'!$V$9,'Assumptions (Petroleum)'!$V$4*Model!$F$2253*AVERAGE('Assumptions (Petroleum)'!$B$2:$D$2)/10^9),0)</f>
        <v>-0.0001059365731</v>
      </c>
      <c r="N2313" s="177">
        <f>IF($F$2253&gt;0,PPMT('Assumptions (Petroleum)'!$V$6,Model!AE$1,'Assumptions (Petroleum)'!$V$9,'Assumptions (Petroleum)'!$V$4*Model!$F$2253*AVERAGE('Assumptions (Petroleum)'!$B$2:$D$2)/10^9),0)</f>
        <v>-0.0001109685604</v>
      </c>
      <c r="O2313" s="160">
        <f>IF($F$2253&gt;0,PPMT('Assumptions (Petroleum)'!$V$6,Model!AF$1,'Assumptions (Petroleum)'!$V$9,'Assumptions (Petroleum)'!$V$4*Model!$F$2253*AVERAGE('Assumptions (Petroleum)'!$B$2:$D$2)/10^9),0)</f>
        <v>-0.000116239567</v>
      </c>
      <c r="P2313" s="160">
        <f>IF($F$2253&gt;0,PPMT('Assumptions (Petroleum)'!$V$6,Model!AG$1,'Assumptions (Petroleum)'!$V$9,'Assumptions (Petroleum)'!$V$4*Model!$F$2253*AVERAGE('Assumptions (Petroleum)'!$B$2:$D$2)/10^9),0)</f>
        <v>-0.0001217609464</v>
      </c>
      <c r="Q2313" s="160">
        <f>IF($F$2253&gt;0,PPMT('Assumptions (Petroleum)'!$V$6,Model!AH$1,'Assumptions (Petroleum)'!$V$9,'Assumptions (Petroleum)'!$V$4*Model!$F$2253*AVERAGE('Assumptions (Petroleum)'!$B$2:$D$2)/10^9),0)</f>
        <v>-0.0001275445914</v>
      </c>
      <c r="R2313" s="160">
        <f>IF($F$2253&gt;0,PPMT('Assumptions (Petroleum)'!$V$6,Model!AI$1,'Assumptions (Petroleum)'!$V$9,'Assumptions (Petroleum)'!$V$4*Model!$F$2253*AVERAGE('Assumptions (Petroleum)'!$B$2:$D$2)/10^9),0)</f>
        <v>-0.0001336029595</v>
      </c>
      <c r="S2313" s="160">
        <f>IF($F$2253&gt;0,PPMT('Assumptions (Petroleum)'!$V$6,Model!AJ$1,'Assumptions (Petroleum)'!$V$9,'Assumptions (Petroleum)'!$V$4*Model!$F$2253*AVERAGE('Assumptions (Petroleum)'!$B$2:$D$2)/10^9),0)</f>
        <v>-0.0001399491</v>
      </c>
      <c r="T2313" s="160">
        <f>IF($F$2253&gt;0,PPMT('Assumptions (Petroleum)'!$V$6,Model!AK$1,'Assumptions (Petroleum)'!$V$9,'Assumptions (Petroleum)'!$V$4*Model!$F$2253*AVERAGE('Assumptions (Petroleum)'!$B$2:$D$2)/10^9),0)</f>
        <v>-0.0001465966823</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-0.00003583360387</v>
      </c>
      <c r="I2315" s="160">
        <f>IF($H$2253&gt;0,PPMT('Assumptions (Petroleum)'!$V$6,Model!X$1,'Assumptions (Petroleum)'!$V$9,'Assumptions (Petroleum)'!$V$4*Model!$H$2253*AVERAGE('Assumptions (Petroleum)'!$D$2:$F$2)/10^9),0)</f>
        <v>-0.00003753570005</v>
      </c>
      <c r="J2315" s="160">
        <f>IF($H$2253&gt;0,PPMT('Assumptions (Petroleum)'!$V$6,Model!Y$1,'Assumptions (Petroleum)'!$V$9,'Assumptions (Petroleum)'!$V$4*Model!$H$2253*AVERAGE('Assumptions (Petroleum)'!$D$2:$F$2)/10^9),0)</f>
        <v>-0.0000393186458</v>
      </c>
      <c r="K2315" s="160">
        <f>IF($H$2253&gt;0,PPMT('Assumptions (Petroleum)'!$V$6,Model!Z$1,'Assumptions (Petroleum)'!$V$9,'Assumptions (Petroleum)'!$V$4*Model!$H$2253*AVERAGE('Assumptions (Petroleum)'!$D$2:$F$2)/10^9),0)</f>
        <v>-0.00004118628148</v>
      </c>
      <c r="L2315" s="160">
        <f>IF($H$2253&gt;0,PPMT('Assumptions (Petroleum)'!$V$6,Model!AA$1,'Assumptions (Petroleum)'!$V$9,'Assumptions (Petroleum)'!$V$4*Model!$H$2253*AVERAGE('Assumptions (Petroleum)'!$D$2:$F$2)/10^9),0)</f>
        <v>-0.00004314262985</v>
      </c>
      <c r="M2315" s="160">
        <f>IF($H$2253&gt;0,PPMT('Assumptions (Petroleum)'!$V$6,Model!AB$1,'Assumptions (Petroleum)'!$V$9,'Assumptions (Petroleum)'!$V$4*Model!$H$2253*AVERAGE('Assumptions (Petroleum)'!$D$2:$F$2)/10^9),0)</f>
        <v>-0.00004519190477</v>
      </c>
      <c r="N2315" s="160">
        <f>IF($H$2253&gt;0,PPMT('Assumptions (Petroleum)'!$V$6,Model!AC$1,'Assumptions (Petroleum)'!$V$9,'Assumptions (Petroleum)'!$V$4*Model!$H$2253*AVERAGE('Assumptions (Petroleum)'!$D$2:$F$2)/10^9),0)</f>
        <v>-0.00004733852024</v>
      </c>
      <c r="O2315" s="160">
        <f>IF($H$2253&gt;0,PPMT('Assumptions (Petroleum)'!$V$6,Model!AD$1,'Assumptions (Petroleum)'!$V$9,'Assumptions (Petroleum)'!$V$4*Model!$H$2253*AVERAGE('Assumptions (Petroleum)'!$D$2:$F$2)/10^9),0)</f>
        <v>-0.00004958709995</v>
      </c>
      <c r="P2315" s="160">
        <f>IF($H$2253&gt;0,PPMT('Assumptions (Petroleum)'!$V$6,Model!AE$1,'Assumptions (Petroleum)'!$V$9,'Assumptions (Petroleum)'!$V$4*Model!$H$2253*AVERAGE('Assumptions (Petroleum)'!$D$2:$F$2)/10^9),0)</f>
        <v>-0.0000519424872</v>
      </c>
      <c r="Q2315" s="160">
        <f>IF($H$2253&gt;0,PPMT('Assumptions (Petroleum)'!$V$6,Model!AF$1,'Assumptions (Petroleum)'!$V$9,'Assumptions (Petroleum)'!$V$4*Model!$H$2253*AVERAGE('Assumptions (Petroleum)'!$D$2:$F$2)/10^9),0)</f>
        <v>-0.00005440975534</v>
      </c>
      <c r="R2315" s="160">
        <f>IF($H$2253&gt;0,PPMT('Assumptions (Petroleum)'!$V$6,Model!AG$1,'Assumptions (Petroleum)'!$V$9,'Assumptions (Petroleum)'!$V$4*Model!$H$2253*AVERAGE('Assumptions (Petroleum)'!$D$2:$F$2)/10^9),0)</f>
        <v>-0.00005699421872</v>
      </c>
      <c r="S2315" s="160">
        <f>IF($H$2253&gt;0,PPMT('Assumptions (Petroleum)'!$V$6,Model!AH$1,'Assumptions (Petroleum)'!$V$9,'Assumptions (Petroleum)'!$V$4*Model!$H$2253*AVERAGE('Assumptions (Petroleum)'!$D$2:$F$2)/10^9),0)</f>
        <v>-0.00005970144411</v>
      </c>
      <c r="T2315" s="160">
        <f>IF($H$2253&gt;0,PPMT('Assumptions (Petroleum)'!$V$6,Model!AI$1,'Assumptions (Petroleum)'!$V$9,'Assumptions (Petroleum)'!$V$4*Model!$H$2253*AVERAGE('Assumptions (Petroleum)'!$D$2:$F$2)/10^9),0)</f>
        <v>-0.00006253726271</v>
      </c>
      <c r="U2315" s="160">
        <f>IF($H$2253&gt;0,PPMT('Assumptions (Petroleum)'!$V$6,Model!AJ$1,'Assumptions (Petroleum)'!$V$9,'Assumptions (Petroleum)'!$V$4*Model!$H$2253*AVERAGE('Assumptions (Petroleum)'!$D$2:$F$2)/10^9),0)</f>
        <v>-0.00006550778269</v>
      </c>
      <c r="V2315" s="160">
        <f>IF($H$2253&gt;0,PPMT('Assumptions (Petroleum)'!$V$6,Model!AK$1,'Assumptions (Petroleum)'!$V$9,'Assumptions (Petroleum)'!$V$4*Model!$H$2253*AVERAGE('Assumptions (Petroleum)'!$D$2:$F$2)/10^9),0)</f>
        <v>-0.00006861940236</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v>
      </c>
      <c r="J2316" s="160">
        <f>IF($I$2253&gt;0,PPMT('Assumptions (Petroleum)'!$V$6,Model!X$1,'Assumptions (Petroleum)'!$V$9,'Assumptions (Petroleum)'!$V$4*Model!$I$2253*AVERAGE('Assumptions (Petroleum)'!$E$2:$G$2)/10^9),0)</f>
        <v>0</v>
      </c>
      <c r="K2316" s="160">
        <f>IF($I$2253&gt;0,PPMT('Assumptions (Petroleum)'!$V$6,Model!Y$1,'Assumptions (Petroleum)'!$V$9,'Assumptions (Petroleum)'!$V$4*Model!$I$2253*AVERAGE('Assumptions (Petroleum)'!$E$2:$G$2)/10^9),0)</f>
        <v>0</v>
      </c>
      <c r="L2316" s="160">
        <f>IF($I$2253&gt;0,PPMT('Assumptions (Petroleum)'!$V$6,Model!Z$1,'Assumptions (Petroleum)'!$V$9,'Assumptions (Petroleum)'!$V$4*Model!$I$2253*AVERAGE('Assumptions (Petroleum)'!$E$2:$G$2)/10^9),0)</f>
        <v>0</v>
      </c>
      <c r="M2316" s="160">
        <f>IF($I$2253&gt;0,PPMT('Assumptions (Petroleum)'!$V$6,Model!AA$1,'Assumptions (Petroleum)'!$V$9,'Assumptions (Petroleum)'!$V$4*Model!$I$2253*AVERAGE('Assumptions (Petroleum)'!$E$2:$G$2)/10^9),0)</f>
        <v>0</v>
      </c>
      <c r="N2316" s="160">
        <f>IF($I$2253&gt;0,PPMT('Assumptions (Petroleum)'!$V$6,Model!AB$1,'Assumptions (Petroleum)'!$V$9,'Assumptions (Petroleum)'!$V$4*Model!$I$2253*AVERAGE('Assumptions (Petroleum)'!$E$2:$G$2)/10^9),0)</f>
        <v>0</v>
      </c>
      <c r="O2316" s="160">
        <f>IF($I$2253&gt;0,PPMT('Assumptions (Petroleum)'!$V$6,Model!AC$1,'Assumptions (Petroleum)'!$V$9,'Assumptions (Petroleum)'!$V$4*Model!$I$2253*AVERAGE('Assumptions (Petroleum)'!$E$2:$G$2)/10^9),0)</f>
        <v>0</v>
      </c>
      <c r="P2316" s="160">
        <f>IF($I$2253&gt;0,PPMT('Assumptions (Petroleum)'!$V$6,Model!AD$1,'Assumptions (Petroleum)'!$V$9,'Assumptions (Petroleum)'!$V$4*Model!$I$2253*AVERAGE('Assumptions (Petroleum)'!$E$2:$G$2)/10^9),0)</f>
        <v>0</v>
      </c>
      <c r="Q2316" s="160">
        <f>IF($I$2253&gt;0,PPMT('Assumptions (Petroleum)'!$V$6,Model!AE$1,'Assumptions (Petroleum)'!$V$9,'Assumptions (Petroleum)'!$V$4*Model!$I$2253*AVERAGE('Assumptions (Petroleum)'!$E$2:$G$2)/10^9),0)</f>
        <v>0</v>
      </c>
      <c r="R2316" s="160">
        <f>IF($I$2253&gt;0,PPMT('Assumptions (Petroleum)'!$V$6,Model!AF$1,'Assumptions (Petroleum)'!$V$9,'Assumptions (Petroleum)'!$V$4*Model!$I$2253*AVERAGE('Assumptions (Petroleum)'!$E$2:$G$2)/10^9),0)</f>
        <v>0</v>
      </c>
      <c r="S2316" s="160">
        <f>IF($I$2253&gt;0,PPMT('Assumptions (Petroleum)'!$V$6,Model!AG$1,'Assumptions (Petroleum)'!$V$9,'Assumptions (Petroleum)'!$V$4*Model!$I$2253*AVERAGE('Assumptions (Petroleum)'!$E$2:$G$2)/10^9),0)</f>
        <v>0</v>
      </c>
      <c r="T2316" s="160">
        <f>IF($I$2253&gt;0,PPMT('Assumptions (Petroleum)'!$V$6,Model!AH$1,'Assumptions (Petroleum)'!$V$9,'Assumptions (Petroleum)'!$V$4*Model!$I$2253*AVERAGE('Assumptions (Petroleum)'!$E$2:$G$2)/10^9),0)</f>
        <v>0</v>
      </c>
      <c r="U2316" s="160">
        <f>IF($I$2253&gt;0,PPMT('Assumptions (Petroleum)'!$V$6,Model!AI$1,'Assumptions (Petroleum)'!$V$9,'Assumptions (Petroleum)'!$V$4*Model!$I$2253*AVERAGE('Assumptions (Petroleum)'!$E$2:$G$2)/10^9),0)</f>
        <v>0</v>
      </c>
      <c r="V2316" s="160">
        <f>IF($I$2253&gt;0,PPMT('Assumptions (Petroleum)'!$V$6,Model!AJ$1,'Assumptions (Petroleum)'!$V$9,'Assumptions (Petroleum)'!$V$4*Model!$I$2253*AVERAGE('Assumptions (Petroleum)'!$E$2:$G$2)/10^9),0)</f>
        <v>0</v>
      </c>
      <c r="W2316" s="160">
        <f>IF($I$2253&gt;0,PPMT('Assumptions (Petroleum)'!$V$6,Model!AK$1,'Assumptions (Petroleum)'!$V$9,'Assumptions (Petroleum)'!$V$4*Model!$I$2253*AVERAGE('Assumptions (Petroleum)'!$E$2:$G$2)/10^9),0)</f>
        <v>0</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v>
      </c>
      <c r="K2317" s="160">
        <f>IF($J$2253&gt;0,PPMT('Assumptions (Petroleum)'!$V$6,Model!X$1,'Assumptions (Petroleum)'!$V$9,'Assumptions (Petroleum)'!$V$4*Model!$J$2253*AVERAGE('Assumptions (Petroleum)'!$F$2:$H$2)/10^9),0)</f>
        <v>0</v>
      </c>
      <c r="L2317" s="160">
        <f>IF($J$2253&gt;0,PPMT('Assumptions (Petroleum)'!$V$6,Model!Y$1,'Assumptions (Petroleum)'!$V$9,'Assumptions (Petroleum)'!$V$4*Model!$J$2253*AVERAGE('Assumptions (Petroleum)'!$F$2:$H$2)/10^9),0)</f>
        <v>0</v>
      </c>
      <c r="M2317" s="160">
        <f>IF($J$2253&gt;0,PPMT('Assumptions (Petroleum)'!$V$6,Model!Z$1,'Assumptions (Petroleum)'!$V$9,'Assumptions (Petroleum)'!$V$4*Model!$J$2253*AVERAGE('Assumptions (Petroleum)'!$F$2:$H$2)/10^9),0)</f>
        <v>0</v>
      </c>
      <c r="N2317" s="160">
        <f>IF($J$2253&gt;0,PPMT('Assumptions (Petroleum)'!$V$6,Model!AA$1,'Assumptions (Petroleum)'!$V$9,'Assumptions (Petroleum)'!$V$4*Model!$J$2253*AVERAGE('Assumptions (Petroleum)'!$F$2:$H$2)/10^9),0)</f>
        <v>0</v>
      </c>
      <c r="O2317" s="160">
        <f>IF($J$2253&gt;0,PPMT('Assumptions (Petroleum)'!$V$6,Model!AB$1,'Assumptions (Petroleum)'!$V$9,'Assumptions (Petroleum)'!$V$4*Model!$J$2253*AVERAGE('Assumptions (Petroleum)'!$F$2:$H$2)/10^9),0)</f>
        <v>0</v>
      </c>
      <c r="P2317" s="160">
        <f>IF($J$2253&gt;0,PPMT('Assumptions (Petroleum)'!$V$6,Model!AC$1,'Assumptions (Petroleum)'!$V$9,'Assumptions (Petroleum)'!$V$4*Model!$J$2253*AVERAGE('Assumptions (Petroleum)'!$F$2:$H$2)/10^9),0)</f>
        <v>0</v>
      </c>
      <c r="Q2317" s="160">
        <f>IF($J$2253&gt;0,PPMT('Assumptions (Petroleum)'!$V$6,Model!AD$1,'Assumptions (Petroleum)'!$V$9,'Assumptions (Petroleum)'!$V$4*Model!$J$2253*AVERAGE('Assumptions (Petroleum)'!$F$2:$H$2)/10^9),0)</f>
        <v>0</v>
      </c>
      <c r="R2317" s="160">
        <f>IF($J$2253&gt;0,PPMT('Assumptions (Petroleum)'!$V$6,Model!AE$1,'Assumptions (Petroleum)'!$V$9,'Assumptions (Petroleum)'!$V$4*Model!$J$2253*AVERAGE('Assumptions (Petroleum)'!$F$2:$H$2)/10^9),0)</f>
        <v>0</v>
      </c>
      <c r="S2317" s="160">
        <f>IF($J$2253&gt;0,PPMT('Assumptions (Petroleum)'!$V$6,Model!AF$1,'Assumptions (Petroleum)'!$V$9,'Assumptions (Petroleum)'!$V$4*Model!$J$2253*AVERAGE('Assumptions (Petroleum)'!$F$2:$H$2)/10^9),0)</f>
        <v>0</v>
      </c>
      <c r="T2317" s="160">
        <f>IF($J$2253&gt;0,PPMT('Assumptions (Petroleum)'!$V$6,Model!AG$1,'Assumptions (Petroleum)'!$V$9,'Assumptions (Petroleum)'!$V$4*Model!$J$2253*AVERAGE('Assumptions (Petroleum)'!$F$2:$H$2)/10^9),0)</f>
        <v>0</v>
      </c>
      <c r="U2317" s="160">
        <f>IF($J$2253&gt;0,PPMT('Assumptions (Petroleum)'!$V$6,Model!AH$1,'Assumptions (Petroleum)'!$V$9,'Assumptions (Petroleum)'!$V$4*Model!$J$2253*AVERAGE('Assumptions (Petroleum)'!$F$2:$H$2)/10^9),0)</f>
        <v>0</v>
      </c>
      <c r="V2317" s="160">
        <f>IF($J$2253&gt;0,PPMT('Assumptions (Petroleum)'!$V$6,Model!AI$1,'Assumptions (Petroleum)'!$V$9,'Assumptions (Petroleum)'!$V$4*Model!$J$2253*AVERAGE('Assumptions (Petroleum)'!$F$2:$H$2)/10^9),0)</f>
        <v>0</v>
      </c>
      <c r="W2317" s="160">
        <f>IF($J$2253&gt;0,PPMT('Assumptions (Petroleum)'!$V$6,Model!AJ$1,'Assumptions (Petroleum)'!$V$9,'Assumptions (Petroleum)'!$V$4*Model!$J$2253*AVERAGE('Assumptions (Petroleum)'!$F$2:$H$2)/10^9),0)</f>
        <v>0</v>
      </c>
      <c r="X2317" s="160">
        <f>IF($J$2253&gt;0,PPMT('Assumptions (Petroleum)'!$V$6,Model!AK$1,'Assumptions (Petroleum)'!$V$9,'Assumptions (Petroleum)'!$V$4*Model!$J$2253*AVERAGE('Assumptions (Petroleum)'!$F$2:$H$2)/10^9),0)</f>
        <v>0</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-0.00002153964469</v>
      </c>
      <c r="M2319" s="160">
        <f>IF($L$2253&gt;0,PPMT('Assumptions (Petroleum)'!$V$6,Model!X$1,'Assumptions (Petroleum)'!$V$9,'Assumptions (Petroleum)'!$V$4*Model!$L$2253*AVERAGE('Assumptions (Petroleum)'!$H$2:$J$2)/10^9),0)</f>
        <v>-0.00002256277781</v>
      </c>
      <c r="N2319" s="160">
        <f>IF($L$2253&gt;0,PPMT('Assumptions (Petroleum)'!$V$6,Model!Y$1,'Assumptions (Petroleum)'!$V$9,'Assumptions (Petroleum)'!$V$4*Model!$L$2253*AVERAGE('Assumptions (Petroleum)'!$H$2:$J$2)/10^9),0)</f>
        <v>-0.00002363450975</v>
      </c>
      <c r="O2319" s="160">
        <f>IF($L$2253&gt;0,PPMT('Assumptions (Petroleum)'!$V$6,Model!Z$1,'Assumptions (Petroleum)'!$V$9,'Assumptions (Petroleum)'!$V$4*Model!$L$2253*AVERAGE('Assumptions (Petroleum)'!$H$2:$J$2)/10^9),0)</f>
        <v>-0.00002475714897</v>
      </c>
      <c r="P2319" s="160">
        <f>IF($L$2253&gt;0,PPMT('Assumptions (Petroleum)'!$V$6,Model!AA$1,'Assumptions (Petroleum)'!$V$9,'Assumptions (Petroleum)'!$V$4*Model!$L$2253*AVERAGE('Assumptions (Petroleum)'!$H$2:$J$2)/10^9),0)</f>
        <v>-0.00002593311354</v>
      </c>
      <c r="Q2319" s="160">
        <f>IF($L$2253&gt;0,PPMT('Assumptions (Petroleum)'!$V$6,Model!AB$1,'Assumptions (Petroleum)'!$V$9,'Assumptions (Petroleum)'!$V$4*Model!$L$2253*AVERAGE('Assumptions (Petroleum)'!$H$2:$J$2)/10^9),0)</f>
        <v>-0.00002716493644</v>
      </c>
      <c r="R2319" s="160">
        <f>IF($L$2253&gt;0,PPMT('Assumptions (Petroleum)'!$V$6,Model!AC$1,'Assumptions (Petroleum)'!$V$9,'Assumptions (Petroleum)'!$V$4*Model!$L$2253*AVERAGE('Assumptions (Petroleum)'!$H$2:$J$2)/10^9),0)</f>
        <v>-0.00002845527092</v>
      </c>
      <c r="S2319" s="160">
        <f>IF($L$2253&gt;0,PPMT('Assumptions (Petroleum)'!$V$6,Model!AD$1,'Assumptions (Petroleum)'!$V$9,'Assumptions (Petroleum)'!$V$4*Model!$L$2253*AVERAGE('Assumptions (Petroleum)'!$H$2:$J$2)/10^9),0)</f>
        <v>-0.00002980689629</v>
      </c>
      <c r="T2319" s="160">
        <f>IF($L$2253&gt;0,PPMT('Assumptions (Petroleum)'!$V$6,Model!AE$1,'Assumptions (Petroleum)'!$V$9,'Assumptions (Petroleum)'!$V$4*Model!$L$2253*AVERAGE('Assumptions (Petroleum)'!$H$2:$J$2)/10^9),0)</f>
        <v>-0.00003122272386</v>
      </c>
      <c r="U2319" s="160">
        <f>IF($L$2253&gt;0,PPMT('Assumptions (Petroleum)'!$V$6,Model!AF$1,'Assumptions (Petroleum)'!$V$9,'Assumptions (Petroleum)'!$V$4*Model!$L$2253*AVERAGE('Assumptions (Petroleum)'!$H$2:$J$2)/10^9),0)</f>
        <v>-0.00003270580324</v>
      </c>
      <c r="V2319" s="160">
        <f>IF($L$2253&gt;0,PPMT('Assumptions (Petroleum)'!$V$6,Model!AG$1,'Assumptions (Petroleum)'!$V$9,'Assumptions (Petroleum)'!$V$4*Model!$L$2253*AVERAGE('Assumptions (Petroleum)'!$H$2:$J$2)/10^9),0)</f>
        <v>-0.0000342593289</v>
      </c>
      <c r="W2319" s="160">
        <f>IF($L$2253&gt;0,PPMT('Assumptions (Petroleum)'!$V$6,Model!AH$1,'Assumptions (Petroleum)'!$V$9,'Assumptions (Petroleum)'!$V$4*Model!$L$2253*AVERAGE('Assumptions (Petroleum)'!$H$2:$J$2)/10^9),0)</f>
        <v>-0.00003588664702</v>
      </c>
      <c r="X2319" s="160">
        <f>IF($L$2253&gt;0,PPMT('Assumptions (Petroleum)'!$V$6,Model!AI$1,'Assumptions (Petroleum)'!$V$9,'Assumptions (Petroleum)'!$V$4*Model!$L$2253*AVERAGE('Assumptions (Petroleum)'!$H$2:$J$2)/10^9),0)</f>
        <v>-0.00003759126275</v>
      </c>
      <c r="Y2319" s="160">
        <f>IF($L$2253&gt;0,PPMT('Assumptions (Petroleum)'!$V$6,Model!AJ$1,'Assumptions (Petroleum)'!$V$9,'Assumptions (Petroleum)'!$V$4*Model!$L$2253*AVERAGE('Assumptions (Petroleum)'!$H$2:$J$2)/10^9),0)</f>
        <v>-0.00003937684773</v>
      </c>
      <c r="Z2319" s="160">
        <f>IF($L$2253&gt;0,PPMT('Assumptions (Petroleum)'!$V$6,Model!AK$1,'Assumptions (Petroleum)'!$V$9,'Assumptions (Petroleum)'!$V$4*Model!$L$2253*AVERAGE('Assumptions (Petroleum)'!$H$2:$J$2)/10^9),0)</f>
        <v>-0.000041247248</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v>
      </c>
      <c r="R2324" s="160">
        <f>IF($Q$2253&gt;0,PPMT('Assumptions (Petroleum)'!$V$6,Model!X$1,'Assumptions (Petroleum)'!$V$9,'Assumptions (Petroleum)'!$V$4*Model!$Q$2253*AVERAGE('Assumptions (Petroleum)'!$M$2:$O$2)/10^9),0)</f>
        <v>0</v>
      </c>
      <c r="S2324" s="160">
        <f>IF($Q$2253&gt;0,PPMT('Assumptions (Petroleum)'!$V$6,Model!Y$1,'Assumptions (Petroleum)'!$V$9,'Assumptions (Petroleum)'!$V$4*Model!$Q$2253*AVERAGE('Assumptions (Petroleum)'!$M$2:$O$2)/10^9),0)</f>
        <v>0</v>
      </c>
      <c r="T2324" s="160">
        <f>IF($Q$2253&gt;0,PPMT('Assumptions (Petroleum)'!$V$6,Model!Z$1,'Assumptions (Petroleum)'!$V$9,'Assumptions (Petroleum)'!$V$4*Model!$Q$2253*AVERAGE('Assumptions (Petroleum)'!$M$2:$O$2)/10^9),0)</f>
        <v>0</v>
      </c>
      <c r="U2324" s="160">
        <f>IF($Q$2253&gt;0,PPMT('Assumptions (Petroleum)'!$V$6,Model!AA$1,'Assumptions (Petroleum)'!$V$9,'Assumptions (Petroleum)'!$V$4*Model!$Q$2253*AVERAGE('Assumptions (Petroleum)'!$M$2:$O$2)/10^9),0)</f>
        <v>0</v>
      </c>
      <c r="V2324" s="160">
        <f>IF($Q$2253&gt;0,PPMT('Assumptions (Petroleum)'!$V$6,Model!AB$1,'Assumptions (Petroleum)'!$V$9,'Assumptions (Petroleum)'!$V$4*Model!$Q$2253*AVERAGE('Assumptions (Petroleum)'!$M$2:$O$2)/10^9),0)</f>
        <v>0</v>
      </c>
      <c r="W2324" s="160">
        <f>IF($Q$2253&gt;0,PPMT('Assumptions (Petroleum)'!$V$6,Model!AC$1,'Assumptions (Petroleum)'!$V$9,'Assumptions (Petroleum)'!$V$4*Model!$Q$2253*AVERAGE('Assumptions (Petroleum)'!$M$2:$O$2)/10^9),0)</f>
        <v>0</v>
      </c>
      <c r="X2324" s="160">
        <f>IF($Q$2253&gt;0,PPMT('Assumptions (Petroleum)'!$V$6,Model!AD$1,'Assumptions (Petroleum)'!$V$9,'Assumptions (Petroleum)'!$V$4*Model!$Q$2253*AVERAGE('Assumptions (Petroleum)'!$M$2:$O$2)/10^9),0)</f>
        <v>0</v>
      </c>
      <c r="Y2324" s="160">
        <f>IF($Q$2253&gt;0,PPMT('Assumptions (Petroleum)'!$V$6,Model!AE$1,'Assumptions (Petroleum)'!$V$9,'Assumptions (Petroleum)'!$V$4*Model!$Q$2253*AVERAGE('Assumptions (Petroleum)'!$M$2:$O$2)/10^9),0)</f>
        <v>0</v>
      </c>
      <c r="Z2324" s="160">
        <f>IF($Q$2253&gt;0,PPMT('Assumptions (Petroleum)'!$V$6,Model!AF$1,'Assumptions (Petroleum)'!$V$9,'Assumptions (Petroleum)'!$V$4*Model!$Q$2253*AVERAGE('Assumptions (Petroleum)'!$M$2:$O$2)/10^9),0)</f>
        <v>0</v>
      </c>
      <c r="AA2324" s="160">
        <f>IF($Q$2253&gt;0,PPMT('Assumptions (Petroleum)'!$V$6,Model!AG$1,'Assumptions (Petroleum)'!$V$9,'Assumptions (Petroleum)'!$V$4*Model!$Q$2253*AVERAGE('Assumptions (Petroleum)'!$M$2:$O$2)/10^9),0)</f>
        <v>0</v>
      </c>
      <c r="AB2324" s="160">
        <f>IF($Q$2253&gt;0,PPMT('Assumptions (Petroleum)'!$V$6,Model!AH$1,'Assumptions (Petroleum)'!$V$9,'Assumptions (Petroleum)'!$V$4*Model!$Q$2253*AVERAGE('Assumptions (Petroleum)'!$M$2:$O$2)/10^9),0)</f>
        <v>0</v>
      </c>
      <c r="AC2324" s="160">
        <f>IF($Q$2253&gt;0,PPMT('Assumptions (Petroleum)'!$V$6,Model!AI$1,'Assumptions (Petroleum)'!$V$9,'Assumptions (Petroleum)'!$V$4*Model!$Q$2253*AVERAGE('Assumptions (Petroleum)'!$M$2:$O$2)/10^9),0)</f>
        <v>0</v>
      </c>
      <c r="AD2324" s="160">
        <f>IF($Q$2253&gt;0,PPMT('Assumptions (Petroleum)'!$V$6,Model!AJ$1,'Assumptions (Petroleum)'!$V$9,'Assumptions (Petroleum)'!$V$4*Model!$Q$2253*AVERAGE('Assumptions (Petroleum)'!$M$2:$O$2)/10^9),0)</f>
        <v>0</v>
      </c>
      <c r="AE2324" s="160">
        <f>IF($Q$2253&gt;0,PPMT('Assumptions (Petroleum)'!$V$6,Model!AK$1,'Assumptions (Petroleum)'!$V$9,'Assumptions (Petroleum)'!$V$4*Model!$Q$2253*AVERAGE('Assumptions (Petroleum)'!$M$2:$O$2)/10^9),0)</f>
        <v>0</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v>
      </c>
      <c r="D2361" s="177">
        <f t="array" ref="D2361">SUM(IF(ISERROR(D2362:D2412),"",D2362:D2412))</f>
        <v>0</v>
      </c>
      <c r="E2361" s="177">
        <f t="array" ref="E2361">SUM(IF(ISERROR(E2362:E2412),"",E2362:E2412))</f>
        <v>0</v>
      </c>
      <c r="F2361" s="177">
        <f t="array" ref="F2361">SUM(IF(ISERROR(F2362:F2412),"",F2362:F2412))</f>
        <v>-0.00007700605803</v>
      </c>
      <c r="G2361" s="177">
        <f t="array" ref="G2361">SUM(IF(ISERROR(G2362:G2412),"",G2362:G2412))</f>
        <v>-0.00007336974461</v>
      </c>
      <c r="H2361" s="177">
        <f t="array" ref="H2361">SUM(IF(ISERROR(H2362:H2412),"",H2362:H2412))</f>
        <v>-0.0001056059264</v>
      </c>
      <c r="I2361" s="177">
        <f t="array" ref="I2361">SUM(IF(ISERROR(I2362:I2412),"",I2362:I2412))</f>
        <v>-0.00009991386261</v>
      </c>
      <c r="J2361" s="177">
        <f t="array" ref="J2361">SUM(IF(ISERROR(J2362:J2412),"",J2362:J2412))</f>
        <v>-0.00009395142577</v>
      </c>
      <c r="K2361" s="177">
        <f t="array" ref="K2361">SUM(IF(ISERROR(K2362:K2412),"",K2362:K2412))</f>
        <v>-0.00008770577318</v>
      </c>
      <c r="L2361" s="177">
        <f t="array" ref="L2361">SUM(IF(ISERROR(L2362:L2412),"",L2362:L2412))</f>
        <v>-0.0001028302997</v>
      </c>
      <c r="M2361" s="177">
        <f t="array" ref="M2361">SUM(IF(ISERROR(M2362:M2412),"",M2362:M2412))</f>
        <v>-0.00009495408523</v>
      </c>
      <c r="N2361" s="177">
        <f t="array" ref="N2361">SUM(IF(ISERROR(N2362:N2412),"",N2362:N2412))</f>
        <v>-0.00008670375059</v>
      </c>
      <c r="O2361" s="177">
        <f t="array" ref="O2361">SUM(IF(ISERROR(O2362:O2412),"",O2362:O2412))</f>
        <v>-0.00007806152505</v>
      </c>
      <c r="P2361" s="177">
        <f t="array" ref="P2361">SUM(IF(ISERROR(P2362:P2412),"",P2362:P2412))</f>
        <v>-0.00006900879379</v>
      </c>
      <c r="Q2361" s="177">
        <f t="array" ref="Q2361">SUM(IF(ISERROR(Q2362:Q2412),"",Q2362:Q2412))</f>
        <v>-0.0000595260578</v>
      </c>
      <c r="R2361" s="177">
        <f t="array" ref="R2361">SUM(IF(ISERROR(R2362:R2412),"",R2362:R2412))</f>
        <v>-0.00004959289185</v>
      </c>
      <c r="S2361" s="177">
        <f t="array" ref="S2361">SUM(IF(ISERROR(S2362:S2412),"",S2362:S2412))</f>
        <v>-0.00003918790052</v>
      </c>
      <c r="T2361" s="177">
        <f t="array" ref="T2361">SUM(IF(ISERROR(T2362:T2412),"",T2362:T2412))</f>
        <v>-0.0000282886721</v>
      </c>
      <c r="U2361" s="177">
        <f t="array" ref="U2361">SUM(IF(ISERROR(U2362:U2412),"",U2362:U2412))</f>
        <v>-0.00001687173033</v>
      </c>
      <c r="V2361" s="177">
        <f t="array" ref="V2361">SUM(IF(ISERROR(V2362:V2412),"",V2362:V2412))</f>
        <v>-0.000012206585</v>
      </c>
      <c r="W2361" s="177">
        <f t="array" ref="W2361">SUM(IF(ISERROR(W2362:W2412),"",W2362:W2412))</f>
        <v>-0.000007319845262</v>
      </c>
      <c r="X2361" s="177">
        <f t="array" ref="X2361">SUM(IF(ISERROR(X2362:X2412),"",X2362:X2412))</f>
        <v>-0.000005615229528</v>
      </c>
      <c r="Y2361" s="177">
        <f t="array" ref="Y2361">SUM(IF(ISERROR(Y2362:Y2412),"",Y2362:Y2412))</f>
        <v>-0.000003829644547</v>
      </c>
      <c r="Z2361" s="177">
        <f t="array" ref="Z2361">SUM(IF(ISERROR(Z2362:Z2412),"",Z2362:Z2412))</f>
        <v>-0.00000195924428</v>
      </c>
      <c r="AA2361" s="177">
        <f t="array" ref="AA2361">SUM(IF(ISERROR(AA2362:AA2412),"",AA2362:AA2412))</f>
        <v>0</v>
      </c>
      <c r="AB2361" s="177">
        <f t="array" ref="AB2361">SUM(IF(ISERROR(AB2362:AB2412),"",AB2362:AB2412))</f>
        <v>0</v>
      </c>
      <c r="AC2361" s="177">
        <f t="array" ref="AC2361">SUM(IF(ISERROR(AC2362:AC2412),"",AC2362:AC2412))</f>
        <v>0</v>
      </c>
      <c r="AD2361" s="177">
        <f t="array" ref="AD2361">SUM(IF(ISERROR(AD2362:AD2412),"",AD2362:AD2412))</f>
        <v>0</v>
      </c>
      <c r="AE2361" s="177">
        <f t="array" ref="AE2361">SUM(IF(ISERROR(AE2362:AE2412),"",AE2362:AE2412))</f>
        <v>0</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v>
      </c>
      <c r="D2362" s="177">
        <f>IF($C$2253&gt;0,IPMT('Assumptions (Petroleum)'!$V$6,Model!X$1,'Assumptions (Petroleum)'!$V$9,'Assumptions (Petroleum)'!$V$4*Model!$C$2253*'Assumptions (Petroleum)'!$B$2/10^9),0)</f>
        <v>0</v>
      </c>
      <c r="E2362" s="177">
        <f>IF($C$2253&gt;0,IPMT('Assumptions (Petroleum)'!$V$6,Model!Y$1,'Assumptions (Petroleum)'!$V$9,'Assumptions (Petroleum)'!$V$4*Model!$C$2253*'Assumptions (Petroleum)'!$B$2/10^9),0)</f>
        <v>0</v>
      </c>
      <c r="F2362" s="177">
        <f>IF($C$2253&gt;0,IPMT('Assumptions (Petroleum)'!$V$6,Model!Z$1,'Assumptions (Petroleum)'!$V$9,'Assumptions (Petroleum)'!$V$4*Model!$C$2253*'Assumptions (Petroleum)'!$B$2/10^9),0)</f>
        <v>0</v>
      </c>
      <c r="G2362" s="177">
        <f>IF($C$2253&gt;0,IPMT('Assumptions (Petroleum)'!$V$6,Model!AA$1,'Assumptions (Petroleum)'!$V$9,'Assumptions (Petroleum)'!$V$4*Model!$C$2253*'Assumptions (Petroleum)'!$B$2/10^9),0)</f>
        <v>0</v>
      </c>
      <c r="H2362" s="177">
        <f>IF($C$2253&gt;0,IPMT('Assumptions (Petroleum)'!$V$6,Model!AB$1,'Assumptions (Petroleum)'!$V$9,'Assumptions (Petroleum)'!$V$4*Model!$C$2253*'Assumptions (Petroleum)'!$B$2/10^9),0)</f>
        <v>0</v>
      </c>
      <c r="I2362" s="177">
        <f>IF($C$2253&gt;0,IPMT('Assumptions (Petroleum)'!$V$6,Model!AC$1,'Assumptions (Petroleum)'!$V$9,'Assumptions (Petroleum)'!$V$4*Model!$C$2253*'Assumptions (Petroleum)'!$B$2/10^9),0)</f>
        <v>0</v>
      </c>
      <c r="J2362" s="177">
        <f>IF($C$2253&gt;0,IPMT('Assumptions (Petroleum)'!$V$6,Model!AD$1,'Assumptions (Petroleum)'!$V$9,'Assumptions (Petroleum)'!$V$4*Model!$C$2253*'Assumptions (Petroleum)'!$B$2/10^9),0)</f>
        <v>0</v>
      </c>
      <c r="K2362" s="177">
        <f>IF($C$2253&gt;0,IPMT('Assumptions (Petroleum)'!$V$6,Model!AE$1,'Assumptions (Petroleum)'!$V$9,'Assumptions (Petroleum)'!$V$4*Model!$C$2253*'Assumptions (Petroleum)'!$B$2/10^9),0)</f>
        <v>0</v>
      </c>
      <c r="L2362" s="177">
        <f>IF($C$2253&gt;0,IPMT('Assumptions (Petroleum)'!$V$6,Model!AF$1,'Assumptions (Petroleum)'!$V$9,'Assumptions (Petroleum)'!$V$4*Model!$C$2253*'Assumptions (Petroleum)'!$B$2/10^9),0)</f>
        <v>0</v>
      </c>
      <c r="M2362" s="177">
        <f>IF($C$2253&gt;0,IPMT('Assumptions (Petroleum)'!$V$6,Model!AG$1,'Assumptions (Petroleum)'!$V$9,'Assumptions (Petroleum)'!$V$4*Model!$C$2253*'Assumptions (Petroleum)'!$B$2/10^9),0)</f>
        <v>0</v>
      </c>
      <c r="N2362" s="177">
        <f>IF($C$2253&gt;0,IPMT('Assumptions (Petroleum)'!$V$6,Model!AH$1,'Assumptions (Petroleum)'!$V$9,'Assumptions (Petroleum)'!$V$4*Model!$C$2253*'Assumptions (Petroleum)'!$B$2/10^9),0)</f>
        <v>0</v>
      </c>
      <c r="O2362" s="177">
        <f>IF($C$2253&gt;0,IPMT('Assumptions (Petroleum)'!$V$6,Model!AI$1,'Assumptions (Petroleum)'!$V$9,'Assumptions (Petroleum)'!$V$4*Model!$C$2253*'Assumptions (Petroleum)'!$B$2/10^9),0)</f>
        <v>0</v>
      </c>
      <c r="P2362" s="177">
        <f>IF($C$2253&gt;0,IPMT('Assumptions (Petroleum)'!$V$6,Model!AJ$1,'Assumptions (Petroleum)'!$V$9,'Assumptions (Petroleum)'!$V$4*Model!$C$2253*'Assumptions (Petroleum)'!$B$2/10^9),0)</f>
        <v>0</v>
      </c>
      <c r="Q2362" s="177">
        <f>IF($C$2253&gt;0,IPMT('Assumptions (Petroleum)'!$V$6,Model!AK$1,'Assumptions (Petroleum)'!$V$9,'Assumptions (Petroleum)'!$V$4*Model!$C$2253*'Assumptions (Petroleum)'!$B$2/10^9),0)</f>
        <v>0</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v>
      </c>
      <c r="E2363" s="177">
        <f>IF($D$2253&gt;0,IPMT('Assumptions (Petroleum)'!$V$6,Model!X$1,'Assumptions (Petroleum)'!$V$9,'Assumptions (Petroleum)'!$V$4*Model!$D$2253*'Assumptions (Petroleum)'!$B$2/10^9),0)</f>
        <v>0</v>
      </c>
      <c r="F2363" s="177">
        <f>IF($D$2253&gt;0,IPMT('Assumptions (Petroleum)'!$V$6,Model!Y$1,'Assumptions (Petroleum)'!$V$9,'Assumptions (Petroleum)'!$V$4*Model!$D$2253*'Assumptions (Petroleum)'!$B$2/10^9),0)</f>
        <v>0</v>
      </c>
      <c r="G2363" s="177">
        <f>IF($D$2253&gt;0,IPMT('Assumptions (Petroleum)'!$V$6,Model!Z$1,'Assumptions (Petroleum)'!$V$9,'Assumptions (Petroleum)'!$V$4*Model!$D$2253*'Assumptions (Petroleum)'!$B$2/10^9),0)</f>
        <v>0</v>
      </c>
      <c r="H2363" s="177">
        <f>IF($D$2253&gt;0,IPMT('Assumptions (Petroleum)'!$V$6,Model!AA$1,'Assumptions (Petroleum)'!$V$9,'Assumptions (Petroleum)'!$V$4*Model!$D$2253*'Assumptions (Petroleum)'!$B$2/10^9),0)</f>
        <v>0</v>
      </c>
      <c r="I2363" s="177">
        <f>IF($D$2253&gt;0,IPMT('Assumptions (Petroleum)'!$V$6,Model!AB$1,'Assumptions (Petroleum)'!$V$9,'Assumptions (Petroleum)'!$V$4*Model!$D$2253*'Assumptions (Petroleum)'!$B$2/10^9),0)</f>
        <v>0</v>
      </c>
      <c r="J2363" s="177">
        <f>IF($D$2253&gt;0,IPMT('Assumptions (Petroleum)'!$V$6,Model!AC$1,'Assumptions (Petroleum)'!$V$9,'Assumptions (Petroleum)'!$V$4*Model!$D$2253*'Assumptions (Petroleum)'!$B$2/10^9),0)</f>
        <v>0</v>
      </c>
      <c r="K2363" s="177">
        <f>IF($D$2253&gt;0,IPMT('Assumptions (Petroleum)'!$V$6,Model!AD$1,'Assumptions (Petroleum)'!$V$9,'Assumptions (Petroleum)'!$V$4*Model!$D$2253*'Assumptions (Petroleum)'!$B$2/10^9),0)</f>
        <v>0</v>
      </c>
      <c r="L2363" s="177">
        <f>IF($D$2253&gt;0,IPMT('Assumptions (Petroleum)'!$V$6,Model!AE$1,'Assumptions (Petroleum)'!$V$9,'Assumptions (Petroleum)'!$V$4*Model!$D$2253*'Assumptions (Petroleum)'!$B$2/10^9),0)</f>
        <v>0</v>
      </c>
      <c r="M2363" s="177">
        <f>IF($D$2253&gt;0,IPMT('Assumptions (Petroleum)'!$V$6,Model!AF$1,'Assumptions (Petroleum)'!$V$9,'Assumptions (Petroleum)'!$V$4*Model!$D$2253*'Assumptions (Petroleum)'!$B$2/10^9),0)</f>
        <v>0</v>
      </c>
      <c r="N2363" s="177">
        <f>IF($D$2253&gt;0,IPMT('Assumptions (Petroleum)'!$V$6,Model!AG$1,'Assumptions (Petroleum)'!$V$9,'Assumptions (Petroleum)'!$V$4*Model!$D$2253*'Assumptions (Petroleum)'!$B$2/10^9),0)</f>
        <v>0</v>
      </c>
      <c r="O2363" s="177">
        <f>IF($D$2253&gt;0,IPMT('Assumptions (Petroleum)'!$V$6,Model!AH$1,'Assumptions (Petroleum)'!$V$9,'Assumptions (Petroleum)'!$V$4*Model!$D$2253*'Assumptions (Petroleum)'!$B$2/10^9),0)</f>
        <v>0</v>
      </c>
      <c r="P2363" s="177">
        <f>IF($D$2253&gt;0,IPMT('Assumptions (Petroleum)'!$V$6,Model!AI$1,'Assumptions (Petroleum)'!$V$9,'Assumptions (Petroleum)'!$V$4*Model!$D$2253*'Assumptions (Petroleum)'!$B$2/10^9),0)</f>
        <v>0</v>
      </c>
      <c r="Q2363" s="177">
        <f>IF($D$2253&gt;0,IPMT('Assumptions (Petroleum)'!$V$6,Model!AJ$1,'Assumptions (Petroleum)'!$V$9,'Assumptions (Petroleum)'!$V$4*Model!$D$2253*'Assumptions (Petroleum)'!$B$2/10^9),0)</f>
        <v>0</v>
      </c>
      <c r="R2363" s="177">
        <f>IF($D$2253&gt;0,IPMT('Assumptions (Petroleum)'!$V$6,Model!AK$1,'Assumptions (Petroleum)'!$V$9,'Assumptions (Petroleum)'!$V$4*Model!$D$2253*'Assumptions (Petroleum)'!$B$2/10^9),0)</f>
        <v>0</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-0.00007700605803</v>
      </c>
      <c r="G2365" s="160">
        <f>IF($F$2253&gt;0,IPMT('Assumptions (Petroleum)'!$V$6,Model!X$1,'Assumptions (Petroleum)'!$V$9,'Assumptions (Petroleum)'!$V$4*Model!$F$2253*AVERAGE('Assumptions (Petroleum)'!$B$2:$D$2)/10^9),0)</f>
        <v>-0.00007336974461</v>
      </c>
      <c r="H2365" s="160">
        <f>IF($F$2253&gt;0,IPMT('Assumptions (Petroleum)'!$V$6,Model!Y$1,'Assumptions (Petroleum)'!$V$9,'Assumptions (Petroleum)'!$V$4*Model!$F$2253*AVERAGE('Assumptions (Petroleum)'!$B$2:$D$2)/10^9),0)</f>
        <v>-0.00006956070631</v>
      </c>
      <c r="I2365" s="160">
        <f>IF($F$2253&gt;0,IPMT('Assumptions (Petroleum)'!$V$6,Model!Z$1,'Assumptions (Petroleum)'!$V$9,'Assumptions (Petroleum)'!$V$4*Model!$F$2253*AVERAGE('Assumptions (Petroleum)'!$B$2:$D$2)/10^9),0)</f>
        <v>-0.00006557073868</v>
      </c>
      <c r="J2365" s="160">
        <f>IF($F$2253&gt;0,IPMT('Assumptions (Petroleum)'!$V$6,Model!AA$1,'Assumptions (Petroleum)'!$V$9,'Assumptions (Petroleum)'!$V$4*Model!$F$2253*AVERAGE('Assumptions (Petroleum)'!$B$2:$D$2)/10^9),0)</f>
        <v>-0.0000613912476</v>
      </c>
      <c r="K2365" s="160">
        <f>IF($F$2253&gt;0,IPMT('Assumptions (Petroleum)'!$V$6,Model!AB$1,'Assumptions (Petroleum)'!$V$9,'Assumptions (Petroleum)'!$V$4*Model!$F$2253*AVERAGE('Assumptions (Petroleum)'!$B$2:$D$2)/10^9),0)</f>
        <v>-0.00005701323069</v>
      </c>
      <c r="L2365" s="160">
        <f>IF($F$2253&gt;0,IPMT('Assumptions (Petroleum)'!$V$6,Model!AC$1,'Assumptions (Petroleum)'!$V$9,'Assumptions (Petroleum)'!$V$4*Model!$F$2253*AVERAGE('Assumptions (Petroleum)'!$B$2:$D$2)/10^9),0)</f>
        <v>-0.00005242725797</v>
      </c>
      <c r="M2365" s="160">
        <f>IF($F$2253&gt;0,IPMT('Assumptions (Petroleum)'!$V$6,Model!AD$1,'Assumptions (Petroleum)'!$V$9,'Assumptions (Petroleum)'!$V$4*Model!$F$2253*AVERAGE('Assumptions (Petroleum)'!$B$2:$D$2)/10^9),0)</f>
        <v>-0.00004762345155</v>
      </c>
      <c r="N2365" s="177">
        <f>IF($F$2253&gt;0,IPMT('Assumptions (Petroleum)'!$V$6,Model!AE$1,'Assumptions (Petroleum)'!$V$9,'Assumptions (Petroleum)'!$V$4*Model!$F$2253*AVERAGE('Assumptions (Petroleum)'!$B$2:$D$2)/10^9),0)</f>
        <v>-0.00004259146433</v>
      </c>
      <c r="O2365" s="160">
        <f>IF($F$2253&gt;0,IPMT('Assumptions (Petroleum)'!$V$6,Model!AF$1,'Assumptions (Petroleum)'!$V$9,'Assumptions (Petroleum)'!$V$4*Model!$F$2253*AVERAGE('Assumptions (Petroleum)'!$B$2:$D$2)/10^9),0)</f>
        <v>-0.00003732045771</v>
      </c>
      <c r="P2365" s="160">
        <f>IF($F$2253&gt;0,IPMT('Assumptions (Petroleum)'!$V$6,Model!AG$1,'Assumptions (Petroleum)'!$V$9,'Assumptions (Petroleum)'!$V$4*Model!$F$2253*AVERAGE('Assumptions (Petroleum)'!$B$2:$D$2)/10^9),0)</f>
        <v>-0.00003179907828</v>
      </c>
      <c r="Q2365" s="160">
        <f>IF($F$2253&gt;0,IPMT('Assumptions (Petroleum)'!$V$6,Model!AH$1,'Assumptions (Petroleum)'!$V$9,'Assumptions (Petroleum)'!$V$4*Model!$F$2253*AVERAGE('Assumptions (Petroleum)'!$B$2:$D$2)/10^9),0)</f>
        <v>-0.00002601543332</v>
      </c>
      <c r="R2365" s="160">
        <f>IF($F$2253&gt;0,IPMT('Assumptions (Petroleum)'!$V$6,Model!AI$1,'Assumptions (Petroleum)'!$V$9,'Assumptions (Petroleum)'!$V$4*Model!$F$2253*AVERAGE('Assumptions (Petroleum)'!$B$2:$D$2)/10^9),0)</f>
        <v>-0.00001995706523</v>
      </c>
      <c r="S2365" s="160">
        <f>IF($F$2253&gt;0,IPMT('Assumptions (Petroleum)'!$V$6,Model!AJ$1,'Assumptions (Petroleum)'!$V$9,'Assumptions (Petroleum)'!$V$4*Model!$F$2253*AVERAGE('Assumptions (Petroleum)'!$B$2:$D$2)/10^9),0)</f>
        <v>-0.00001361092466</v>
      </c>
      <c r="T2365" s="160">
        <f>IF($F$2253&gt;0,IPMT('Assumptions (Petroleum)'!$V$6,Model!AK$1,'Assumptions (Petroleum)'!$V$9,'Assumptions (Petroleum)'!$V$4*Model!$F$2253*AVERAGE('Assumptions (Petroleum)'!$B$2:$D$2)/10^9),0)</f>
        <v>-0.000006963342408</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-0.00003604522011</v>
      </c>
      <c r="I2367" s="160">
        <f>IF($H$2253&gt;0,IPMT('Assumptions (Petroleum)'!$V$6,Model!X$1,'Assumptions (Petroleum)'!$V$9,'Assumptions (Petroleum)'!$V$4*Model!$H$2253*AVERAGE('Assumptions (Petroleum)'!$D$2:$F$2)/10^9),0)</f>
        <v>-0.00003434312393</v>
      </c>
      <c r="J2367" s="160">
        <f>IF($H$2253&gt;0,IPMT('Assumptions (Petroleum)'!$V$6,Model!Y$1,'Assumptions (Petroleum)'!$V$9,'Assumptions (Petroleum)'!$V$4*Model!$H$2253*AVERAGE('Assumptions (Petroleum)'!$D$2:$F$2)/10^9),0)</f>
        <v>-0.00003256017817</v>
      </c>
      <c r="K2367" s="160">
        <f>IF($H$2253&gt;0,IPMT('Assumptions (Petroleum)'!$V$6,Model!Z$1,'Assumptions (Petroleum)'!$V$9,'Assumptions (Petroleum)'!$V$4*Model!$H$2253*AVERAGE('Assumptions (Petroleum)'!$D$2:$F$2)/10^9),0)</f>
        <v>-0.0000306925425</v>
      </c>
      <c r="L2367" s="160">
        <f>IF($H$2253&gt;0,IPMT('Assumptions (Petroleum)'!$V$6,Model!AA$1,'Assumptions (Petroleum)'!$V$9,'Assumptions (Petroleum)'!$V$4*Model!$H$2253*AVERAGE('Assumptions (Petroleum)'!$D$2:$F$2)/10^9),0)</f>
        <v>-0.00002873619413</v>
      </c>
      <c r="M2367" s="160">
        <f>IF($H$2253&gt;0,IPMT('Assumptions (Petroleum)'!$V$6,Model!AB$1,'Assumptions (Petroleum)'!$V$9,'Assumptions (Petroleum)'!$V$4*Model!$H$2253*AVERAGE('Assumptions (Petroleum)'!$D$2:$F$2)/10^9),0)</f>
        <v>-0.00002668691921</v>
      </c>
      <c r="N2367" s="160">
        <f>IF($H$2253&gt;0,IPMT('Assumptions (Petroleum)'!$V$6,Model!AC$1,'Assumptions (Petroleum)'!$V$9,'Assumptions (Petroleum)'!$V$4*Model!$H$2253*AVERAGE('Assumptions (Petroleum)'!$D$2:$F$2)/10^9),0)</f>
        <v>-0.00002454030373</v>
      </c>
      <c r="O2367" s="160">
        <f>IF($H$2253&gt;0,IPMT('Assumptions (Petroleum)'!$V$6,Model!AD$1,'Assumptions (Petroleum)'!$V$9,'Assumptions (Petroleum)'!$V$4*Model!$H$2253*AVERAGE('Assumptions (Petroleum)'!$D$2:$F$2)/10^9),0)</f>
        <v>-0.00002229172402</v>
      </c>
      <c r="P2367" s="160">
        <f>IF($H$2253&gt;0,IPMT('Assumptions (Petroleum)'!$V$6,Model!AE$1,'Assumptions (Petroleum)'!$V$9,'Assumptions (Petroleum)'!$V$4*Model!$H$2253*AVERAGE('Assumptions (Petroleum)'!$D$2:$F$2)/10^9),0)</f>
        <v>-0.00001993633677</v>
      </c>
      <c r="Q2367" s="160">
        <f>IF($H$2253&gt;0,IPMT('Assumptions (Petroleum)'!$V$6,Model!AF$1,'Assumptions (Petroleum)'!$V$9,'Assumptions (Petroleum)'!$V$4*Model!$H$2253*AVERAGE('Assumptions (Petroleum)'!$D$2:$F$2)/10^9),0)</f>
        <v>-0.00001746906863</v>
      </c>
      <c r="R2367" s="160">
        <f>IF($H$2253&gt;0,IPMT('Assumptions (Petroleum)'!$V$6,Model!AG$1,'Assumptions (Petroleum)'!$V$9,'Assumptions (Petroleum)'!$V$4*Model!$H$2253*AVERAGE('Assumptions (Petroleum)'!$D$2:$F$2)/10^9),0)</f>
        <v>-0.00001488460525</v>
      </c>
      <c r="S2367" s="160">
        <f>IF($H$2253&gt;0,IPMT('Assumptions (Petroleum)'!$V$6,Model!AH$1,'Assumptions (Petroleum)'!$V$9,'Assumptions (Petroleum)'!$V$4*Model!$H$2253*AVERAGE('Assumptions (Petroleum)'!$D$2:$F$2)/10^9),0)</f>
        <v>-0.00001217737986</v>
      </c>
      <c r="T2367" s="160">
        <f>IF($H$2253&gt;0,IPMT('Assumptions (Petroleum)'!$V$6,Model!AI$1,'Assumptions (Petroleum)'!$V$9,'Assumptions (Petroleum)'!$V$4*Model!$H$2253*AVERAGE('Assumptions (Petroleum)'!$D$2:$F$2)/10^9),0)</f>
        <v>-0.000009341561268</v>
      </c>
      <c r="U2367" s="160">
        <f>IF($H$2253&gt;0,IPMT('Assumptions (Petroleum)'!$V$6,Model!AJ$1,'Assumptions (Petroleum)'!$V$9,'Assumptions (Petroleum)'!$V$4*Model!$H$2253*AVERAGE('Assumptions (Petroleum)'!$D$2:$F$2)/10^9),0)</f>
        <v>-0.00000637104129</v>
      </c>
      <c r="V2367" s="160">
        <f>IF($H$2253&gt;0,IPMT('Assumptions (Petroleum)'!$V$6,Model!AK$1,'Assumptions (Petroleum)'!$V$9,'Assumptions (Petroleum)'!$V$4*Model!$H$2253*AVERAGE('Assumptions (Petroleum)'!$D$2:$F$2)/10^9),0)</f>
        <v>-0.000003259421612</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v>
      </c>
      <c r="J2368" s="160">
        <f>IF($I$2253&gt;0,IPMT('Assumptions (Petroleum)'!$V$6,Model!X$1,'Assumptions (Petroleum)'!$V$9,'Assumptions (Petroleum)'!$V$4*Model!$I$2253*AVERAGE('Assumptions (Petroleum)'!$E$2:$G$2)/10^9),0)</f>
        <v>0</v>
      </c>
      <c r="K2368" s="160">
        <f>IF($I$2253&gt;0,IPMT('Assumptions (Petroleum)'!$V$6,Model!Y$1,'Assumptions (Petroleum)'!$V$9,'Assumptions (Petroleum)'!$V$4*Model!$I$2253*AVERAGE('Assumptions (Petroleum)'!$E$2:$G$2)/10^9),0)</f>
        <v>0</v>
      </c>
      <c r="L2368" s="160">
        <f>IF($I$2253&gt;0,IPMT('Assumptions (Petroleum)'!$V$6,Model!Z$1,'Assumptions (Petroleum)'!$V$9,'Assumptions (Petroleum)'!$V$4*Model!$I$2253*AVERAGE('Assumptions (Petroleum)'!$E$2:$G$2)/10^9),0)</f>
        <v>0</v>
      </c>
      <c r="M2368" s="160">
        <f>IF($I$2253&gt;0,IPMT('Assumptions (Petroleum)'!$V$6,Model!AA$1,'Assumptions (Petroleum)'!$V$9,'Assumptions (Petroleum)'!$V$4*Model!$I$2253*AVERAGE('Assumptions (Petroleum)'!$E$2:$G$2)/10^9),0)</f>
        <v>0</v>
      </c>
      <c r="N2368" s="160">
        <f>IF($I$2253&gt;0,IPMT('Assumptions (Petroleum)'!$V$6,Model!AB$1,'Assumptions (Petroleum)'!$V$9,'Assumptions (Petroleum)'!$V$4*Model!$I$2253*AVERAGE('Assumptions (Petroleum)'!$E$2:$G$2)/10^9),0)</f>
        <v>0</v>
      </c>
      <c r="O2368" s="160">
        <f>IF($I$2253&gt;0,IPMT('Assumptions (Petroleum)'!$V$6,Model!AC$1,'Assumptions (Petroleum)'!$V$9,'Assumptions (Petroleum)'!$V$4*Model!$I$2253*AVERAGE('Assumptions (Petroleum)'!$E$2:$G$2)/10^9),0)</f>
        <v>0</v>
      </c>
      <c r="P2368" s="160">
        <f>IF($I$2253&gt;0,IPMT('Assumptions (Petroleum)'!$V$6,Model!AD$1,'Assumptions (Petroleum)'!$V$9,'Assumptions (Petroleum)'!$V$4*Model!$I$2253*AVERAGE('Assumptions (Petroleum)'!$E$2:$G$2)/10^9),0)</f>
        <v>0</v>
      </c>
      <c r="Q2368" s="160">
        <f>IF($I$2253&gt;0,IPMT('Assumptions (Petroleum)'!$V$6,Model!AE$1,'Assumptions (Petroleum)'!$V$9,'Assumptions (Petroleum)'!$V$4*Model!$I$2253*AVERAGE('Assumptions (Petroleum)'!$E$2:$G$2)/10^9),0)</f>
        <v>0</v>
      </c>
      <c r="R2368" s="160">
        <f>IF($I$2253&gt;0,IPMT('Assumptions (Petroleum)'!$V$6,Model!AF$1,'Assumptions (Petroleum)'!$V$9,'Assumptions (Petroleum)'!$V$4*Model!$I$2253*AVERAGE('Assumptions (Petroleum)'!$E$2:$G$2)/10^9),0)</f>
        <v>0</v>
      </c>
      <c r="S2368" s="160">
        <f>IF($I$2253&gt;0,IPMT('Assumptions (Petroleum)'!$V$6,Model!AG$1,'Assumptions (Petroleum)'!$V$9,'Assumptions (Petroleum)'!$V$4*Model!$I$2253*AVERAGE('Assumptions (Petroleum)'!$E$2:$G$2)/10^9),0)</f>
        <v>0</v>
      </c>
      <c r="T2368" s="160">
        <f>IF($I$2253&gt;0,IPMT('Assumptions (Petroleum)'!$V$6,Model!AH$1,'Assumptions (Petroleum)'!$V$9,'Assumptions (Petroleum)'!$V$4*Model!$I$2253*AVERAGE('Assumptions (Petroleum)'!$E$2:$G$2)/10^9),0)</f>
        <v>0</v>
      </c>
      <c r="U2368" s="160">
        <f>IF($I$2253&gt;0,IPMT('Assumptions (Petroleum)'!$V$6,Model!AI$1,'Assumptions (Petroleum)'!$V$9,'Assumptions (Petroleum)'!$V$4*Model!$I$2253*AVERAGE('Assumptions (Petroleum)'!$E$2:$G$2)/10^9),0)</f>
        <v>0</v>
      </c>
      <c r="V2368" s="160">
        <f>IF($I$2253&gt;0,IPMT('Assumptions (Petroleum)'!$V$6,Model!AJ$1,'Assumptions (Petroleum)'!$V$9,'Assumptions (Petroleum)'!$V$4*Model!$I$2253*AVERAGE('Assumptions (Petroleum)'!$E$2:$G$2)/10^9),0)</f>
        <v>0</v>
      </c>
      <c r="W2368" s="160">
        <f>IF($I$2253&gt;0,IPMT('Assumptions (Petroleum)'!$V$6,Model!AK$1,'Assumptions (Petroleum)'!$V$9,'Assumptions (Petroleum)'!$V$4*Model!$I$2253*AVERAGE('Assumptions (Petroleum)'!$E$2:$G$2)/10^9),0)</f>
        <v>0</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v>
      </c>
      <c r="K2369" s="160">
        <f>IF($J$2253&gt;0,IPMT('Assumptions (Petroleum)'!$V$6,Model!X$1,'Assumptions (Petroleum)'!$V$9,'Assumptions (Petroleum)'!$V$4*Model!$J$2253*AVERAGE('Assumptions (Petroleum)'!$F$2:$H$2)/10^9),0)</f>
        <v>0</v>
      </c>
      <c r="L2369" s="160">
        <f>IF($J$2253&gt;0,IPMT('Assumptions (Petroleum)'!$V$6,Model!Y$1,'Assumptions (Petroleum)'!$V$9,'Assumptions (Petroleum)'!$V$4*Model!$J$2253*AVERAGE('Assumptions (Petroleum)'!$F$2:$H$2)/10^9),0)</f>
        <v>0</v>
      </c>
      <c r="M2369" s="160">
        <f>IF($J$2253&gt;0,IPMT('Assumptions (Petroleum)'!$V$6,Model!Z$1,'Assumptions (Petroleum)'!$V$9,'Assumptions (Petroleum)'!$V$4*Model!$J$2253*AVERAGE('Assumptions (Petroleum)'!$F$2:$H$2)/10^9),0)</f>
        <v>0</v>
      </c>
      <c r="N2369" s="160">
        <f>IF($J$2253&gt;0,IPMT('Assumptions (Petroleum)'!$V$6,Model!AA$1,'Assumptions (Petroleum)'!$V$9,'Assumptions (Petroleum)'!$V$4*Model!$J$2253*AVERAGE('Assumptions (Petroleum)'!$F$2:$H$2)/10^9),0)</f>
        <v>0</v>
      </c>
      <c r="O2369" s="160">
        <f>IF($J$2253&gt;0,IPMT('Assumptions (Petroleum)'!$V$6,Model!AB$1,'Assumptions (Petroleum)'!$V$9,'Assumptions (Petroleum)'!$V$4*Model!$J$2253*AVERAGE('Assumptions (Petroleum)'!$F$2:$H$2)/10^9),0)</f>
        <v>0</v>
      </c>
      <c r="P2369" s="160">
        <f>IF($J$2253&gt;0,IPMT('Assumptions (Petroleum)'!$V$6,Model!AC$1,'Assumptions (Petroleum)'!$V$9,'Assumptions (Petroleum)'!$V$4*Model!$J$2253*AVERAGE('Assumptions (Petroleum)'!$F$2:$H$2)/10^9),0)</f>
        <v>0</v>
      </c>
      <c r="Q2369" s="160">
        <f>IF($J$2253&gt;0,IPMT('Assumptions (Petroleum)'!$V$6,Model!AD$1,'Assumptions (Petroleum)'!$V$9,'Assumptions (Petroleum)'!$V$4*Model!$J$2253*AVERAGE('Assumptions (Petroleum)'!$F$2:$H$2)/10^9),0)</f>
        <v>0</v>
      </c>
      <c r="R2369" s="160">
        <f>IF($J$2253&gt;0,IPMT('Assumptions (Petroleum)'!$V$6,Model!AE$1,'Assumptions (Petroleum)'!$V$9,'Assumptions (Petroleum)'!$V$4*Model!$J$2253*AVERAGE('Assumptions (Petroleum)'!$F$2:$H$2)/10^9),0)</f>
        <v>0</v>
      </c>
      <c r="S2369" s="160">
        <f>IF($J$2253&gt;0,IPMT('Assumptions (Petroleum)'!$V$6,Model!AF$1,'Assumptions (Petroleum)'!$V$9,'Assumptions (Petroleum)'!$V$4*Model!$J$2253*AVERAGE('Assumptions (Petroleum)'!$F$2:$H$2)/10^9),0)</f>
        <v>0</v>
      </c>
      <c r="T2369" s="160">
        <f>IF($J$2253&gt;0,IPMT('Assumptions (Petroleum)'!$V$6,Model!AG$1,'Assumptions (Petroleum)'!$V$9,'Assumptions (Petroleum)'!$V$4*Model!$J$2253*AVERAGE('Assumptions (Petroleum)'!$F$2:$H$2)/10^9),0)</f>
        <v>0</v>
      </c>
      <c r="U2369" s="160">
        <f>IF($J$2253&gt;0,IPMT('Assumptions (Petroleum)'!$V$6,Model!AH$1,'Assumptions (Petroleum)'!$V$9,'Assumptions (Petroleum)'!$V$4*Model!$J$2253*AVERAGE('Assumptions (Petroleum)'!$F$2:$H$2)/10^9),0)</f>
        <v>0</v>
      </c>
      <c r="V2369" s="160">
        <f>IF($J$2253&gt;0,IPMT('Assumptions (Petroleum)'!$V$6,Model!AI$1,'Assumptions (Petroleum)'!$V$9,'Assumptions (Petroleum)'!$V$4*Model!$J$2253*AVERAGE('Assumptions (Petroleum)'!$F$2:$H$2)/10^9),0)</f>
        <v>0</v>
      </c>
      <c r="W2369" s="160">
        <f>IF($J$2253&gt;0,IPMT('Assumptions (Petroleum)'!$V$6,Model!AJ$1,'Assumptions (Petroleum)'!$V$9,'Assumptions (Petroleum)'!$V$4*Model!$J$2253*AVERAGE('Assumptions (Petroleum)'!$F$2:$H$2)/10^9),0)</f>
        <v>0</v>
      </c>
      <c r="X2369" s="160">
        <f>IF($J$2253&gt;0,IPMT('Assumptions (Petroleum)'!$V$6,Model!AK$1,'Assumptions (Petroleum)'!$V$9,'Assumptions (Petroleum)'!$V$4*Model!$J$2253*AVERAGE('Assumptions (Petroleum)'!$F$2:$H$2)/10^9),0)</f>
        <v>0</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-0.0000216668476</v>
      </c>
      <c r="M2371" s="160">
        <f>IF($L$2253&gt;0,IPMT('Assumptions (Petroleum)'!$V$6,Model!X$1,'Assumptions (Petroleum)'!$V$9,'Assumptions (Petroleum)'!$V$4*Model!$L$2253*AVERAGE('Assumptions (Petroleum)'!$H$2:$J$2)/10^9),0)</f>
        <v>-0.00002064371447</v>
      </c>
      <c r="N2371" s="160">
        <f>IF($L$2253&gt;0,IPMT('Assumptions (Petroleum)'!$V$6,Model!Y$1,'Assumptions (Petroleum)'!$V$9,'Assumptions (Petroleum)'!$V$4*Model!$L$2253*AVERAGE('Assumptions (Petroleum)'!$H$2:$J$2)/10^9),0)</f>
        <v>-0.00001957198253</v>
      </c>
      <c r="O2371" s="160">
        <f>IF($L$2253&gt;0,IPMT('Assumptions (Petroleum)'!$V$6,Model!Z$1,'Assumptions (Petroleum)'!$V$9,'Assumptions (Petroleum)'!$V$4*Model!$L$2253*AVERAGE('Assumptions (Petroleum)'!$H$2:$J$2)/10^9),0)</f>
        <v>-0.00001844934331</v>
      </c>
      <c r="P2371" s="160">
        <f>IF($L$2253&gt;0,IPMT('Assumptions (Petroleum)'!$V$6,Model!AA$1,'Assumptions (Petroleum)'!$V$9,'Assumptions (Petroleum)'!$V$4*Model!$L$2253*AVERAGE('Assumptions (Petroleum)'!$H$2:$J$2)/10^9),0)</f>
        <v>-0.00001727337874</v>
      </c>
      <c r="Q2371" s="160">
        <f>IF($L$2253&gt;0,IPMT('Assumptions (Petroleum)'!$V$6,Model!AB$1,'Assumptions (Petroleum)'!$V$9,'Assumptions (Petroleum)'!$V$4*Model!$L$2253*AVERAGE('Assumptions (Petroleum)'!$H$2:$J$2)/10^9),0)</f>
        <v>-0.00001604155584</v>
      </c>
      <c r="R2371" s="160">
        <f>IF($L$2253&gt;0,IPMT('Assumptions (Petroleum)'!$V$6,Model!AC$1,'Assumptions (Petroleum)'!$V$9,'Assumptions (Petroleum)'!$V$4*Model!$L$2253*AVERAGE('Assumptions (Petroleum)'!$H$2:$J$2)/10^9),0)</f>
        <v>-0.00001475122136</v>
      </c>
      <c r="S2371" s="160">
        <f>IF($L$2253&gt;0,IPMT('Assumptions (Petroleum)'!$V$6,Model!AD$1,'Assumptions (Petroleum)'!$V$9,'Assumptions (Petroleum)'!$V$4*Model!$L$2253*AVERAGE('Assumptions (Petroleum)'!$H$2:$J$2)/10^9),0)</f>
        <v>-0.000013399596</v>
      </c>
      <c r="T2371" s="160">
        <f>IF($L$2253&gt;0,IPMT('Assumptions (Petroleum)'!$V$6,Model!AE$1,'Assumptions (Petroleum)'!$V$9,'Assumptions (Petroleum)'!$V$4*Model!$L$2253*AVERAGE('Assumptions (Petroleum)'!$H$2:$J$2)/10^9),0)</f>
        <v>-0.00001198376842</v>
      </c>
      <c r="U2371" s="160">
        <f>IF($L$2253&gt;0,IPMT('Assumptions (Petroleum)'!$V$6,Model!AF$1,'Assumptions (Petroleum)'!$V$9,'Assumptions (Petroleum)'!$V$4*Model!$L$2253*AVERAGE('Assumptions (Petroleum)'!$H$2:$J$2)/10^9),0)</f>
        <v>-0.00001050068904</v>
      </c>
      <c r="V2371" s="160">
        <f>IF($L$2253&gt;0,IPMT('Assumptions (Petroleum)'!$V$6,Model!AG$1,'Assumptions (Petroleum)'!$V$9,'Assumptions (Petroleum)'!$V$4*Model!$L$2253*AVERAGE('Assumptions (Petroleum)'!$H$2:$J$2)/10^9),0)</f>
        <v>-0.000008947163384</v>
      </c>
      <c r="W2371" s="160">
        <f>IF($L$2253&gt;0,IPMT('Assumptions (Petroleum)'!$V$6,Model!AH$1,'Assumptions (Petroleum)'!$V$9,'Assumptions (Petroleum)'!$V$4*Model!$L$2253*AVERAGE('Assumptions (Petroleum)'!$H$2:$J$2)/10^9),0)</f>
        <v>-0.000007319845262</v>
      </c>
      <c r="X2371" s="160">
        <f>IF($L$2253&gt;0,IPMT('Assumptions (Petroleum)'!$V$6,Model!AI$1,'Assumptions (Petroleum)'!$V$9,'Assumptions (Petroleum)'!$V$4*Model!$L$2253*AVERAGE('Assumptions (Petroleum)'!$H$2:$J$2)/10^9),0)</f>
        <v>-0.000005615229528</v>
      </c>
      <c r="Y2371" s="160">
        <f>IF($L$2253&gt;0,IPMT('Assumptions (Petroleum)'!$V$6,Model!AJ$1,'Assumptions (Petroleum)'!$V$9,'Assumptions (Petroleum)'!$V$4*Model!$L$2253*AVERAGE('Assumptions (Petroleum)'!$H$2:$J$2)/10^9),0)</f>
        <v>-0.000003829644547</v>
      </c>
      <c r="Z2371" s="160">
        <f>IF($L$2253&gt;0,IPMT('Assumptions (Petroleum)'!$V$6,Model!AK$1,'Assumptions (Petroleum)'!$V$9,'Assumptions (Petroleum)'!$V$4*Model!$L$2253*AVERAGE('Assumptions (Petroleum)'!$H$2:$J$2)/10^9),0)</f>
        <v>-0.00000195924428</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v>
      </c>
      <c r="R2376" s="160">
        <f>IF($Q$2253&gt;0,IPMT('Assumptions (Petroleum)'!$V$6,Model!X$1,'Assumptions (Petroleum)'!$V$9,'Assumptions (Petroleum)'!$V$4*Model!$Q$2253*AVERAGE('Assumptions (Petroleum)'!$M$2:$O$2)/10^9),0)</f>
        <v>0</v>
      </c>
      <c r="S2376" s="160">
        <f>IF($Q$2253&gt;0,IPMT('Assumptions (Petroleum)'!$V$6,Model!Y$1,'Assumptions (Petroleum)'!$V$9,'Assumptions (Petroleum)'!$V$4*Model!$Q$2253*AVERAGE('Assumptions (Petroleum)'!$M$2:$O$2)/10^9),0)</f>
        <v>0</v>
      </c>
      <c r="T2376" s="160">
        <f>IF($Q$2253&gt;0,IPMT('Assumptions (Petroleum)'!$V$6,Model!Z$1,'Assumptions (Petroleum)'!$V$9,'Assumptions (Petroleum)'!$V$4*Model!$Q$2253*AVERAGE('Assumptions (Petroleum)'!$M$2:$O$2)/10^9),0)</f>
        <v>0</v>
      </c>
      <c r="U2376" s="160">
        <f>IF($Q$2253&gt;0,IPMT('Assumptions (Petroleum)'!$V$6,Model!AA$1,'Assumptions (Petroleum)'!$V$9,'Assumptions (Petroleum)'!$V$4*Model!$Q$2253*AVERAGE('Assumptions (Petroleum)'!$M$2:$O$2)/10^9),0)</f>
        <v>0</v>
      </c>
      <c r="V2376" s="160">
        <f>IF($Q$2253&gt;0,IPMT('Assumptions (Petroleum)'!$V$6,Model!AB$1,'Assumptions (Petroleum)'!$V$9,'Assumptions (Petroleum)'!$V$4*Model!$Q$2253*AVERAGE('Assumptions (Petroleum)'!$M$2:$O$2)/10^9),0)</f>
        <v>0</v>
      </c>
      <c r="W2376" s="160">
        <f>IF($Q$2253&gt;0,IPMT('Assumptions (Petroleum)'!$V$6,Model!AC$1,'Assumptions (Petroleum)'!$V$9,'Assumptions (Petroleum)'!$V$4*Model!$Q$2253*AVERAGE('Assumptions (Petroleum)'!$M$2:$O$2)/10^9),0)</f>
        <v>0</v>
      </c>
      <c r="X2376" s="160">
        <f>IF($Q$2253&gt;0,IPMT('Assumptions (Petroleum)'!$V$6,Model!AD$1,'Assumptions (Petroleum)'!$V$9,'Assumptions (Petroleum)'!$V$4*Model!$Q$2253*AVERAGE('Assumptions (Petroleum)'!$M$2:$O$2)/10^9),0)</f>
        <v>0</v>
      </c>
      <c r="Y2376" s="160">
        <f>IF($Q$2253&gt;0,IPMT('Assumptions (Petroleum)'!$V$6,Model!AE$1,'Assumptions (Petroleum)'!$V$9,'Assumptions (Petroleum)'!$V$4*Model!$Q$2253*AVERAGE('Assumptions (Petroleum)'!$M$2:$O$2)/10^9),0)</f>
        <v>0</v>
      </c>
      <c r="Z2376" s="160">
        <f>IF($Q$2253&gt;0,IPMT('Assumptions (Petroleum)'!$V$6,Model!AF$1,'Assumptions (Petroleum)'!$V$9,'Assumptions (Petroleum)'!$V$4*Model!$Q$2253*AVERAGE('Assumptions (Petroleum)'!$M$2:$O$2)/10^9),0)</f>
        <v>0</v>
      </c>
      <c r="AA2376" s="160">
        <f>IF($Q$2253&gt;0,IPMT('Assumptions (Petroleum)'!$V$6,Model!AG$1,'Assumptions (Petroleum)'!$V$9,'Assumptions (Petroleum)'!$V$4*Model!$Q$2253*AVERAGE('Assumptions (Petroleum)'!$M$2:$O$2)/10^9),0)</f>
        <v>0</v>
      </c>
      <c r="AB2376" s="160">
        <f>IF($Q$2253&gt;0,IPMT('Assumptions (Petroleum)'!$V$6,Model!AH$1,'Assumptions (Petroleum)'!$V$9,'Assumptions (Petroleum)'!$V$4*Model!$Q$2253*AVERAGE('Assumptions (Petroleum)'!$M$2:$O$2)/10^9),0)</f>
        <v>0</v>
      </c>
      <c r="AC2376" s="160">
        <f>IF($Q$2253&gt;0,IPMT('Assumptions (Petroleum)'!$V$6,Model!AI$1,'Assumptions (Petroleum)'!$V$9,'Assumptions (Petroleum)'!$V$4*Model!$Q$2253*AVERAGE('Assumptions (Petroleum)'!$M$2:$O$2)/10^9),0)</f>
        <v>0</v>
      </c>
      <c r="AD2376" s="160">
        <f>IF($Q$2253&gt;0,IPMT('Assumptions (Petroleum)'!$V$6,Model!AJ$1,'Assumptions (Petroleum)'!$V$9,'Assumptions (Petroleum)'!$V$4*Model!$Q$2253*AVERAGE('Assumptions (Petroleum)'!$M$2:$O$2)/10^9),0)</f>
        <v>0</v>
      </c>
      <c r="AE2376" s="160">
        <f>IF($Q$2253&gt;0,IPMT('Assumptions (Petroleum)'!$V$6,Model!AK$1,'Assumptions (Petroleum)'!$V$9,'Assumptions (Petroleum)'!$V$4*Model!$Q$2253*AVERAGE('Assumptions (Petroleum)'!$M$2:$O$2)/10^9),0)</f>
        <v>0</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v>
      </c>
      <c r="D2413" s="177">
        <f t="shared" si="83"/>
        <v>0</v>
      </c>
      <c r="E2413" s="177">
        <f t="shared" si="83"/>
        <v>0</v>
      </c>
      <c r="F2413" s="177">
        <f t="shared" si="83"/>
        <v>0.0001350983474</v>
      </c>
      <c r="G2413" s="177">
        <f t="shared" si="83"/>
        <v>0.0002566868601</v>
      </c>
      <c r="H2413" s="177">
        <f t="shared" si="83"/>
        <v>0.0002942554023</v>
      </c>
      <c r="I2413" s="177">
        <f t="shared" si="83"/>
        <v>0.0003282021887</v>
      </c>
      <c r="J2413" s="177">
        <f t="shared" si="83"/>
        <v>0.0002953819698</v>
      </c>
      <c r="K2413" s="177">
        <f t="shared" si="83"/>
        <v>0.0002657178724</v>
      </c>
      <c r="L2413" s="177">
        <f t="shared" si="83"/>
        <v>0.0002850748616</v>
      </c>
      <c r="M2413" s="177">
        <f t="shared" si="83"/>
        <v>0.0003104324617</v>
      </c>
      <c r="N2413" s="177">
        <f t="shared" si="83"/>
        <v>0.0002993067188</v>
      </c>
      <c r="O2413" s="177">
        <f t="shared" si="83"/>
        <v>0.0002925744798</v>
      </c>
      <c r="P2413" s="177">
        <f t="shared" si="83"/>
        <v>0.0002871173009</v>
      </c>
      <c r="Q2413" s="177">
        <f t="shared" si="83"/>
        <v>0.0002813989479</v>
      </c>
      <c r="R2413" s="177">
        <f t="shared" si="83"/>
        <v>0.0002792868262</v>
      </c>
      <c r="S2413" s="177">
        <f t="shared" si="83"/>
        <v>0.000278890155</v>
      </c>
      <c r="T2413" s="177">
        <f t="shared" si="83"/>
        <v>0.0002793628502</v>
      </c>
      <c r="U2413" s="177">
        <f t="shared" si="83"/>
        <v>0.00019918213</v>
      </c>
      <c r="V2413" s="177">
        <f t="shared" si="83"/>
        <v>0.0001196766036</v>
      </c>
      <c r="W2413" s="177">
        <f t="shared" si="83"/>
        <v>0.0000821641404</v>
      </c>
      <c r="X2413" s="177">
        <f t="shared" si="83"/>
        <v>0.00004493019975</v>
      </c>
      <c r="Y2413" s="177">
        <f t="shared" si="83"/>
        <v>0.00004485417572</v>
      </c>
      <c r="Z2413" s="177">
        <f t="shared" si="83"/>
        <v>0.00004493019975</v>
      </c>
      <c r="AA2413" s="177">
        <f t="shared" si="83"/>
        <v>0.00002242708786</v>
      </c>
      <c r="AB2413" s="177">
        <f t="shared" si="83"/>
        <v>0</v>
      </c>
      <c r="AC2413" s="177">
        <f t="shared" si="83"/>
        <v>0</v>
      </c>
      <c r="AD2413" s="177">
        <f t="shared" si="83"/>
        <v>0</v>
      </c>
      <c r="AE2413" s="177">
        <f t="shared" si="83"/>
        <v>0</v>
      </c>
      <c r="AF2413" s="177">
        <f t="shared" si="83"/>
        <v>0</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v>
      </c>
      <c r="D2414" s="178">
        <f>IF($C$2253&gt;0,'Assumptions (Petroleum)'!W$10*Model!$C$2253*'Assumptions (Petroleum)'!$B$2/10^9,0)</f>
        <v>0</v>
      </c>
      <c r="E2414" s="178">
        <f>IF($C$2253&gt;0,'Assumptions (Petroleum)'!X$10*Model!$C$2253*'Assumptions (Petroleum)'!$B$2/10^9,0)</f>
        <v>0</v>
      </c>
      <c r="F2414" s="178">
        <f>IF($C$2253&gt;0,'Assumptions (Petroleum)'!Y$10*Model!$C$2253*'Assumptions (Petroleum)'!$B$2/10^9,0)</f>
        <v>0</v>
      </c>
      <c r="G2414" s="178">
        <f>IF($C$2253&gt;0,'Assumptions (Petroleum)'!Z$10*Model!$C$2253*'Assumptions (Petroleum)'!$B$2/10^9,0)</f>
        <v>0</v>
      </c>
      <c r="H2414" s="178">
        <f>IF($C$2253&gt;0,'Assumptions (Petroleum)'!AA$10*Model!$C$2253*'Assumptions (Petroleum)'!$B$2/10^9,0)</f>
        <v>0</v>
      </c>
      <c r="I2414" s="178">
        <f>IF($C$2253&gt;0,'Assumptions (Petroleum)'!AB$10*Model!$C$2253*'Assumptions (Petroleum)'!$B$2/10^9,0)</f>
        <v>0</v>
      </c>
      <c r="J2414" s="178">
        <f>IF($C$2253&gt;0,'Assumptions (Petroleum)'!AC$10*Model!$C$2253*'Assumptions (Petroleum)'!$B$2/10^9,0)</f>
        <v>0</v>
      </c>
      <c r="K2414" s="178">
        <f>IF($C$2253&gt;0,'Assumptions (Petroleum)'!AD$10*Model!$C$2253*'Assumptions (Petroleum)'!$B$2/10^9,0)</f>
        <v>0</v>
      </c>
      <c r="L2414" s="178">
        <f>IF($C$2253&gt;0,'Assumptions (Petroleum)'!AE$10*Model!$C$2253*'Assumptions (Petroleum)'!$B$2/10^9,0)</f>
        <v>0</v>
      </c>
      <c r="M2414" s="178">
        <f>IF($C$2253&gt;0,'Assumptions (Petroleum)'!AF$10*Model!$C$2253*'Assumptions (Petroleum)'!$B$2/10^9,0)</f>
        <v>0</v>
      </c>
      <c r="N2414" s="178">
        <f>IF($C$2253&gt;0,'Assumptions (Petroleum)'!AG$10*Model!$C$2253*'Assumptions (Petroleum)'!$B$2/10^9,0)</f>
        <v>0</v>
      </c>
      <c r="O2414" s="178">
        <f>IF($C$2253&gt;0,'Assumptions (Petroleum)'!AH$10*Model!$C$2253*'Assumptions (Petroleum)'!$B$2/10^9,0)</f>
        <v>0</v>
      </c>
      <c r="P2414" s="178">
        <f>IF($C$2253&gt;0,'Assumptions (Petroleum)'!AI$10*Model!$C$2253*'Assumptions (Petroleum)'!$B$2/10^9,0)</f>
        <v>0</v>
      </c>
      <c r="Q2414" s="178">
        <f>IF($C$2253&gt;0,'Assumptions (Petroleum)'!AJ$10*Model!$C$2253*'Assumptions (Petroleum)'!$B$2/10^9,0)</f>
        <v>0</v>
      </c>
      <c r="R2414" s="178">
        <f>IF($C$2253&gt;0,'Assumptions (Petroleum)'!AK$10*Model!$C$2253*'Assumptions (Petroleum)'!$B$2/10^9,0)</f>
        <v>0</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v>
      </c>
      <c r="E2415" s="160">
        <f>IF($D$2253&gt;0,'Assumptions (Petroleum)'!W$10*Model!$D$2253*'Assumptions (Petroleum)'!$B$2/10^9,0)</f>
        <v>0</v>
      </c>
      <c r="F2415" s="160">
        <f>IF($D$2253&gt;0,'Assumptions (Petroleum)'!X$10*Model!$D$2253*'Assumptions (Petroleum)'!$B$2/10^9,0)</f>
        <v>0</v>
      </c>
      <c r="G2415" s="160">
        <f>IF($D$2253&gt;0,'Assumptions (Petroleum)'!Y$10*Model!$D$2253*'Assumptions (Petroleum)'!$B$2/10^9,0)</f>
        <v>0</v>
      </c>
      <c r="H2415" s="160">
        <f>IF($D$2253&gt;0,'Assumptions (Petroleum)'!Z$10*Model!$D$2253*'Assumptions (Petroleum)'!$B$2/10^9,0)</f>
        <v>0</v>
      </c>
      <c r="I2415" s="160">
        <f>IF($D$2253&gt;0,'Assumptions (Petroleum)'!AA$10*Model!$D$2253*'Assumptions (Petroleum)'!$B$2/10^9,0)</f>
        <v>0</v>
      </c>
      <c r="J2415" s="160">
        <f>IF($D$2253&gt;0,'Assumptions (Petroleum)'!AB$10*Model!$D$2253*'Assumptions (Petroleum)'!$B$2/10^9,0)</f>
        <v>0</v>
      </c>
      <c r="K2415" s="160">
        <f>IF($D$2253&gt;0,'Assumptions (Petroleum)'!AC$10*Model!$D$2253*'Assumptions (Petroleum)'!$B$2/10^9,0)</f>
        <v>0</v>
      </c>
      <c r="L2415" s="160">
        <f>IF($D$2253&gt;0,'Assumptions (Petroleum)'!AD$10*Model!$D$2253*'Assumptions (Petroleum)'!$B$2/10^9,0)</f>
        <v>0</v>
      </c>
      <c r="M2415" s="160">
        <f>IF($D$2253&gt;0,'Assumptions (Petroleum)'!AE$10*Model!$D$2253*'Assumptions (Petroleum)'!$B$2/10^9,0)</f>
        <v>0</v>
      </c>
      <c r="N2415" s="160">
        <f>IF($D$2253&gt;0,'Assumptions (Petroleum)'!AF$10*Model!$D$2253*'Assumptions (Petroleum)'!$B$2/10^9,0)</f>
        <v>0</v>
      </c>
      <c r="O2415" s="160">
        <f>IF($D$2253&gt;0,'Assumptions (Petroleum)'!AG$10*Model!$D$2253*'Assumptions (Petroleum)'!$B$2/10^9,0)</f>
        <v>0</v>
      </c>
      <c r="P2415" s="160">
        <f>IF($D$2253&gt;0,'Assumptions (Petroleum)'!AH$10*Model!$D$2253*'Assumptions (Petroleum)'!$B$2/10^9,0)</f>
        <v>0</v>
      </c>
      <c r="Q2415" s="160">
        <f>IF($D$2253&gt;0,'Assumptions (Petroleum)'!AI$10*Model!$D$2253*'Assumptions (Petroleum)'!$B$2/10^9,0)</f>
        <v>0</v>
      </c>
      <c r="R2415" s="160">
        <f>IF($D$2253&gt;0,'Assumptions (Petroleum)'!AJ$10*Model!$D$2253*'Assumptions (Petroleum)'!$B$2/10^9,0)</f>
        <v>0</v>
      </c>
      <c r="S2415" s="160">
        <f>IF($D$2253&gt;0,'Assumptions (Petroleum)'!AK$10*Model!$D$2253*'Assumptions (Petroleum)'!$B$2/10^9,0)</f>
        <v>0</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0.0001350983474</v>
      </c>
      <c r="G2417" s="160">
        <f>IF($F$2253&gt;0,'Assumptions (Petroleum)'!W$10*Model!$F$2253*AVERAGE('Assumptions (Petroleum)'!$B$2:$D$2)/10^9,0)</f>
        <v>0.0002566868601</v>
      </c>
      <c r="H2417" s="160">
        <f>IF($F$2253&gt;0,'Assumptions (Petroleum)'!X$10*Model!$F$2253*AVERAGE('Assumptions (Petroleum)'!$B$2:$D$2)/10^9,0)</f>
        <v>0.0002310181741</v>
      </c>
      <c r="I2417" s="160">
        <f>IF($F$2253&gt;0,'Assumptions (Petroleum)'!Y$10*Model!$F$2253*AVERAGE('Assumptions (Petroleum)'!$B$2:$D$2)/10^9,0)</f>
        <v>0.000208051455</v>
      </c>
      <c r="J2417" s="160">
        <f>IF($F$2253&gt;0,'Assumptions (Petroleum)'!Z$10*Model!$F$2253*AVERAGE('Assumptions (Petroleum)'!$B$2:$D$2)/10^9,0)</f>
        <v>0.0001872463095</v>
      </c>
      <c r="K2417" s="160">
        <f>IF($F$2253&gt;0,'Assumptions (Petroleum)'!AA$10*Model!$F$2253*AVERAGE('Assumptions (Petroleum)'!$B$2:$D$2)/10^9,0)</f>
        <v>0.0001683325409</v>
      </c>
      <c r="L2417" s="160">
        <f>IF($F$2253&gt;0,'Assumptions (Petroleum)'!AB$10*Model!$F$2253*AVERAGE('Assumptions (Petroleum)'!$B$2:$D$2)/10^9,0)</f>
        <v>0.0001594160499</v>
      </c>
      <c r="M2417" s="160">
        <f>IF($F$2253&gt;0,'Assumptions (Petroleum)'!AC$10*Model!$F$2253*AVERAGE('Assumptions (Petroleum)'!$B$2:$D$2)/10^9,0)</f>
        <v>0.0001594160499</v>
      </c>
      <c r="N2417" s="160">
        <f>IF($F$2253&gt;0,'Assumptions (Petroleum)'!AD$10*Model!$F$2253*AVERAGE('Assumptions (Petroleum)'!$B$2:$D$2)/10^9,0)</f>
        <v>0.0001596862466</v>
      </c>
      <c r="O2417" s="160">
        <f>IF($F$2253&gt;0,'Assumptions (Petroleum)'!AE$10*Model!$F$2253*AVERAGE('Assumptions (Petroleum)'!$B$2:$D$2)/10^9,0)</f>
        <v>0.0001594160499</v>
      </c>
      <c r="P2417" s="160">
        <f>IF($F$2253&gt;0,'Assumptions (Petroleum)'!AF$10*Model!$F$2253*AVERAGE('Assumptions (Petroleum)'!$B$2:$D$2)/10^9,0)</f>
        <v>0.0001596862466</v>
      </c>
      <c r="Q2417" s="160">
        <f>IF($F$2253&gt;0,'Assumptions (Petroleum)'!AG$10*Model!$F$2253*AVERAGE('Assumptions (Petroleum)'!$B$2:$D$2)/10^9,0)</f>
        <v>0.0001594160499</v>
      </c>
      <c r="R2417" s="160">
        <f>IF($F$2253&gt;0,'Assumptions (Petroleum)'!AH$10*Model!$F$2253*AVERAGE('Assumptions (Petroleum)'!$B$2:$D$2)/10^9,0)</f>
        <v>0.0001596862466</v>
      </c>
      <c r="S2417" s="160">
        <f>IF($F$2253&gt;0,'Assumptions (Petroleum)'!AI$10*Model!$F$2253*AVERAGE('Assumptions (Petroleum)'!$B$2:$D$2)/10^9,0)</f>
        <v>0.0001594160499</v>
      </c>
      <c r="T2417" s="160">
        <f>IF($F$2253&gt;0,'Assumptions (Petroleum)'!AJ$10*Model!$F$2253*AVERAGE('Assumptions (Petroleum)'!$B$2:$D$2)/10^9,0)</f>
        <v>0.0001596862466</v>
      </c>
      <c r="U2417" s="160">
        <f>IF($F$2253&gt;0,'Assumptions (Petroleum)'!AK$10*Model!$F$2253*AVERAGE('Assumptions (Petroleum)'!$B$2:$D$2)/10^9,0)</f>
        <v>0.00007970802497</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0.00006323722826</v>
      </c>
      <c r="I2419" s="160">
        <f>IF($H$2253&gt;0,'Assumptions (Petroleum)'!W$10*Model!$H$2253*AVERAGE('Assumptions (Petroleum)'!$D$2:$F$2)/10^9,0)</f>
        <v>0.0001201507337</v>
      </c>
      <c r="J2419" s="160">
        <f>IF($H$2253&gt;0,'Assumptions (Petroleum)'!X$10*Model!$H$2253*AVERAGE('Assumptions (Petroleum)'!$D$2:$F$2)/10^9,0)</f>
        <v>0.0001081356603</v>
      </c>
      <c r="K2419" s="160">
        <f>IF($H$2253&gt;0,'Assumptions (Petroleum)'!Y$10*Model!$H$2253*AVERAGE('Assumptions (Petroleum)'!$D$2:$F$2)/10^9,0)</f>
        <v>0.00009738533152</v>
      </c>
      <c r="L2419" s="160">
        <f>IF($H$2253&gt;0,'Assumptions (Petroleum)'!Z$10*Model!$H$2253*AVERAGE('Assumptions (Petroleum)'!$D$2:$F$2)/10^9,0)</f>
        <v>0.00008764679837</v>
      </c>
      <c r="M2419" s="160">
        <f>IF($H$2253&gt;0,'Assumptions (Petroleum)'!AA$10*Model!$H$2253*AVERAGE('Assumptions (Petroleum)'!$D$2:$F$2)/10^9,0)</f>
        <v>0.00007879358641</v>
      </c>
      <c r="N2419" s="160">
        <f>IF($H$2253&gt;0,'Assumptions (Petroleum)'!AB$10*Model!$H$2253*AVERAGE('Assumptions (Petroleum)'!$D$2:$F$2)/10^9,0)</f>
        <v>0.00007461992935</v>
      </c>
      <c r="O2419" s="160">
        <f>IF($H$2253&gt;0,'Assumptions (Petroleum)'!AC$10*Model!$H$2253*AVERAGE('Assumptions (Petroleum)'!$D$2:$F$2)/10^9,0)</f>
        <v>0.00007461992935</v>
      </c>
      <c r="P2419" s="160">
        <f>IF($H$2253&gt;0,'Assumptions (Petroleum)'!AD$10*Model!$H$2253*AVERAGE('Assumptions (Petroleum)'!$D$2:$F$2)/10^9,0)</f>
        <v>0.00007474640381</v>
      </c>
      <c r="Q2419" s="160">
        <f>IF($H$2253&gt;0,'Assumptions (Petroleum)'!AE$10*Model!$H$2253*AVERAGE('Assumptions (Petroleum)'!$D$2:$F$2)/10^9,0)</f>
        <v>0.00007461992935</v>
      </c>
      <c r="R2419" s="160">
        <f>IF($H$2253&gt;0,'Assumptions (Petroleum)'!AF$10*Model!$H$2253*AVERAGE('Assumptions (Petroleum)'!$D$2:$F$2)/10^9,0)</f>
        <v>0.00007474640381</v>
      </c>
      <c r="S2419" s="160">
        <f>IF($H$2253&gt;0,'Assumptions (Petroleum)'!AG$10*Model!$H$2253*AVERAGE('Assumptions (Petroleum)'!$D$2:$F$2)/10^9,0)</f>
        <v>0.00007461992935</v>
      </c>
      <c r="T2419" s="160">
        <f>IF($H$2253&gt;0,'Assumptions (Petroleum)'!AH$10*Model!$H$2253*AVERAGE('Assumptions (Petroleum)'!$D$2:$F$2)/10^9,0)</f>
        <v>0.00007474640381</v>
      </c>
      <c r="U2419" s="160">
        <f>IF($H$2253&gt;0,'Assumptions (Petroleum)'!AI$10*Model!$H$2253*AVERAGE('Assumptions (Petroleum)'!$D$2:$F$2)/10^9,0)</f>
        <v>0.00007461992935</v>
      </c>
      <c r="V2419" s="160">
        <f>IF($H$2253&gt;0,'Assumptions (Petroleum)'!AJ$10*Model!$H$2253*AVERAGE('Assumptions (Petroleum)'!$D$2:$F$2)/10^9,0)</f>
        <v>0.00007474640381</v>
      </c>
      <c r="W2419" s="160">
        <f>IF($H$2253&gt;0,'Assumptions (Petroleum)'!AK$10*Model!$H$2253*AVERAGE('Assumptions (Petroleum)'!$D$2:$F$2)/10^9,0)</f>
        <v>0.00003730996467</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v>
      </c>
      <c r="J2420" s="160">
        <f>IF($I$2253&gt;0,'Assumptions (Petroleum)'!W$10*Model!$I$2253*AVERAGE('Assumptions (Petroleum)'!$E$2:$G$2)/10^9,0)</f>
        <v>0</v>
      </c>
      <c r="K2420" s="160">
        <f>IF($I$2253&gt;0,'Assumptions (Petroleum)'!X$10*Model!$I$2253*AVERAGE('Assumptions (Petroleum)'!$E$2:$G$2)/10^9,0)</f>
        <v>0</v>
      </c>
      <c r="L2420" s="160">
        <f>IF($I$2253&gt;0,'Assumptions (Petroleum)'!Y$10*Model!$I$2253*AVERAGE('Assumptions (Petroleum)'!$E$2:$G$2)/10^9,0)</f>
        <v>0</v>
      </c>
      <c r="M2420" s="160">
        <f>IF($I$2253&gt;0,'Assumptions (Petroleum)'!Z$10*Model!$I$2253*AVERAGE('Assumptions (Petroleum)'!$E$2:$G$2)/10^9,0)</f>
        <v>0</v>
      </c>
      <c r="N2420" s="160">
        <f>IF($I$2253&gt;0,'Assumptions (Petroleum)'!AA$10*Model!$I$2253*AVERAGE('Assumptions (Petroleum)'!$E$2:$G$2)/10^9,0)</f>
        <v>0</v>
      </c>
      <c r="O2420" s="160">
        <f>IF($I$2253&gt;0,'Assumptions (Petroleum)'!AB$10*Model!$I$2253*AVERAGE('Assumptions (Petroleum)'!$E$2:$G$2)/10^9,0)</f>
        <v>0</v>
      </c>
      <c r="P2420" s="160">
        <f>IF($I$2253&gt;0,'Assumptions (Petroleum)'!AC$10*Model!$I$2253*AVERAGE('Assumptions (Petroleum)'!$E$2:$G$2)/10^9,0)</f>
        <v>0</v>
      </c>
      <c r="Q2420" s="160">
        <f>IF($I$2253&gt;0,'Assumptions (Petroleum)'!AD$10*Model!$I$2253*AVERAGE('Assumptions (Petroleum)'!$E$2:$G$2)/10^9,0)</f>
        <v>0</v>
      </c>
      <c r="R2420" s="160">
        <f>IF($I$2253&gt;0,'Assumptions (Petroleum)'!AE$10*Model!$I$2253*AVERAGE('Assumptions (Petroleum)'!$E$2:$G$2)/10^9,0)</f>
        <v>0</v>
      </c>
      <c r="S2420" s="160">
        <f>IF($I$2253&gt;0,'Assumptions (Petroleum)'!AF$10*Model!$I$2253*AVERAGE('Assumptions (Petroleum)'!$E$2:$G$2)/10^9,0)</f>
        <v>0</v>
      </c>
      <c r="T2420" s="160">
        <f>IF($I$2253&gt;0,'Assumptions (Petroleum)'!AG$10*Model!$I$2253*AVERAGE('Assumptions (Petroleum)'!$E$2:$G$2)/10^9,0)</f>
        <v>0</v>
      </c>
      <c r="U2420" s="160">
        <f>IF($I$2253&gt;0,'Assumptions (Petroleum)'!AH$10*Model!$I$2253*AVERAGE('Assumptions (Petroleum)'!$E$2:$G$2)/10^9,0)</f>
        <v>0</v>
      </c>
      <c r="V2420" s="160">
        <f>IF($I$2253&gt;0,'Assumptions (Petroleum)'!AI$10*Model!$I$2253*AVERAGE('Assumptions (Petroleum)'!$E$2:$G$2)/10^9,0)</f>
        <v>0</v>
      </c>
      <c r="W2420" s="160">
        <f>IF($I$2253&gt;0,'Assumptions (Petroleum)'!AJ$10*Model!$I$2253*AVERAGE('Assumptions (Petroleum)'!$E$2:$G$2)/10^9,0)</f>
        <v>0</v>
      </c>
      <c r="X2420" s="160">
        <f>IF($I$2253&gt;0,'Assumptions (Petroleum)'!AK$10*Model!$I$2253*AVERAGE('Assumptions (Petroleum)'!$E$2:$G$2)/10^9,0)</f>
        <v>0</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v>
      </c>
      <c r="K2421" s="160">
        <f>IF($J$2253&gt;0,'Assumptions (Petroleum)'!W$10*Model!$J$2253*AVERAGE('Assumptions (Petroleum)'!$F$2:$H$2)/10^9,0)</f>
        <v>0</v>
      </c>
      <c r="L2421" s="160">
        <f>IF($J$2253&gt;0,'Assumptions (Petroleum)'!X$10*Model!$J$2253*AVERAGE('Assumptions (Petroleum)'!$F$2:$H$2)/10^9,0)</f>
        <v>0</v>
      </c>
      <c r="M2421" s="160">
        <f>IF($J$2253&gt;0,'Assumptions (Petroleum)'!Y$10*Model!$J$2253*AVERAGE('Assumptions (Petroleum)'!$F$2:$H$2)/10^9,0)</f>
        <v>0</v>
      </c>
      <c r="N2421" s="160">
        <f>IF($J$2253&gt;0,'Assumptions (Petroleum)'!Z$10*Model!$J$2253*AVERAGE('Assumptions (Petroleum)'!$F$2:$H$2)/10^9,0)</f>
        <v>0</v>
      </c>
      <c r="O2421" s="160">
        <f>IF($J$2253&gt;0,'Assumptions (Petroleum)'!AA$10*Model!$J$2253*AVERAGE('Assumptions (Petroleum)'!$F$2:$H$2)/10^9,0)</f>
        <v>0</v>
      </c>
      <c r="P2421" s="160">
        <f>IF($J$2253&gt;0,'Assumptions (Petroleum)'!AB$10*Model!$J$2253*AVERAGE('Assumptions (Petroleum)'!$F$2:$H$2)/10^9,0)</f>
        <v>0</v>
      </c>
      <c r="Q2421" s="160">
        <f>IF($J$2253&gt;0,'Assumptions (Petroleum)'!AC$10*Model!$J$2253*AVERAGE('Assumptions (Petroleum)'!$F$2:$H$2)/10^9,0)</f>
        <v>0</v>
      </c>
      <c r="R2421" s="160">
        <f>IF($J$2253&gt;0,'Assumptions (Petroleum)'!AD$10*Model!$J$2253*AVERAGE('Assumptions (Petroleum)'!$F$2:$H$2)/10^9,0)</f>
        <v>0</v>
      </c>
      <c r="S2421" s="160">
        <f>IF($J$2253&gt;0,'Assumptions (Petroleum)'!AE$10*Model!$J$2253*AVERAGE('Assumptions (Petroleum)'!$F$2:$H$2)/10^9,0)</f>
        <v>0</v>
      </c>
      <c r="T2421" s="160">
        <f>IF($J$2253&gt;0,'Assumptions (Petroleum)'!AF$10*Model!$J$2253*AVERAGE('Assumptions (Petroleum)'!$F$2:$H$2)/10^9,0)</f>
        <v>0</v>
      </c>
      <c r="U2421" s="160">
        <f>IF($J$2253&gt;0,'Assumptions (Petroleum)'!AG$10*Model!$J$2253*AVERAGE('Assumptions (Petroleum)'!$F$2:$H$2)/10^9,0)</f>
        <v>0</v>
      </c>
      <c r="V2421" s="160">
        <f>IF($J$2253&gt;0,'Assumptions (Petroleum)'!AH$10*Model!$J$2253*AVERAGE('Assumptions (Petroleum)'!$F$2:$H$2)/10^9,0)</f>
        <v>0</v>
      </c>
      <c r="W2421" s="160">
        <f>IF($J$2253&gt;0,'Assumptions (Petroleum)'!AI$10*Model!$J$2253*AVERAGE('Assumptions (Petroleum)'!$F$2:$H$2)/10^9,0)</f>
        <v>0</v>
      </c>
      <c r="X2421" s="160">
        <f>IF($J$2253&gt;0,'Assumptions (Petroleum)'!AJ$10*Model!$J$2253*AVERAGE('Assumptions (Petroleum)'!$F$2:$H$2)/10^9,0)</f>
        <v>0</v>
      </c>
      <c r="Y2421" s="160">
        <f>IF($J$2253&gt;0,'Assumptions (Petroleum)'!AK$10*Model!$J$2253*AVERAGE('Assumptions (Petroleum)'!$F$2:$H$2)/10^9,0)</f>
        <v>0</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0.00003801201333</v>
      </c>
      <c r="M2423" s="160">
        <f>IF($L$2253&gt;0,'Assumptions (Petroleum)'!W$10*Model!$L$2253*AVERAGE('Assumptions (Petroleum)'!$H$2:$J$2)/10^9,0)</f>
        <v>0.00007222282532</v>
      </c>
      <c r="N2423" s="160">
        <f>IF($L$2253&gt;0,'Assumptions (Petroleum)'!X$10*Model!$L$2253*AVERAGE('Assumptions (Petroleum)'!$H$2:$J$2)/10^9,0)</f>
        <v>0.00006500054279</v>
      </c>
      <c r="O2423" s="160">
        <f>IF($L$2253&gt;0,'Assumptions (Petroleum)'!Y$10*Model!$L$2253*AVERAGE('Assumptions (Petroleum)'!$H$2:$J$2)/10^9,0)</f>
        <v>0.00005853850052</v>
      </c>
      <c r="P2423" s="160">
        <f>IF($L$2253&gt;0,'Assumptions (Petroleum)'!Z$10*Model!$L$2253*AVERAGE('Assumptions (Petroleum)'!$H$2:$J$2)/10^9,0)</f>
        <v>0.00005268465047</v>
      </c>
      <c r="Q2423" s="160">
        <f>IF($L$2253&gt;0,'Assumptions (Petroleum)'!AA$10*Model!$L$2253*AVERAGE('Assumptions (Petroleum)'!$H$2:$J$2)/10^9,0)</f>
        <v>0.0000473629686</v>
      </c>
      <c r="R2423" s="160">
        <f>IF($L$2253&gt;0,'Assumptions (Petroleum)'!AB$10*Model!$L$2253*AVERAGE('Assumptions (Petroleum)'!$H$2:$J$2)/10^9,0)</f>
        <v>0.00004485417572</v>
      </c>
      <c r="S2423" s="160">
        <f>IF($L$2253&gt;0,'Assumptions (Petroleum)'!AC$10*Model!$L$2253*AVERAGE('Assumptions (Petroleum)'!$H$2:$J$2)/10^9,0)</f>
        <v>0.00004485417572</v>
      </c>
      <c r="T2423" s="160">
        <f>IF($L$2253&gt;0,'Assumptions (Petroleum)'!AD$10*Model!$L$2253*AVERAGE('Assumptions (Petroleum)'!$H$2:$J$2)/10^9,0)</f>
        <v>0.00004493019975</v>
      </c>
      <c r="U2423" s="160">
        <f>IF($L$2253&gt;0,'Assumptions (Petroleum)'!AE$10*Model!$L$2253*AVERAGE('Assumptions (Petroleum)'!$H$2:$J$2)/10^9,0)</f>
        <v>0.00004485417572</v>
      </c>
      <c r="V2423" s="160">
        <f>IF($L$2253&gt;0,'Assumptions (Petroleum)'!AF$10*Model!$L$2253*AVERAGE('Assumptions (Petroleum)'!$H$2:$J$2)/10^9,0)</f>
        <v>0.00004493019975</v>
      </c>
      <c r="W2423" s="160">
        <f>IF($L$2253&gt;0,'Assumptions (Petroleum)'!AG$10*Model!$L$2253*AVERAGE('Assumptions (Petroleum)'!$H$2:$J$2)/10^9,0)</f>
        <v>0.00004485417572</v>
      </c>
      <c r="X2423" s="160">
        <f>IF($L$2253&gt;0,'Assumptions (Petroleum)'!AH$10*Model!$L$2253*AVERAGE('Assumptions (Petroleum)'!$H$2:$J$2)/10^9,0)</f>
        <v>0.00004493019975</v>
      </c>
      <c r="Y2423" s="160">
        <f>IF($L$2253&gt;0,'Assumptions (Petroleum)'!AI$10*Model!$L$2253*AVERAGE('Assumptions (Petroleum)'!$H$2:$J$2)/10^9,0)</f>
        <v>0.00004485417572</v>
      </c>
      <c r="Z2423" s="160">
        <f>IF($L$2253&gt;0,'Assumptions (Petroleum)'!AJ$10*Model!$L$2253*AVERAGE('Assumptions (Petroleum)'!$H$2:$J$2)/10^9,0)</f>
        <v>0.00004493019975</v>
      </c>
      <c r="AA2423" s="160">
        <f>IF($L$2253&gt;0,'Assumptions (Petroleum)'!AK$10*Model!$L$2253*AVERAGE('Assumptions (Petroleum)'!$H$2:$J$2)/10^9,0)</f>
        <v>0.00002242708786</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v>
      </c>
      <c r="R2428" s="160">
        <f>IF($Q$2253&gt;0,'Assumptions (Petroleum)'!W$10*Model!$Q$2253*AVERAGE('Assumptions (Petroleum)'!$L$2:$O$2)/10^9,0)</f>
        <v>0</v>
      </c>
      <c r="S2428" s="160">
        <f>IF($Q$2253&gt;0,'Assumptions (Petroleum)'!X$10*Model!$Q$2253*AVERAGE('Assumptions (Petroleum)'!$L$2:$O$2)/10^9,0)</f>
        <v>0</v>
      </c>
      <c r="T2428" s="160">
        <f>IF($Q$2253&gt;0,'Assumptions (Petroleum)'!Y$10*Model!$Q$2253*AVERAGE('Assumptions (Petroleum)'!$L$2:$O$2)/10^9,0)</f>
        <v>0</v>
      </c>
      <c r="U2428" s="160">
        <f>IF($Q$2253&gt;0,'Assumptions (Petroleum)'!Z$10*Model!$Q$2253*AVERAGE('Assumptions (Petroleum)'!$L$2:$O$2)/10^9,0)</f>
        <v>0</v>
      </c>
      <c r="V2428" s="160">
        <f>IF($Q$2253&gt;0,'Assumptions (Petroleum)'!AA$10*Model!$Q$2253*AVERAGE('Assumptions (Petroleum)'!$L$2:$O$2)/10^9,0)</f>
        <v>0</v>
      </c>
      <c r="W2428" s="160">
        <f>IF($Q$2253&gt;0,'Assumptions (Petroleum)'!AB$10*Model!$Q$2253*AVERAGE('Assumptions (Petroleum)'!$L$2:$O$2)/10^9,0)</f>
        <v>0</v>
      </c>
      <c r="X2428" s="160">
        <f>IF($Q$2253&gt;0,'Assumptions (Petroleum)'!AC$10*Model!$Q$2253*AVERAGE('Assumptions (Petroleum)'!$L$2:$O$2)/10^9,0)</f>
        <v>0</v>
      </c>
      <c r="Y2428" s="160">
        <f>IF($Q$2253&gt;0,'Assumptions (Petroleum)'!AD$10*Model!$Q$2253*AVERAGE('Assumptions (Petroleum)'!$L$2:$O$2)/10^9,0)</f>
        <v>0</v>
      </c>
      <c r="Z2428" s="160">
        <f>IF($Q$2253&gt;0,'Assumptions (Petroleum)'!AE$10*Model!$Q$2253*AVERAGE('Assumptions (Petroleum)'!$L$2:$O$2)/10^9,0)</f>
        <v>0</v>
      </c>
      <c r="AA2428" s="160">
        <f>IF($Q$2253&gt;0,'Assumptions (Petroleum)'!AF$10*Model!$Q$2253*AVERAGE('Assumptions (Petroleum)'!$L$2:$O$2)/10^9,0)</f>
        <v>0</v>
      </c>
      <c r="AB2428" s="160">
        <f>IF($Q$2253&gt;0,'Assumptions (Petroleum)'!AG$10*Model!$Q$2253*AVERAGE('Assumptions (Petroleum)'!$L$2:$O$2)/10^9,0)</f>
        <v>0</v>
      </c>
      <c r="AC2428" s="160">
        <f>IF($Q$2253&gt;0,'Assumptions (Petroleum)'!AH$10*Model!$Q$2253*AVERAGE('Assumptions (Petroleum)'!$L$2:$O$2)/10^9,0)</f>
        <v>0</v>
      </c>
      <c r="AD2428" s="160">
        <f>IF($Q$2253&gt;0,'Assumptions (Petroleum)'!AI$10*Model!$Q$2253*AVERAGE('Assumptions (Petroleum)'!$L$2:$O$2)/10^9,0)</f>
        <v>0</v>
      </c>
      <c r="AE2428" s="160">
        <f>IF($Q$2253&gt;0,'Assumptions (Petroleum)'!AJ$10*Model!$Q$2253*AVERAGE('Assumptions (Petroleum)'!$L$2:$O$2)/10^9,0)</f>
        <v>0</v>
      </c>
      <c r="AF2428" s="160">
        <f>IF($Q$2253&gt;0,'Assumptions (Petroleum)'!AK$10*Model!$Q$2253*AVERAGE('Assumptions (Petroleum)'!$L$2:$O$2)/10^9,0)</f>
        <v>0</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0.02277728801</v>
      </c>
      <c r="D2465" s="219">
        <f>IF(Model!D2251+Model!D2252-D2250-D2413+D2361&gt;0,(1-'Assumptions (Petroleum)'!C24)*(Model!D2251+Model!D2252-D2250-D2413+D2361)+Model!D2413-D2308+Model!D2309,Model!D2251+Model!D2252-D2250+D2361-D2308+Model!D2309)</f>
        <v>0.01758516008</v>
      </c>
      <c r="E2465" s="219">
        <f>IF(Model!E2251+Model!E2252-E2250-E2413+E2361&gt;0,(1-'Assumptions (Petroleum)'!D24)*(Model!E2251+Model!E2252-E2250-E2413+E2361)+Model!E2413-E2308+Model!E2309,Model!E2251+Model!E2252-E2250+E2361-E2308+Model!E2309)</f>
        <v>0.002349612284</v>
      </c>
      <c r="F2465" s="219">
        <f>IF(Model!F2251+Model!F2252-F2250-F2413+F2361&gt;0,(1-'Assumptions (Petroleum)'!E24)*(Model!F2251+Model!F2252-F2250-F2413+F2361)+Model!F2413-F2308+Model!F2309,Model!F2251+Model!F2252-F2250+F2361-F2308+Model!F2309)</f>
        <v>0.004753132647</v>
      </c>
      <c r="G2465" s="219">
        <f>IF(Model!G2251+Model!G2252-G2250-G2413+G2361&gt;0,(1-'Assumptions (Petroleum)'!F24)*(Model!G2251+Model!G2252-G2250-G2413+G2361)+Model!G2413-G2308+Model!G2309,Model!G2251+Model!G2252-G2250+G2361-G2308+Model!G2309)</f>
        <v>0.006954902898</v>
      </c>
      <c r="H2465" s="219">
        <f>IF(Model!H2251+Model!H2252-H2250-H2413+H2361&gt;0,(1-'Assumptions (Petroleum)'!G24)*(Model!H2251+Model!H2252-H2250-H2413+H2361)+Model!H2413-H2308+Model!H2309,Model!H2251+Model!H2252-H2250+H2361-H2308+Model!H2309)</f>
        <v>0.008472275235</v>
      </c>
      <c r="I2465" s="219">
        <f>IF(Model!I2251+Model!I2252-I2250-I2413+I2361&gt;0,(1-'Assumptions (Petroleum)'!H24)*(Model!I2251+Model!I2252-I2250-I2413+I2361)+Model!I2413-I2308+Model!I2309,Model!I2251+Model!I2252-I2250+I2361-I2308+Model!I2309)</f>
        <v>0.002283549938</v>
      </c>
      <c r="J2465" s="219">
        <f>IF(Model!J2251+Model!J2252-J2250-J2413+J2361&gt;0,(1-'Assumptions (Petroleum)'!I24)*(Model!J2251+Model!J2252-J2250-J2413+J2361)+Model!J2413-J2308+Model!J2309,Model!J2251+Model!J2252-J2250+J2361-J2308+Model!J2309)</f>
        <v>0.002559180809</v>
      </c>
      <c r="K2465" s="219">
        <f>IF(Model!K2251+Model!K2252-K2250-K2413+K2361&gt;0,(1-'Assumptions (Petroleum)'!J24)*(Model!K2251+Model!K2252-K2250-K2413+K2361)+Model!K2413-K2308+Model!K2309,Model!K2251+Model!K2252-K2250+K2361-K2308+Model!K2309)</f>
        <v>0.002914927793</v>
      </c>
      <c r="L2465" s="219">
        <f>IF(Model!L2251+Model!L2252-L2250-L2413+L2361&gt;0,(1-'Assumptions (Petroleum)'!K24)*(Model!L2251+Model!L2252-L2250-L2413+L2361)+Model!L2413-L2308+Model!L2309,Model!L2251+Model!L2252-L2250+L2361-L2308+Model!L2309)</f>
        <v>0.002494677629</v>
      </c>
      <c r="M2465" s="219">
        <f>IF(Model!M2251+Model!M2252-M2250-M2413+M2361&gt;0,(1-'Assumptions (Petroleum)'!L24)*(Model!M2251+Model!M2252-M2250-M2413+M2361)+Model!M2413-M2308+Model!M2309,Model!M2251+Model!M2252-M2250+M2361-M2308+Model!M2309)</f>
        <v>0.001420523265</v>
      </c>
      <c r="N2465" s="219">
        <f>IF(Model!N2251+Model!N2252-N2250-N2413+N2361&gt;0,(1-'Assumptions (Petroleum)'!M24)*(Model!N2251+Model!N2252-N2250-N2413+N2361)+Model!N2413-N2308+Model!N2309,Model!N2251+Model!N2252-N2250+N2361-N2308+Model!N2309)</f>
        <v>0.001752184033</v>
      </c>
      <c r="O2465" s="219">
        <f>IF(Model!O2251+Model!O2252-O2250-O2413+O2361&gt;0,(1-'Assumptions (Petroleum)'!N24)*(Model!O2251+Model!O2252-O2250-O2413+O2361)+Model!O2413-O2308+Model!O2309,Model!O2251+Model!O2252-O2250+O2361-O2308+Model!O2309)</f>
        <v>0.0009941049754</v>
      </c>
      <c r="P2465" s="219">
        <f>IF(Model!P2251+Model!P2252-P2250-P2413+P2361&gt;0,(1-'Assumptions (Petroleum)'!O24)*(Model!P2251+Model!P2252-P2250-P2413+P2361)+Model!P2413-P2308+Model!P2309,Model!P2251+Model!P2252-P2250+P2361-P2308+Model!P2309)</f>
        <v>0.00103927342</v>
      </c>
      <c r="Q2465" s="219">
        <f>IF(Model!Q2251+Model!Q2252-Q2250-Q2413+Q2361&gt;0,(1-'Assumptions (Petroleum)'!P24)*(Model!Q2251+Model!Q2252-Q2250-Q2413+Q2361)+Model!Q2413-Q2308+Model!Q2309,Model!Q2251+Model!Q2252-Q2250+Q2361-Q2308+Model!Q2309)</f>
        <v>0.001260596333</v>
      </c>
      <c r="R2465" s="219">
        <f>IF(Model!R2251+Model!R2252-R2250-R2413+R2361&gt;0,(1-'Assumptions (Petroleum)'!Q24)*(Model!R2251+Model!R2252-R2250-R2413+R2361)+Model!R2413-R2308+Model!R2309,Model!R2251+Model!R2252-R2250+R2361-R2308+Model!R2309)</f>
        <v>0.000765710289</v>
      </c>
      <c r="S2465" s="219">
        <f>IF(Model!S2251+Model!S2252-S2250-S2413+S2361&gt;0,(1-'Assumptions (Petroleum)'!R24)*(Model!S2251+Model!S2252-S2250-S2413+S2361)+Model!S2413-S2308+Model!S2309,Model!S2251+Model!S2252-S2250+S2361-S2308+Model!S2309)</f>
        <v>0.0008003911327</v>
      </c>
      <c r="T2465" s="219">
        <f>IF(Model!T2251+Model!T2252-T2250-T2413+T2361&gt;0,(1-'Assumptions (Petroleum)'!S24)*(Model!T2251+Model!T2252-T2250-T2413+T2361)+Model!T2413-T2308+Model!T2309,Model!T2251+Model!T2252-T2250+T2361-T2308+Model!T2309)</f>
        <v>0.001022569188</v>
      </c>
      <c r="U2465" s="219">
        <f>IF(Model!U2251+Model!U2252-U2250-U2413+U2361&gt;0,(1-'Assumptions (Petroleum)'!T24)*(Model!U2251+Model!U2252-U2250-U2413+U2361)+Model!U2413-U2308+Model!U2309,Model!U2251+Model!U2252-U2250+U2361-U2308+Model!U2309)</f>
        <v>0.001168507539</v>
      </c>
      <c r="V2465" s="219">
        <f>IF(Model!V2251+Model!V2252-V2250-V2413+V2361&gt;0,(1-'Assumptions (Petroleum)'!U24)*(Model!V2251+Model!V2252-V2250-V2413+V2361)+Model!V2413-V2308+Model!V2309,Model!V2251+Model!V2252-V2250+V2361-V2308+Model!V2309)</f>
        <v>0.001166951317</v>
      </c>
      <c r="W2465" s="219">
        <f>IF(Model!W2251+Model!W2252-W2250-W2413+W2361&gt;0,(1-'Assumptions (Petroleum)'!V24)*(Model!W2251+Model!W2252-W2250-W2413+W2361)+Model!W2413-W2308+Model!W2309,Model!W2251+Model!W2252-W2250+W2361-W2308+Model!W2309)</f>
        <v>0.001289067363</v>
      </c>
      <c r="X2465" s="219">
        <f>IF(Model!X2251+Model!X2252-X2250-X2413+X2361&gt;0,(1-'Assumptions (Petroleum)'!W24)*(Model!X2251+Model!X2252-X2250-X2413+X2361)+Model!X2413-X2308+Model!X2309,Model!X2251+Model!X2252-X2250+X2361-X2308+Model!X2309)</f>
        <v>0.001244378801</v>
      </c>
      <c r="Y2465" s="219">
        <f>IF(Model!Y2251+Model!Y2252-Y2250-Y2413+Y2361&gt;0,(1-'Assumptions (Petroleum)'!X24)*(Model!Y2251+Model!Y2252-Y2250-Y2413+Y2361)+Model!Y2413-Y2308+Model!Y2309,Model!Y2251+Model!Y2252-Y2250+Y2361-Y2308+Model!Y2309)</f>
        <v>0.00120935556</v>
      </c>
      <c r="Z2465" s="219">
        <f>IF(Model!Z2251+Model!Z2252-Z2250-Z2413+Z2361&gt;0,(1-'Assumptions (Petroleum)'!Y24)*(Model!Z2251+Model!Z2252-Z2250-Z2413+Z2361)+Model!Z2413-Z2308+Model!Z2309,Model!Z2251+Model!Z2252-Z2250+Z2361-Z2308+Model!Z2309)</f>
        <v>0.001183628401</v>
      </c>
      <c r="AA2465" s="219">
        <f>IF(Model!AA2251+Model!AA2252-AA2250-AA2413+AA2361&gt;0,(1-'Assumptions (Petroleum)'!Z24)*(Model!AA2251+Model!AA2252-AA2250-AA2413+AA2361)+Model!AA2413-AA2308+Model!AA2309,Model!AA2251+Model!AA2252-AA2250+AA2361-AA2308+Model!AA2309)</f>
        <v>0.001198920389</v>
      </c>
      <c r="AB2465" s="219">
        <f>IF(Model!AB2251+Model!AB2252-AB2250-AB2413+AB2361&gt;0,(1-'Assumptions (Petroleum)'!AA24)*(Model!AB2251+Model!AB2252-AB2250-AB2413+AB2361)+Model!AB2413-AB2308+Model!AB2309,Model!AB2251+Model!AB2252-AB2250+AB2361-AB2308+Model!AB2309)</f>
        <v>0.001182478738</v>
      </c>
      <c r="AC2465" s="219">
        <f>IF(Model!AC2251+Model!AC2252-AC2250-AC2413+AC2361&gt;0,(1-'Assumptions (Petroleum)'!AB24)*(Model!AC2251+Model!AC2252-AC2250-AC2413+AC2361)+Model!AC2413-AC2308+Model!AC2309,Model!AC2251+Model!AC2252-AC2250+AC2361-AC2308+Model!AC2309)</f>
        <v>0.001152987806</v>
      </c>
      <c r="AD2465" s="219">
        <f>IF(Model!AD2251+Model!AD2252-AD2250-AD2413+AD2361&gt;0,(1-'Assumptions (Petroleum)'!AC24)*(Model!AD2251+Model!AD2252-AD2250-AD2413+AD2361)+Model!AD2413-AD2308+Model!AD2309,Model!AD2251+Model!AD2252-AD2250+AD2361-AD2308+Model!AD2309)</f>
        <v>0.001126799839</v>
      </c>
      <c r="AE2465" s="219">
        <f>IF(Model!AE2251+Model!AE2252-AE2250-AE2413+AE2361&gt;0,(1-'Assumptions (Petroleum)'!AD24)*(Model!AE2251+Model!AE2252-AE2250-AE2413+AE2361)+Model!AE2413-AE2308+Model!AE2309,Model!AE2251+Model!AE2252-AE2250+AE2361-AE2308+Model!AE2309)</f>
        <v>0.001096499074</v>
      </c>
      <c r="AF2465" s="219">
        <f>IF(Model!AF2251+Model!AF2252-AF2250-AF2413+AF2361&gt;0,(1-'Assumptions (Petroleum)'!AE24)*(Model!AF2251+Model!AF2252-AF2250-AF2413+AF2361)+Model!AF2413-AF2308+Model!AF2309,Model!AF2251+Model!AF2252-AF2250+AF2361-AF2308+Model!AF2309)</f>
        <v>0.001065851695</v>
      </c>
      <c r="AG2465" s="219">
        <f>IF(Model!AG2251+Model!AG2252-AG2250-AG2413+AG2361&gt;0,(1-'Assumptions (Petroleum)'!AF24)*(Model!AG2251+Model!AG2252-AG2250-AG2413+AG2361)+Model!AG2413-AG2308+Model!AG2309,Model!AG2251+Model!AG2252-AG2250+AG2361-AG2308+Model!AG2309)</f>
        <v>0.001033769908</v>
      </c>
      <c r="AH2465" s="219">
        <f>IF(Model!AH2251+Model!AH2252-AH2250-AH2413+AH2361&gt;0,(1-'Assumptions (Petroleum)'!AG24)*(Model!AH2251+Model!AH2252-AH2250-AH2413+AH2361)+Model!AH2413-AH2308+Model!AH2309,Model!AH2251+Model!AH2252-AH2250+AH2361-AH2308+Model!AH2309)</f>
        <v>0.001001856255</v>
      </c>
      <c r="AI2465" s="219">
        <f>IF(Model!AI2251+Model!AI2252-AI2250-AI2413+AI2361&gt;0,(1-'Assumptions (Petroleum)'!AH24)*(Model!AI2251+Model!AI2252-AI2250-AI2413+AI2361)+Model!AI2413-AI2308+Model!AI2309,Model!AI2251+Model!AI2252-AI2250+AI2361-AI2308+Model!AI2309)</f>
        <v>0.0009635410179</v>
      </c>
      <c r="AJ2465" s="219">
        <f>IF(Model!AJ2251+Model!AJ2252-AJ2250-AJ2413+AJ2361&gt;0,(1-'Assumptions (Petroleum)'!AI24)*(Model!AJ2251+Model!AJ2252-AJ2250-AJ2413+AJ2361)+Model!AJ2413-AJ2308+Model!AJ2309,Model!AJ2251+Model!AJ2252-AJ2250+AJ2361-AJ2308+Model!AJ2309)</f>
        <v>0.0009232527692</v>
      </c>
      <c r="AK2465" s="219">
        <f>IF(Model!AK2251+Model!AK2252-AK2250-AK2413+AK2361&gt;0,(1-'Assumptions (Petroleum)'!AJ24)*(Model!AK2251+Model!AK2252-AK2250-AK2413+AK2361)+Model!AK2413-AK2308+Model!AK2309,Model!AK2251+Model!AK2252-AK2250+AK2361-AK2308+Model!AK2309)</f>
        <v>0.000881671775</v>
      </c>
      <c r="AL2465" s="219">
        <f>IF(Model!AL2251+Model!AL2252-AL2250-AL2413+AL2361&gt;0,(1-'Assumptions (Petroleum)'!AK24)*(Model!AL2251+Model!AL2252-AL2250-AL2413+AL2361)+Model!AL2413-AL2308+Model!AL2309,Model!AL2251+Model!AL2252-AL2250+AL2361-AL2308+Model!AL2309)</f>
        <v>0.0008401350359</v>
      </c>
      <c r="AM2465" s="219">
        <f>IF(Model!AM2251+Model!AM2252-AM2250-AM2413+AM2361&gt;0,(1-'Assumptions (Petroleum)'!AL24)*(Model!AM2251+Model!AM2252-AM2250-AM2413+AM2361)+Model!AM2413-AM2308+Model!AM2309,Model!AM2251+Model!AM2252-AM2250+AM2361-AM2308+Model!AM2309)</f>
        <v>0.000800622523</v>
      </c>
      <c r="AN2465" s="219">
        <f>IF(Model!AN2251+Model!AN2252-AN2250-AN2413+AN2361&gt;0,(1-'Assumptions (Petroleum)'!AM24)*(Model!AN2251+Model!AN2252-AN2250-AN2413+AN2361)+Model!AN2413-AN2308+Model!AN2309,Model!AN2251+Model!AN2252-AN2250+AN2361-AN2308+Model!AN2309)</f>
        <v>0.000758167357</v>
      </c>
      <c r="AO2465" s="219">
        <f>IF(Model!AO2251+Model!AO2252-AO2250-AO2413+AO2361&gt;0,(1-'Assumptions (Petroleum)'!AN24)*(Model!AO2251+Model!AO2252-AO2250-AO2413+AO2361)+Model!AO2413-AO2308+Model!AO2309,Model!AO2251+Model!AO2252-AO2250+AO2361-AO2308+Model!AO2309)</f>
        <v>0.0007159828267</v>
      </c>
      <c r="AP2465" s="219">
        <f>IF(Model!AP2251+Model!AP2252-AP2250-AP2413+AP2361&gt;0,(1-'Assumptions (Petroleum)'!AO24)*(Model!AP2251+Model!AP2252-AP2250-AP2413+AP2361)+Model!AP2413-AP2308+Model!AP2309,Model!AP2251+Model!AP2252-AP2250+AP2361-AP2308+Model!AP2309)</f>
        <v>0.0006713653886</v>
      </c>
      <c r="AQ2465" s="219">
        <f>IF(Model!AQ2251+Model!AQ2252-AQ2250-AQ2413+AQ2361&gt;0,(1-'Assumptions (Petroleum)'!AP24)*(Model!AQ2251+Model!AQ2252-AQ2250-AQ2413+AQ2361)+Model!AQ2413-AQ2308+Model!AQ2309,Model!AQ2251+Model!AQ2252-AQ2250+AQ2361-AQ2308+Model!AQ2309)</f>
        <v>0.0006229410983</v>
      </c>
      <c r="AR2465" s="219">
        <f>IF(Model!AR2251+Model!AR2252-AR2250-AR2413+AR2361&gt;0,(1-'Assumptions (Petroleum)'!AQ24)*(Model!AR2251+Model!AR2252-AR2250-AR2413+AR2361)+Model!AR2413-AR2308+Model!AR2309,Model!AR2251+Model!AR2252-AR2250+AR2361-AR2308+Model!AR2309)</f>
        <v>0.0005716728291</v>
      </c>
      <c r="AS2465" s="219">
        <f>IF(Model!AS2251+Model!AS2252-AS2250-AS2413+AS2361&gt;0,(1-'Assumptions (Petroleum)'!AR24)*(Model!AS2251+Model!AS2252-AS2250-AS2413+AS2361)+Model!AS2413-AS2308+Model!AS2309,Model!AS2251+Model!AS2252-AS2250+AS2361-AS2308+Model!AS2309)</f>
        <v>0.0005178472002</v>
      </c>
      <c r="AT2465" s="219">
        <f>IF(Model!AT2251+Model!AT2252-AT2250-AT2413+AT2361&gt;0,(1-'Assumptions (Petroleum)'!AS24)*(Model!AT2251+Model!AT2252-AT2250-AT2413+AT2361)+Model!AT2413-AT2308+Model!AT2309,Model!AT2251+Model!AT2252-AT2250+AT2361-AT2308+Model!AT2309)</f>
        <v>0.0004621648661</v>
      </c>
      <c r="AU2465" s="219">
        <f>IF(Model!AU2251+Model!AU2252-AU2250-AU2413+AU2361&gt;0,(1-'Assumptions (Petroleum)'!AT24)*(Model!AU2251+Model!AU2252-AU2250-AU2413+AU2361)+Model!AU2413-AU2308+Model!AU2309,Model!AU2251+Model!AU2252-AU2250+AU2361-AU2308+Model!AU2309)</f>
        <v>0.0004044751046</v>
      </c>
      <c r="AV2465" s="219">
        <f>IF(Model!AV2251+Model!AV2252-AV2250-AV2413+AV2361&gt;0,(1-'Assumptions (Petroleum)'!AU24)*(Model!AV2251+Model!AV2252-AV2250-AV2413+AV2361)+Model!AV2413-AV2308+Model!AV2309,Model!AV2251+Model!AV2252-AV2250+AV2361-AV2308+Model!AV2309)</f>
        <v>0.0003441928645</v>
      </c>
      <c r="AW2465" s="219">
        <f>IF(Model!AW2251+Model!AW2252-AW2250-AW2413+AW2361&gt;0,(1-'Assumptions (Petroleum)'!AV24)*(Model!AW2251+Model!AW2252-AW2250-AW2413+AW2361)+Model!AW2413-AW2308+Model!AW2309,Model!AW2251+Model!AW2252-AW2250+AW2361-AW2308+Model!AW2309)</f>
        <v>0.0002804875951</v>
      </c>
      <c r="AX2465" s="219">
        <f>IF(Model!AX2251+Model!AX2252-AX2250-AX2413+AX2361&gt;0,(1-'Assumptions (Petroleum)'!AW24)*(Model!AX2251+Model!AX2252-AX2250-AX2413+AX2361)+Model!AX2413-AX2308+Model!AX2309,Model!AX2251+Model!AX2252-AX2250+AX2361-AX2308+Model!AX2309)</f>
        <v>0.0002150975735</v>
      </c>
      <c r="AY2465" s="219">
        <f>IF(Model!AY2251+Model!AY2252-AY2250-AY2413+AY2361&gt;0,(1-'Assumptions (Petroleum)'!AX24)*(Model!AY2251+Model!AY2252-AY2250-AY2413+AY2361)+Model!AY2413-AY2308+Model!AY2309,Model!AY2251+Model!AY2252-AY2250+AY2361-AY2308+Model!AY2309)</f>
        <v>0.0001489764303</v>
      </c>
      <c r="AZ2465" s="219">
        <f>IF(Model!AZ2251+Model!AZ2252-AZ2250-AZ2413+AZ2361&gt;0,(1-'Assumptions (Petroleum)'!AY24)*(Model!AZ2251+Model!AZ2252-AZ2250-AZ2413+AZ2361)+Model!AZ2413-AZ2308+Model!AZ2309,Model!AZ2251+Model!AZ2252-AZ2250+AZ2361-AZ2308+Model!AZ2309)</f>
        <v>0.00007656646502</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0.01245487236</v>
      </c>
      <c r="D2466" s="219">
        <f>IF(D2251+D2252-D2250-D2413+D2361&gt;0,'Assumptions (Petroleum)'!C24*(D2251+D2252-D2250-D2413+D2361)-'Assumptions (Petroleum)'!C25*Model!D2248/10^3,'Assumptions (Petroleum)'!C25*Model!D2248/10^3)</f>
        <v>0.009662894632</v>
      </c>
      <c r="E2466" s="219">
        <f>IF(E2251+E2252-E2250-E2413+E2361&gt;0,'Assumptions (Petroleum)'!D24*(E2251+E2252-E2250-E2413+E2361)-'Assumptions (Petroleum)'!D25*Model!E2248/10^3,'Assumptions (Petroleum)'!D25*Model!E2248/10^3)</f>
        <v>0.001552016314</v>
      </c>
      <c r="F2466" s="219">
        <f>IF(F2251+F2252-F2250-F2413+F2361&gt;0,'Assumptions (Petroleum)'!E24*(F2251+F2252-F2250-F2413+F2361)-'Assumptions (Petroleum)'!E25*Model!F2248/10^3,'Assumptions (Petroleum)'!E25*Model!F2248/10^3)</f>
        <v>0.00261864565</v>
      </c>
      <c r="G2466" s="219">
        <f>IF(G2251+G2252-G2250-G2413+G2361&gt;0,'Assumptions (Petroleum)'!F24*(G2251+G2252-G2250-G2413+G2361)-'Assumptions (Petroleum)'!F25*Model!G2248/10^3,'Assumptions (Petroleum)'!F25*Model!G2248/10^3)</f>
        <v>0.003742507731</v>
      </c>
      <c r="H2466" s="219">
        <f>IF(H2251+H2252-H2250-H2413+H2361&gt;0,'Assumptions (Petroleum)'!G24*(H2251+H2252-H2250-H2413+H2361)-'Assumptions (Petroleum)'!G25*Model!H2248/10^3,'Assumptions (Petroleum)'!G25*Model!H2248/10^3)</f>
        <v>0.00446807456</v>
      </c>
      <c r="I2466" s="219">
        <f>IF(I2251+I2252-I2250-I2413+I2361&gt;0,'Assumptions (Petroleum)'!H24*(I2251+I2252-I2250-I2413+I2361)-'Assumptions (Petroleum)'!H25*Model!I2248/10^3,'Assumptions (Petroleum)'!H25*Model!I2248/10^3)</f>
        <v>0.001173979692</v>
      </c>
      <c r="J2466" s="219">
        <f>IF(J2251+J2252-J2250-J2413+J2361&gt;0,'Assumptions (Petroleum)'!I24*(J2251+J2252-J2250-J2413+J2361)-'Assumptions (Petroleum)'!I25*Model!J2248/10^3,'Assumptions (Petroleum)'!I25*Model!J2248/10^3)</f>
        <v>0.001344343819</v>
      </c>
      <c r="K2466" s="219">
        <f>IF(K2251+K2252-K2250-K2413+K2361&gt;0,'Assumptions (Petroleum)'!J24*(K2251+K2252-K2250-K2413+K2361)-'Assumptions (Petroleum)'!J25*Model!K2248/10^3,'Assumptions (Petroleum)'!J25*Model!K2248/10^3)</f>
        <v>0.001556321621</v>
      </c>
      <c r="L2466" s="219">
        <f>IF(L2251+L2252-L2250-L2413+L2361&gt;0,'Assumptions (Petroleum)'!K24*(L2251+L2252-L2250-L2413+L2361)-'Assumptions (Petroleum)'!K25*Model!L2248/10^3,'Assumptions (Petroleum)'!K25*Model!L2248/10^3)</f>
        <v>0.001279071128</v>
      </c>
      <c r="M2466" s="219">
        <f>IF(M2251+M2252-M2250-M2413+M2361&gt;0,'Assumptions (Petroleum)'!L24*(M2251+M2252-M2250-M2413+M2361)-'Assumptions (Petroleum)'!L25*Model!M2248/10^3,'Assumptions (Petroleum)'!L25*Model!M2248/10^3)</f>
        <v>0.0006912672625</v>
      </c>
      <c r="N2466" s="219">
        <f>IF(N2251+N2252-N2250-N2413+N2361&gt;0,'Assumptions (Petroleum)'!M24*(N2251+N2252-N2250-N2413+N2361)-'Assumptions (Petroleum)'!M25*Model!N2248/10^3,'Assumptions (Petroleum)'!M25*Model!N2248/10^3)</f>
        <v>0.0008802871024</v>
      </c>
      <c r="O2466" s="219">
        <f>IF(O2251+O2252-O2250-O2413+O2361&gt;0,'Assumptions (Petroleum)'!N24*(O2251+O2252-O2250-O2413+O2361)-'Assumptions (Petroleum)'!N25*Model!O2248/10^3,'Assumptions (Petroleum)'!N25*Model!O2248/10^3)</f>
        <v>0.0004803692446</v>
      </c>
      <c r="P2466" s="219">
        <f>IF(P2251+P2252-P2250-P2413+P2361&gt;0,'Assumptions (Petroleum)'!O24*(P2251+P2252-P2250-P2413+P2361)-'Assumptions (Petroleum)'!O25*Model!P2248/10^3,'Assumptions (Petroleum)'!O25*Model!P2248/10^3)</f>
        <v>0.0005125037435</v>
      </c>
      <c r="Q2466" s="219">
        <f>IF(Q2251+Q2252-Q2250-Q2413+Q2361&gt;0,'Assumptions (Petroleum)'!P24*(Q2251+Q2252-Q2250-Q2413+Q2361)-'Assumptions (Petroleum)'!P25*Model!Q2248/10^3,'Assumptions (Petroleum)'!P25*Model!Q2248/10^3)</f>
        <v>0.0006398628216</v>
      </c>
      <c r="R2466" s="219">
        <f>IF(R2251+R2252-R2250-R2413+R2361&gt;0,'Assumptions (Petroleum)'!Q24*(R2251+R2252-R2250-R2413+R2361)-'Assumptions (Petroleum)'!Q25*Model!R2248/10^3,'Assumptions (Petroleum)'!Q25*Model!R2248/10^3)</f>
        <v>0.0003798716449</v>
      </c>
      <c r="S2466" s="219">
        <f>IF(S2251+S2252-S2250-S2413+S2361&gt;0,'Assumptions (Petroleum)'!R24*(S2251+S2252-S2250-S2413+S2361)-'Assumptions (Petroleum)'!R25*Model!S2248/10^3,'Assumptions (Petroleum)'!R25*Model!S2248/10^3)</f>
        <v>0.0004043622251</v>
      </c>
      <c r="T2466" s="219">
        <f>IF(T2251+T2252-T2250-T2413+T2361&gt;0,'Assumptions (Petroleum)'!S24*(T2251+T2252-T2250-T2413+T2361)-'Assumptions (Petroleum)'!S25*Model!T2248/10^3,'Assumptions (Petroleum)'!S25*Model!T2248/10^3)</f>
        <v>0.0005296108499</v>
      </c>
      <c r="U2466" s="219">
        <f>IF(U2251+U2252-U2250-U2413+U2361&gt;0,'Assumptions (Petroleum)'!T24*(U2251+U2252-U2250-U2413+U2361)-'Assumptions (Petroleum)'!T25*Model!U2248/10^3,'Assumptions (Petroleum)'!T25*Model!U2248/10^3)</f>
        <v>0.0002837761886</v>
      </c>
      <c r="V2466" s="219">
        <f>IF(V2251+V2252-V2250-V2413+V2361&gt;0,'Assumptions (Petroleum)'!U24*(V2251+V2252-V2250-V2413+V2361)-'Assumptions (Petroleum)'!U25*Model!V2248/10^3,'Assumptions (Petroleum)'!U25*Model!V2248/10^3)</f>
        <v>0.0003057369916</v>
      </c>
      <c r="W2466" s="219">
        <f>IF(W2251+W2252-W2250-W2413+W2361&gt;0,'Assumptions (Petroleum)'!V24*(W2251+W2252-W2250-W2413+W2361)-'Assumptions (Petroleum)'!V25*Model!W2248/10^3,'Assumptions (Petroleum)'!V25*Model!W2248/10^3)</f>
        <v>0.0003303618641</v>
      </c>
      <c r="X2466" s="219">
        <f>IF(X2251+X2252-X2250-X2413+X2361&gt;0,'Assumptions (Petroleum)'!W24*(X2251+X2252-X2250-X2413+X2361)-'Assumptions (Petroleum)'!W25*Model!X2248/10^3,'Assumptions (Petroleum)'!W25*Model!X2248/10^3)</f>
        <v>0.0003288333815</v>
      </c>
      <c r="Y2466" s="219">
        <f>IF(Y2251+Y2252-Y2250-Y2413+Y2361&gt;0,'Assumptions (Petroleum)'!X24*(Y2251+Y2252-Y2250-Y2413+Y2361)-'Assumptions (Petroleum)'!X25*Model!Y2248/10^3,'Assumptions (Petroleum)'!X25*Model!Y2248/10^3)</f>
        <v>0.0003200182641</v>
      </c>
      <c r="Z2466" s="219">
        <f>IF(Z2251+Z2252-Z2250-Z2413+Z2361&gt;0,'Assumptions (Petroleum)'!Y24*(Z2251+Z2252-Z2250-Z2413+Z2361)-'Assumptions (Petroleum)'!Y25*Model!Z2248/10^3,'Assumptions (Petroleum)'!Y25*Model!Z2248/10^3)</f>
        <v>0.0003136563854</v>
      </c>
      <c r="AA2466" s="219">
        <f>IF(AA2251+AA2252-AA2250-AA2413+AA2361&gt;0,'Assumptions (Petroleum)'!Z24*(AA2251+AA2252-AA2250-AA2413+AA2361)-'Assumptions (Petroleum)'!Z25*Model!AA2248/10^3,'Assumptions (Petroleum)'!Z25*Model!AA2248/10^3)</f>
        <v>0.0003127387256</v>
      </c>
      <c r="AB2466" s="219">
        <f>IF(AB2251+AB2252-AB2250-AB2413+AB2361&gt;0,'Assumptions (Petroleum)'!AA24*(AB2251+AB2252-AB2250-AB2413+AB2361)-'Assumptions (Petroleum)'!AA25*Model!AB2248/10^3,'Assumptions (Petroleum)'!AA25*Model!AB2248/10^3)</f>
        <v>0.000314329791</v>
      </c>
      <c r="AC2466" s="219">
        <f>IF(AC2251+AC2252-AC2250-AC2413+AC2361&gt;0,'Assumptions (Petroleum)'!AB24*(AC2251+AC2252-AC2250-AC2413+AC2361)-'Assumptions (Petroleum)'!AB25*Model!AC2248/10^3,'Assumptions (Petroleum)'!AB25*Model!AC2248/10^3)</f>
        <v>0.0003064904296</v>
      </c>
      <c r="AD2466" s="219">
        <f>IF(AD2251+AD2252-AD2250-AD2413+AD2361&gt;0,'Assumptions (Petroleum)'!AC24*(AD2251+AD2252-AD2250-AD2413+AD2361)-'Assumptions (Petroleum)'!AC25*Model!AD2248/10^3,'Assumptions (Petroleum)'!AC25*Model!AD2248/10^3)</f>
        <v>0.000299529071</v>
      </c>
      <c r="AE2466" s="219">
        <f>IF(AE2251+AE2252-AE2250-AE2413+AE2361&gt;0,'Assumptions (Petroleum)'!AD24*(AE2251+AE2252-AE2250-AE2413+AE2361)-'Assumptions (Petroleum)'!AD25*Model!AE2248/10^3,'Assumptions (Petroleum)'!AD25*Model!AE2248/10^3)</f>
        <v>0.0002914744373</v>
      </c>
      <c r="AF2466" s="219">
        <f>IF(AF2251+AF2252-AF2250-AF2413+AF2361&gt;0,'Assumptions (Petroleum)'!AE24*(AF2251+AF2252-AF2250-AF2413+AF2361)-'Assumptions (Petroleum)'!AE25*Model!AF2248/10^3,'Assumptions (Petroleum)'!AE25*Model!AF2248/10^3)</f>
        <v>0.0002833276658</v>
      </c>
      <c r="AG2466" s="219">
        <f>IF(AG2251+AG2252-AG2250-AG2413+AG2361&gt;0,'Assumptions (Petroleum)'!AF24*(AG2251+AG2252-AG2250-AG2413+AG2361)-'Assumptions (Petroleum)'!AF25*Model!AG2248/10^3,'Assumptions (Petroleum)'!AF25*Model!AG2248/10^3)</f>
        <v>0.0002747995959</v>
      </c>
      <c r="AH2466" s="219">
        <f>IF(AH2251+AH2252-AH2250-AH2413+AH2361&gt;0,'Assumptions (Petroleum)'!AG24*(AH2251+AH2252-AH2250-AH2413+AH2361)-'Assumptions (Petroleum)'!AG25*Model!AH2248/10^3,'Assumptions (Petroleum)'!AG25*Model!AH2248/10^3)</f>
        <v>0.0002663162198</v>
      </c>
      <c r="AI2466" s="219">
        <f>IF(AI2251+AI2252-AI2250-AI2413+AI2361&gt;0,'Assumptions (Petroleum)'!AH24*(AI2251+AI2252-AI2250-AI2413+AI2361)-'Assumptions (Petroleum)'!AH25*Model!AI2248/10^3,'Assumptions (Petroleum)'!AH25*Model!AI2248/10^3)</f>
        <v>0.0002561311567</v>
      </c>
      <c r="AJ2466" s="219">
        <f>IF(AJ2251+AJ2252-AJ2250-AJ2413+AJ2361&gt;0,'Assumptions (Petroleum)'!AI24*(AJ2251+AJ2252-AJ2250-AJ2413+AJ2361)-'Assumptions (Petroleum)'!AI25*Model!AJ2248/10^3,'Assumptions (Petroleum)'!AI25*Model!AJ2248/10^3)</f>
        <v>0.0002454216222</v>
      </c>
      <c r="AK2466" s="219">
        <f>IF(AK2251+AK2252-AK2250-AK2413+AK2361&gt;0,'Assumptions (Petroleum)'!AJ24*(AK2251+AK2252-AK2250-AK2413+AK2361)-'Assumptions (Petroleum)'!AJ25*Model!AK2248/10^3,'Assumptions (Petroleum)'!AJ25*Model!AK2248/10^3)</f>
        <v>0.0002343684465</v>
      </c>
      <c r="AL2466" s="219">
        <f>IF(AL2251+AL2252-AL2250-AL2413+AL2361&gt;0,'Assumptions (Petroleum)'!AK24*(AL2251+AL2252-AL2250-AL2413+AL2361)-'Assumptions (Petroleum)'!AK25*Model!AL2248/10^3,'Assumptions (Petroleum)'!AK25*Model!AL2248/10^3)</f>
        <v>0.0002233270349</v>
      </c>
      <c r="AM2466" s="219">
        <f>IF(AM2251+AM2252-AM2250-AM2413+AM2361&gt;0,'Assumptions (Petroleum)'!AL24*(AM2251+AM2252-AM2250-AM2413+AM2361)-'Assumptions (Petroleum)'!AL25*Model!AM2248/10^3,'Assumptions (Petroleum)'!AL25*Model!AM2248/10^3)</f>
        <v>0.0002128237086</v>
      </c>
      <c r="AN2466" s="219">
        <f>IF(AN2251+AN2252-AN2250-AN2413+AN2361&gt;0,'Assumptions (Petroleum)'!AM24*(AN2251+AN2252-AN2250-AN2413+AN2361)-'Assumptions (Petroleum)'!AM25*Model!AN2248/10^3,'Assumptions (Petroleum)'!AM25*Model!AN2248/10^3)</f>
        <v>0.0002015381582</v>
      </c>
      <c r="AO2466" s="219">
        <f>IF(AO2251+AO2252-AO2250-AO2413+AO2361&gt;0,'Assumptions (Petroleum)'!AN24*(AO2251+AO2252-AO2250-AO2413+AO2361)-'Assumptions (Petroleum)'!AN25*Model!AO2248/10^3,'Assumptions (Petroleum)'!AN25*Model!AO2248/10^3)</f>
        <v>0.0001903245489</v>
      </c>
      <c r="AP2466" s="219">
        <f>IF(AP2251+AP2252-AP2250-AP2413+AP2361&gt;0,'Assumptions (Petroleum)'!AO24*(AP2251+AP2252-AP2250-AP2413+AP2361)-'Assumptions (Petroleum)'!AO25*Model!AP2248/10^3,'Assumptions (Petroleum)'!AO25*Model!AP2248/10^3)</f>
        <v>0.0001784642172</v>
      </c>
      <c r="AQ2466" s="219">
        <f>IF(AQ2251+AQ2252-AQ2250-AQ2413+AQ2361&gt;0,'Assumptions (Petroleum)'!AP24*(AQ2251+AQ2252-AQ2250-AQ2413+AQ2361)-'Assumptions (Petroleum)'!AP25*Model!AQ2248/10^3,'Assumptions (Petroleum)'!AP25*Model!AQ2248/10^3)</f>
        <v>0.0001655919375</v>
      </c>
      <c r="AR2466" s="219">
        <f>IF(AR2251+AR2252-AR2250-AR2413+AR2361&gt;0,'Assumptions (Petroleum)'!AQ24*(AR2251+AR2252-AR2250-AR2413+AR2361)-'Assumptions (Petroleum)'!AQ25*Model!AR2248/10^3,'Assumptions (Petroleum)'!AQ25*Model!AR2248/10^3)</f>
        <v>0.0001519636634</v>
      </c>
      <c r="AS2466" s="219">
        <f>IF(AS2251+AS2252-AS2250-AS2413+AS2361&gt;0,'Assumptions (Petroleum)'!AR24*(AS2251+AS2252-AS2250-AS2413+AS2361)-'Assumptions (Petroleum)'!AR25*Model!AS2248/10^3,'Assumptions (Petroleum)'!AR25*Model!AS2248/10^3)</f>
        <v>0.0001376555849</v>
      </c>
      <c r="AT2466" s="219">
        <f>IF(AT2251+AT2252-AT2250-AT2413+AT2361&gt;0,'Assumptions (Petroleum)'!AS24*(AT2251+AT2252-AT2250-AT2413+AT2361)-'Assumptions (Petroleum)'!AS25*Model!AT2248/10^3,'Assumptions (Petroleum)'!AS25*Model!AT2248/10^3)</f>
        <v>0.0001228539517</v>
      </c>
      <c r="AU2466" s="219">
        <f>IF(AU2251+AU2252-AU2250-AU2413+AU2361&gt;0,'Assumptions (Petroleum)'!AT24*(AU2251+AU2252-AU2250-AU2413+AU2361)-'Assumptions (Petroleum)'!AT25*Model!AU2248/10^3,'Assumptions (Petroleum)'!AT25*Model!AU2248/10^3)</f>
        <v>0.0001075186987</v>
      </c>
      <c r="AV2466" s="219">
        <f>IF(AV2251+AV2252-AV2250-AV2413+AV2361&gt;0,'Assumptions (Petroleum)'!AU24*(AV2251+AV2252-AV2250-AV2413+AV2361)-'Assumptions (Petroleum)'!AU25*Model!AV2248/10^3,'Assumptions (Petroleum)'!AU25*Model!AV2248/10^3)</f>
        <v>0.00009149430576</v>
      </c>
      <c r="AW2466" s="219">
        <f>IF(AW2251+AW2252-AW2250-AW2413+AW2361&gt;0,'Assumptions (Petroleum)'!AV24*(AW2251+AW2252-AW2250-AW2413+AW2361)-'Assumptions (Petroleum)'!AV25*Model!AW2248/10^3,'Assumptions (Petroleum)'!AV25*Model!AW2248/10^3)</f>
        <v>0.00007455999362</v>
      </c>
      <c r="AX2466" s="219">
        <f>IF(AX2251+AX2252-AX2250-AX2413+AX2361&gt;0,'Assumptions (Petroleum)'!AW24*(AX2251+AX2252-AX2250-AX2413+AX2361)-'Assumptions (Petroleum)'!AW25*Model!AX2248/10^3,'Assumptions (Petroleum)'!AW25*Model!AX2248/10^3)</f>
        <v>0.00005717783599</v>
      </c>
      <c r="AY2466" s="219">
        <f>IF(AY2251+AY2252-AY2250-AY2413+AY2361&gt;0,'Assumptions (Petroleum)'!AX24*(AY2251+AY2252-AY2250-AY2413+AY2361)-'Assumptions (Petroleum)'!AX25*Model!AY2248/10^3,'Assumptions (Petroleum)'!AX25*Model!AY2248/10^3)</f>
        <v>0.00003960132958</v>
      </c>
      <c r="AZ2466" s="219">
        <f>IF(AZ2251+AZ2252-AZ2250-AZ2413+AZ2361&gt;0,'Assumptions (Petroleum)'!AY24*(AZ2251+AZ2252-AZ2250-AZ2413+AZ2361)-'Assumptions (Petroleum)'!AY25*Model!AZ2248/10^3,'Assumptions (Petroleum)'!AY25*Model!AZ2248/10^3)</f>
        <v>0.00002035311095</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v>
      </c>
      <c r="D2467" s="332">
        <f>'Assumptions (NG)'!$V$39*D2253/10^9</f>
        <v>0</v>
      </c>
      <c r="E2467" s="332">
        <f>'Assumptions (NG)'!$V$39*E2253/10^9</f>
        <v>0</v>
      </c>
      <c r="F2467" s="332">
        <f>'Assumptions (NG)'!$V$39*F2253/10^9</f>
        <v>0.00064</v>
      </c>
      <c r="G2467" s="332">
        <f>'Assumptions (NG)'!$V$39*G2253/10^9</f>
        <v>0</v>
      </c>
      <c r="H2467" s="332">
        <f>'Assumptions (NG)'!$V$39*H2253/10^9</f>
        <v>0.000288</v>
      </c>
      <c r="I2467" s="332">
        <f>'Assumptions (NG)'!$V$39*I2253/10^9</f>
        <v>0</v>
      </c>
      <c r="J2467" s="332">
        <f>'Assumptions (NG)'!$V$39*J2253/10^9</f>
        <v>0</v>
      </c>
      <c r="K2467" s="332">
        <f>'Assumptions (NG)'!$V$39*K2253/10^9</f>
        <v>0</v>
      </c>
      <c r="L2467" s="332">
        <f>'Assumptions (NG)'!$V$39*L2253/10^9</f>
        <v>0.00016</v>
      </c>
      <c r="M2467" s="332">
        <f>'Assumptions (NG)'!$V$39*M2253/10^9</f>
        <v>0</v>
      </c>
      <c r="N2467" s="332">
        <f>'Assumptions (NG)'!$V$39*N2253/10^9</f>
        <v>0</v>
      </c>
      <c r="O2467" s="332">
        <f>'Assumptions (NG)'!$V$39*O2253/10^9</f>
        <v>0</v>
      </c>
      <c r="P2467" s="332">
        <f>'Assumptions (NG)'!$V$39*P2253/10^9</f>
        <v>0</v>
      </c>
      <c r="Q2467" s="332">
        <f>'Assumptions (NG)'!$V$39*Q2253/10^9</f>
        <v>0</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0.53097914</v>
      </c>
      <c r="D2468" s="334">
        <f>D2248*'Assumptions (Petroleum)'!$V23</f>
        <v>0.4059570906</v>
      </c>
      <c r="E2468" s="334">
        <f>E2248*'Assumptions (Petroleum)'!$V23</f>
        <v>0.07685846295</v>
      </c>
      <c r="F2468" s="334">
        <f>F2248*'Assumptions (Petroleum)'!$V23</f>
        <v>0.1063324337</v>
      </c>
      <c r="G2468" s="334">
        <f>G2248*'Assumptions (Petroleum)'!$V23</f>
        <v>0.1429623513</v>
      </c>
      <c r="H2468" s="334">
        <f>H2248*'Assumptions (Petroleum)'!$V23</f>
        <v>0.1397585544</v>
      </c>
      <c r="I2468" s="334">
        <f>I2248*'Assumptions (Petroleum)'!$V23</f>
        <v>0.04808096981</v>
      </c>
      <c r="J2468" s="334">
        <f>J2248*'Assumptions (Petroleum)'!$V23</f>
        <v>0.04930965233</v>
      </c>
      <c r="K2468" s="334">
        <f>K2248*'Assumptions (Petroleum)'!$V23</f>
        <v>0.04801564501</v>
      </c>
      <c r="L2468" s="334">
        <f>L2248*'Assumptions (Petroleum)'!$V23</f>
        <v>0.05913719122</v>
      </c>
      <c r="M2468" s="334">
        <f>M2248*'Assumptions (Petroleum)'!$V23</f>
        <v>0.03448380604</v>
      </c>
      <c r="N2468" s="334">
        <f>N2248*'Assumptions (Petroleum)'!$V23</f>
        <v>0.04332666972</v>
      </c>
      <c r="O2468" s="334">
        <f>O2248*'Assumptions (Petroleum)'!$V23</f>
        <v>0.03135397987</v>
      </c>
      <c r="P2468" s="334">
        <f>P2248*'Assumptions (Petroleum)'!$V23</f>
        <v>0.02931354071</v>
      </c>
      <c r="Q2468" s="334">
        <f>Q2248*'Assumptions (Petroleum)'!$V23</f>
        <v>0.0321100183</v>
      </c>
      <c r="R2468" s="334">
        <f>R2248*'Assumptions (Petroleum)'!$V23</f>
        <v>0.02664483074</v>
      </c>
      <c r="S2468" s="334">
        <f>S2248*'Assumptions (Petroleum)'!$V23</f>
        <v>0.02581097896</v>
      </c>
      <c r="T2468" s="334">
        <f>T2248*'Assumptions (Petroleum)'!$V23</f>
        <v>0.03219263495</v>
      </c>
      <c r="U2468" s="334">
        <f>U2248*'Assumptions (Petroleum)'!$V23</f>
        <v>0.02739030192</v>
      </c>
      <c r="V2468" s="334">
        <f>V2248*'Assumptions (Petroleum)'!$V23</f>
        <v>0.02739030192</v>
      </c>
      <c r="W2468" s="334">
        <f>W2248*'Assumptions (Petroleum)'!$V23</f>
        <v>0.02739030192</v>
      </c>
      <c r="X2468" s="334">
        <f>X2248*'Assumptions (Petroleum)'!$V23</f>
        <v>0.02647729186</v>
      </c>
      <c r="Y2468" s="334">
        <f>Y2248*'Assumptions (Petroleum)'!$V23</f>
        <v>0.02556428179</v>
      </c>
      <c r="Z2468" s="334">
        <f>Z2248*'Assumptions (Petroleum)'!$V23</f>
        <v>0.02465127173</v>
      </c>
      <c r="AA2468" s="334">
        <f>AA2248*'Assumptions (Petroleum)'!$V23</f>
        <v>0.02373826167</v>
      </c>
      <c r="AB2468" s="334">
        <f>AB2248*'Assumptions (Petroleum)'!$V23</f>
        <v>0.0228252516</v>
      </c>
      <c r="AC2468" s="334">
        <f>AC2248*'Assumptions (Petroleum)'!$V23</f>
        <v>0.02191224154</v>
      </c>
      <c r="AD2468" s="334">
        <f>AD2248*'Assumptions (Petroleum)'!$V23</f>
        <v>0.02099923147</v>
      </c>
      <c r="AE2468" s="334">
        <f>AE2248*'Assumptions (Petroleum)'!$V23</f>
        <v>0.02008622141</v>
      </c>
      <c r="AF2468" s="334">
        <f>AF2248*'Assumptions (Petroleum)'!$V23</f>
        <v>0.01917321134</v>
      </c>
      <c r="AG2468" s="334">
        <f>AG2248*'Assumptions (Petroleum)'!$V23</f>
        <v>0.01826020128</v>
      </c>
      <c r="AH2468" s="334">
        <f>AH2248*'Assumptions (Petroleum)'!$V23</f>
        <v>0.01734719122</v>
      </c>
      <c r="AI2468" s="334">
        <f>AI2248*'Assumptions (Petroleum)'!$V23</f>
        <v>0.01643418115</v>
      </c>
      <c r="AJ2468" s="334">
        <f>AJ2248*'Assumptions (Petroleum)'!$V23</f>
        <v>0.01552117109</v>
      </c>
      <c r="AK2468" s="334">
        <f>AK2248*'Assumptions (Petroleum)'!$V23</f>
        <v>0.01460816102</v>
      </c>
      <c r="AL2468" s="334">
        <f>AL2248*'Assumptions (Petroleum)'!$V23</f>
        <v>0.01369515096</v>
      </c>
      <c r="AM2468" s="334">
        <f>AM2248*'Assumptions (Petroleum)'!$V23</f>
        <v>0.0127821409</v>
      </c>
      <c r="AN2468" s="334">
        <f>AN2248*'Assumptions (Petroleum)'!$V23</f>
        <v>0.01186913083</v>
      </c>
      <c r="AO2468" s="334">
        <f>AO2248*'Assumptions (Petroleum)'!$V23</f>
        <v>0.01095612077</v>
      </c>
      <c r="AP2468" s="334">
        <f>AP2248*'Assumptions (Petroleum)'!$V23</f>
        <v>0.0100431107</v>
      </c>
      <c r="AQ2468" s="334">
        <f>AQ2248*'Assumptions (Petroleum)'!$V23</f>
        <v>0.00913010064</v>
      </c>
      <c r="AR2468" s="334">
        <f>AR2248*'Assumptions (Petroleum)'!$V23</f>
        <v>0.008217090576</v>
      </c>
      <c r="AS2468" s="334">
        <f>AS2248*'Assumptions (Petroleum)'!$V23</f>
        <v>0.007304080512</v>
      </c>
      <c r="AT2468" s="334">
        <f>AT2248*'Assumptions (Petroleum)'!$V23</f>
        <v>0.006391070448</v>
      </c>
      <c r="AU2468" s="334">
        <f>AU2248*'Assumptions (Petroleum)'!$V23</f>
        <v>0.005478060384</v>
      </c>
      <c r="AV2468" s="334">
        <f>AV2248*'Assumptions (Petroleum)'!$V23</f>
        <v>0.00456505032</v>
      </c>
      <c r="AW2468" s="334">
        <f>AW2248*'Assumptions (Petroleum)'!$V23</f>
        <v>0.003652040256</v>
      </c>
      <c r="AX2468" s="334">
        <f>AX2248*'Assumptions (Petroleum)'!$V23</f>
        <v>0.002739030192</v>
      </c>
      <c r="AY2468" s="334">
        <f>AY2248*'Assumptions (Petroleum)'!$V23</f>
        <v>0.001826020128</v>
      </c>
      <c r="AZ2468" s="334">
        <f>AZ2248*'Assumptions (Petroleum)'!$V23</f>
        <v>0.000913010064</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0.09155255644</v>
      </c>
      <c r="AP2469" s="336">
        <f>'Assumptions (Battery)'!AO47</f>
        <v>0.09155255644</v>
      </c>
      <c r="AQ2469" s="336">
        <f>'Assumptions (Battery)'!AP47</f>
        <v>0.09155255644</v>
      </c>
      <c r="AR2469" s="336">
        <f>'Assumptions (Battery)'!AQ47</f>
        <v>0.09155255644</v>
      </c>
      <c r="AS2469" s="336">
        <f>'Assumptions (Battery)'!AR47</f>
        <v>0.09155255644</v>
      </c>
      <c r="AT2469" s="336">
        <f>'Assumptions (Battery)'!AS47</f>
        <v>0.09155255644</v>
      </c>
      <c r="AU2469" s="336">
        <f>'Assumptions (Battery)'!AT47</f>
        <v>0.09155255644</v>
      </c>
      <c r="AV2469" s="336">
        <f>'Assumptions (Battery)'!AU47</f>
        <v>0.09155255644</v>
      </c>
      <c r="AW2469" s="336">
        <f>'Assumptions (Battery)'!AV47</f>
        <v>0.09155255644</v>
      </c>
      <c r="AX2469" s="336">
        <f>'Assumptions (Battery)'!AW47</f>
        <v>0.09155255644</v>
      </c>
      <c r="AY2469" s="336">
        <f>'Assumptions (Battery)'!AX47</f>
        <v>0.09155255644</v>
      </c>
      <c r="AZ2469" s="336">
        <f>'Assumptions (Battery)'!AY47</f>
        <v>0.09155255644</v>
      </c>
      <c r="BA2469" s="336">
        <f>'Assumptions (Battery)'!AZ47</f>
        <v>0.09155255644</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0.0000456</v>
      </c>
      <c r="Y2470" s="247">
        <f t="shared" ref="Y2470:BA2470" si="84">X2470-Y2469+X2479</f>
        <v>0.09159815644</v>
      </c>
      <c r="Z2470" s="247">
        <f t="shared" si="84"/>
        <v>0.1831507129</v>
      </c>
      <c r="AA2470" s="247">
        <f t="shared" si="84"/>
        <v>0.2747032693</v>
      </c>
      <c r="AB2470" s="247">
        <f t="shared" si="84"/>
        <v>0.3662558257</v>
      </c>
      <c r="AC2470" s="247">
        <f t="shared" si="84"/>
        <v>0.4578083822</v>
      </c>
      <c r="AD2470" s="247">
        <f t="shared" si="84"/>
        <v>0.5493609386</v>
      </c>
      <c r="AE2470" s="247">
        <f t="shared" si="84"/>
        <v>0.6409134951</v>
      </c>
      <c r="AF2470" s="247">
        <f t="shared" si="84"/>
        <v>0.7324660515</v>
      </c>
      <c r="AG2470" s="247">
        <f t="shared" si="84"/>
        <v>0.8240186079</v>
      </c>
      <c r="AH2470" s="247">
        <f t="shared" si="84"/>
        <v>0.9155711644</v>
      </c>
      <c r="AI2470" s="247">
        <f t="shared" si="84"/>
        <v>1.007123721</v>
      </c>
      <c r="AJ2470" s="247">
        <f t="shared" si="84"/>
        <v>1.098676277</v>
      </c>
      <c r="AK2470" s="247">
        <f t="shared" si="84"/>
        <v>1.190228834</v>
      </c>
      <c r="AL2470" s="247">
        <f t="shared" si="84"/>
        <v>1.28178139</v>
      </c>
      <c r="AM2470" s="247">
        <f t="shared" si="84"/>
        <v>1.373333947</v>
      </c>
      <c r="AN2470" s="247">
        <f t="shared" si="84"/>
        <v>1.464886503</v>
      </c>
      <c r="AO2470" s="247">
        <f t="shared" si="84"/>
        <v>1.464886503</v>
      </c>
      <c r="AP2470" s="247">
        <f t="shared" si="84"/>
        <v>1.556439059</v>
      </c>
      <c r="AQ2470" s="247">
        <f t="shared" si="84"/>
        <v>1.647991616</v>
      </c>
      <c r="AR2470" s="247">
        <f t="shared" si="84"/>
        <v>1.739544172</v>
      </c>
      <c r="AS2470" s="247">
        <f t="shared" si="84"/>
        <v>1.831096729</v>
      </c>
      <c r="AT2470" s="247">
        <f t="shared" si="84"/>
        <v>1.922649285</v>
      </c>
      <c r="AU2470" s="247">
        <f t="shared" si="84"/>
        <v>2.014201842</v>
      </c>
      <c r="AV2470" s="247">
        <f t="shared" si="84"/>
        <v>2.105754398</v>
      </c>
      <c r="AW2470" s="247">
        <f t="shared" si="84"/>
        <v>2.197306954</v>
      </c>
      <c r="AX2470" s="247">
        <f t="shared" si="84"/>
        <v>2.288859511</v>
      </c>
      <c r="AY2470" s="247">
        <f t="shared" si="84"/>
        <v>2.380412067</v>
      </c>
      <c r="AZ2470" s="247">
        <f t="shared" si="84"/>
        <v>2.471964624</v>
      </c>
      <c r="BA2470" s="247">
        <f t="shared" si="84"/>
        <v>2.56351718</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5</v>
      </c>
      <c r="AH2471" s="338">
        <f>'Assumptions (Battery)'!AG46</f>
        <v>0</v>
      </c>
      <c r="AI2471" s="338">
        <f>'Assumptions (Battery)'!AH46</f>
        <v>1</v>
      </c>
      <c r="AJ2471" s="338">
        <f>'Assumptions (Battery)'!AI46</f>
        <v>3</v>
      </c>
      <c r="AK2471" s="338">
        <f>'Assumptions (Battery)'!AJ46</f>
        <v>2.4</v>
      </c>
      <c r="AL2471" s="338">
        <f>'Assumptions (Battery)'!AK46</f>
        <v>0</v>
      </c>
      <c r="AM2471" s="338">
        <f>'Assumptions (Battery)'!AL46</f>
        <v>0</v>
      </c>
      <c r="AN2471" s="338">
        <f>'Assumptions (Battery)'!AM46</f>
        <v>0</v>
      </c>
      <c r="AO2471" s="338">
        <f>'Assumptions (Battery)'!AN46</f>
        <v>379.5920451</v>
      </c>
      <c r="AP2471" s="338">
        <f>'Assumptions (Battery)'!AO46</f>
        <v>379.5920451</v>
      </c>
      <c r="AQ2471" s="338">
        <f>'Assumptions (Battery)'!AP46</f>
        <v>379.5920451</v>
      </c>
      <c r="AR2471" s="338">
        <f>'Assumptions (Battery)'!AQ46</f>
        <v>379.5920451</v>
      </c>
      <c r="AS2471" s="338">
        <f>'Assumptions (Battery)'!AR46</f>
        <v>379.5920451</v>
      </c>
      <c r="AT2471" s="338">
        <f>'Assumptions (Battery)'!AS46</f>
        <v>379.5920451</v>
      </c>
      <c r="AU2471" s="338">
        <f>'Assumptions (Battery)'!AT46</f>
        <v>379.5920451</v>
      </c>
      <c r="AV2471" s="338">
        <f>'Assumptions (Battery)'!AU46</f>
        <v>379.5920451</v>
      </c>
      <c r="AW2471" s="338">
        <f>'Assumptions (Battery)'!AV46</f>
        <v>379.5920451</v>
      </c>
      <c r="AX2471" s="338">
        <f>'Assumptions (Battery)'!AW46</f>
        <v>384.5920451</v>
      </c>
      <c r="AY2471" s="338">
        <f>'Assumptions (Battery)'!AX46</f>
        <v>379.5920451</v>
      </c>
      <c r="AZ2471" s="338">
        <f>'Assumptions (Battery)'!AY46</f>
        <v>380.5920451</v>
      </c>
      <c r="BA2471" s="338">
        <f>'Assumptions (Battery)'!AZ46</f>
        <v>382.5920451</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11.4</v>
      </c>
      <c r="Y2472" s="253">
        <f t="shared" ref="Y2472:BA2472" si="85">X2472-Y2471+X2478</f>
        <v>390.9920451</v>
      </c>
      <c r="Z2472" s="253">
        <f t="shared" si="85"/>
        <v>770.5840902</v>
      </c>
      <c r="AA2472" s="253">
        <f t="shared" si="85"/>
        <v>1150.176135</v>
      </c>
      <c r="AB2472" s="253">
        <f t="shared" si="85"/>
        <v>1529.76818</v>
      </c>
      <c r="AC2472" s="253">
        <f t="shared" si="85"/>
        <v>1909.360226</v>
      </c>
      <c r="AD2472" s="253">
        <f t="shared" si="85"/>
        <v>2288.952271</v>
      </c>
      <c r="AE2472" s="253">
        <f t="shared" si="85"/>
        <v>2668.544316</v>
      </c>
      <c r="AF2472" s="253">
        <f t="shared" si="85"/>
        <v>3048.136361</v>
      </c>
      <c r="AG2472" s="253">
        <f t="shared" si="85"/>
        <v>3422.728406</v>
      </c>
      <c r="AH2472" s="253">
        <f t="shared" si="85"/>
        <v>3807.320451</v>
      </c>
      <c r="AI2472" s="253">
        <f t="shared" si="85"/>
        <v>4185.912496</v>
      </c>
      <c r="AJ2472" s="253">
        <f t="shared" si="85"/>
        <v>4563.504541</v>
      </c>
      <c r="AK2472" s="253">
        <f t="shared" si="85"/>
        <v>4943.696586</v>
      </c>
      <c r="AL2472" s="253">
        <f t="shared" si="85"/>
        <v>5325.688632</v>
      </c>
      <c r="AM2472" s="253">
        <f t="shared" si="85"/>
        <v>5705.280677</v>
      </c>
      <c r="AN2472" s="253">
        <f t="shared" si="85"/>
        <v>6084.872722</v>
      </c>
      <c r="AO2472" s="253">
        <f t="shared" si="85"/>
        <v>6084.872722</v>
      </c>
      <c r="AP2472" s="253">
        <f t="shared" si="85"/>
        <v>6464.464767</v>
      </c>
      <c r="AQ2472" s="253">
        <f t="shared" si="85"/>
        <v>6844.056812</v>
      </c>
      <c r="AR2472" s="253">
        <f t="shared" si="85"/>
        <v>7223.648857</v>
      </c>
      <c r="AS2472" s="253">
        <f t="shared" si="85"/>
        <v>7603.240902</v>
      </c>
      <c r="AT2472" s="253">
        <f t="shared" si="85"/>
        <v>7982.832947</v>
      </c>
      <c r="AU2472" s="253">
        <f t="shared" si="85"/>
        <v>8362.424992</v>
      </c>
      <c r="AV2472" s="253">
        <f t="shared" si="85"/>
        <v>8742.017037</v>
      </c>
      <c r="AW2472" s="253">
        <f t="shared" si="85"/>
        <v>9121.609083</v>
      </c>
      <c r="AX2472" s="253">
        <f t="shared" si="85"/>
        <v>9496.201128</v>
      </c>
      <c r="AY2472" s="253">
        <f t="shared" si="85"/>
        <v>9880.793173</v>
      </c>
      <c r="AZ2472" s="253">
        <f t="shared" si="85"/>
        <v>10259.38522</v>
      </c>
      <c r="BA2472" s="253">
        <f t="shared" si="85"/>
        <v>10636.97726</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5.0</v>
      </c>
      <c r="Q2473" s="171">
        <v>6.2</v>
      </c>
      <c r="R2473" s="171">
        <v>7.2</v>
      </c>
      <c r="S2473" s="171">
        <v>10.2</v>
      </c>
      <c r="T2473" s="171">
        <v>12.6</v>
      </c>
      <c r="U2473" s="171">
        <v>11.4</v>
      </c>
      <c r="V2473" s="319">
        <f t="shared" ref="V2473:W2473" si="86">U2473+V2478</f>
        <v>11.4</v>
      </c>
      <c r="W2473" s="319">
        <f t="shared" si="86"/>
        <v>11.4</v>
      </c>
      <c r="X2473" s="154">
        <f t="shared" ref="X2473:AZ2473" si="87">W2473+($BA$2473-$W$2473)/($BA$2-$W$2)</f>
        <v>390.9920451</v>
      </c>
      <c r="Y2473" s="154">
        <f t="shared" si="87"/>
        <v>770.5840902</v>
      </c>
      <c r="Z2473" s="154">
        <f t="shared" si="87"/>
        <v>1150.176135</v>
      </c>
      <c r="AA2473" s="154">
        <f t="shared" si="87"/>
        <v>1529.76818</v>
      </c>
      <c r="AB2473" s="154">
        <f t="shared" si="87"/>
        <v>1909.360226</v>
      </c>
      <c r="AC2473" s="154">
        <f t="shared" si="87"/>
        <v>2288.952271</v>
      </c>
      <c r="AD2473" s="154">
        <f t="shared" si="87"/>
        <v>2668.544316</v>
      </c>
      <c r="AE2473" s="154">
        <f t="shared" si="87"/>
        <v>3048.136361</v>
      </c>
      <c r="AF2473" s="154">
        <f t="shared" si="87"/>
        <v>3427.728406</v>
      </c>
      <c r="AG2473" s="154">
        <f t="shared" si="87"/>
        <v>3807.320451</v>
      </c>
      <c r="AH2473" s="154">
        <f t="shared" si="87"/>
        <v>4186.912496</v>
      </c>
      <c r="AI2473" s="154">
        <f t="shared" si="87"/>
        <v>4566.504541</v>
      </c>
      <c r="AJ2473" s="154">
        <f t="shared" si="87"/>
        <v>4946.096586</v>
      </c>
      <c r="AK2473" s="154">
        <f t="shared" si="87"/>
        <v>5325.688632</v>
      </c>
      <c r="AL2473" s="154">
        <f t="shared" si="87"/>
        <v>5705.280677</v>
      </c>
      <c r="AM2473" s="154">
        <f t="shared" si="87"/>
        <v>6084.872722</v>
      </c>
      <c r="AN2473" s="154">
        <f t="shared" si="87"/>
        <v>6464.464767</v>
      </c>
      <c r="AO2473" s="154">
        <f t="shared" si="87"/>
        <v>6844.056812</v>
      </c>
      <c r="AP2473" s="154">
        <f t="shared" si="87"/>
        <v>7223.648857</v>
      </c>
      <c r="AQ2473" s="154">
        <f t="shared" si="87"/>
        <v>7603.240902</v>
      </c>
      <c r="AR2473" s="154">
        <f t="shared" si="87"/>
        <v>7982.832947</v>
      </c>
      <c r="AS2473" s="154">
        <f t="shared" si="87"/>
        <v>8362.424992</v>
      </c>
      <c r="AT2473" s="154">
        <f t="shared" si="87"/>
        <v>8742.017037</v>
      </c>
      <c r="AU2473" s="154">
        <f t="shared" si="87"/>
        <v>9121.609083</v>
      </c>
      <c r="AV2473" s="154">
        <f t="shared" si="87"/>
        <v>9501.201128</v>
      </c>
      <c r="AW2473" s="154">
        <f t="shared" si="87"/>
        <v>9880.793173</v>
      </c>
      <c r="AX2473" s="154">
        <f t="shared" si="87"/>
        <v>10260.38522</v>
      </c>
      <c r="AY2473" s="154">
        <f t="shared" si="87"/>
        <v>10639.97726</v>
      </c>
      <c r="AZ2473" s="154">
        <f t="shared" si="87"/>
        <v>11019.56931</v>
      </c>
      <c r="BA2473" s="155">
        <f>Inputs!$H$14</f>
        <v>11399.16135</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0.00002</v>
      </c>
      <c r="Q2474" s="342">
        <f t="shared" si="88"/>
        <v>0.0000248</v>
      </c>
      <c r="R2474" s="342">
        <f t="shared" si="88"/>
        <v>0.0000288</v>
      </c>
      <c r="S2474" s="342">
        <f t="shared" si="88"/>
        <v>0.0000408</v>
      </c>
      <c r="T2474" s="342">
        <f t="shared" si="88"/>
        <v>0.0000504</v>
      </c>
      <c r="U2474" s="342">
        <f t="shared" si="88"/>
        <v>0.0000456</v>
      </c>
      <c r="V2474" s="342">
        <f t="shared" si="88"/>
        <v>0.0000456</v>
      </c>
      <c r="W2474" s="342">
        <f t="shared" si="88"/>
        <v>0.0000456</v>
      </c>
      <c r="X2474" s="154">
        <f t="shared" ref="X2474:AZ2474" si="89">W2474+($BA$2474-$W$2474)/($BA$2-$W$2)</f>
        <v>0.09159815644</v>
      </c>
      <c r="Y2474" s="154">
        <f t="shared" si="89"/>
        <v>0.1831507129</v>
      </c>
      <c r="Z2474" s="154">
        <f t="shared" si="89"/>
        <v>0.2747032693</v>
      </c>
      <c r="AA2474" s="154">
        <f t="shared" si="89"/>
        <v>0.3662558257</v>
      </c>
      <c r="AB2474" s="154">
        <f t="shared" si="89"/>
        <v>0.4578083822</v>
      </c>
      <c r="AC2474" s="154">
        <f t="shared" si="89"/>
        <v>0.5493609386</v>
      </c>
      <c r="AD2474" s="154">
        <f t="shared" si="89"/>
        <v>0.6409134951</v>
      </c>
      <c r="AE2474" s="154">
        <f t="shared" si="89"/>
        <v>0.7324660515</v>
      </c>
      <c r="AF2474" s="154">
        <f t="shared" si="89"/>
        <v>0.8240186079</v>
      </c>
      <c r="AG2474" s="154">
        <f t="shared" si="89"/>
        <v>0.9155711644</v>
      </c>
      <c r="AH2474" s="154">
        <f t="shared" si="89"/>
        <v>1.007123721</v>
      </c>
      <c r="AI2474" s="154">
        <f t="shared" si="89"/>
        <v>1.098676277</v>
      </c>
      <c r="AJ2474" s="154">
        <f t="shared" si="89"/>
        <v>1.190228834</v>
      </c>
      <c r="AK2474" s="154">
        <f t="shared" si="89"/>
        <v>1.28178139</v>
      </c>
      <c r="AL2474" s="154">
        <f t="shared" si="89"/>
        <v>1.373333947</v>
      </c>
      <c r="AM2474" s="154">
        <f t="shared" si="89"/>
        <v>1.464886503</v>
      </c>
      <c r="AN2474" s="154">
        <f t="shared" si="89"/>
        <v>1.556439059</v>
      </c>
      <c r="AO2474" s="154">
        <f t="shared" si="89"/>
        <v>1.647991616</v>
      </c>
      <c r="AP2474" s="154">
        <f t="shared" si="89"/>
        <v>1.739544172</v>
      </c>
      <c r="AQ2474" s="154">
        <f t="shared" si="89"/>
        <v>1.831096729</v>
      </c>
      <c r="AR2474" s="154">
        <f t="shared" si="89"/>
        <v>1.922649285</v>
      </c>
      <c r="AS2474" s="154">
        <f t="shared" si="89"/>
        <v>2.014201842</v>
      </c>
      <c r="AT2474" s="154">
        <f t="shared" si="89"/>
        <v>2.105754398</v>
      </c>
      <c r="AU2474" s="154">
        <f t="shared" si="89"/>
        <v>2.197306954</v>
      </c>
      <c r="AV2474" s="154">
        <f t="shared" si="89"/>
        <v>2.288859511</v>
      </c>
      <c r="AW2474" s="154">
        <f t="shared" si="89"/>
        <v>2.380412067</v>
      </c>
      <c r="AX2474" s="154">
        <f t="shared" si="89"/>
        <v>2.471964624</v>
      </c>
      <c r="AY2474" s="154">
        <f t="shared" si="89"/>
        <v>2.56351718</v>
      </c>
      <c r="AZ2474" s="154">
        <f t="shared" si="89"/>
        <v>2.655069737</v>
      </c>
      <c r="BA2474" s="343">
        <f>Inputs!$I$14</f>
        <v>2.746622293</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0.000263787312</v>
      </c>
      <c r="Q2475" s="219">
        <f>0.025*(Q2473*'Assumptions (Battery)'!P2+Q2474*10^6*'Assumptions (Battery)'!P3)/10^9</f>
        <v>0.000310706859</v>
      </c>
      <c r="R2475" s="219">
        <f>0.025*(R2473*'Assumptions (Battery)'!Q2+R2474*10^6*'Assumptions (Battery)'!Q3)/10^9</f>
        <v>0.0003427416637</v>
      </c>
      <c r="S2475" s="219">
        <f>0.025*(S2473*'Assumptions (Battery)'!R2+S2474*10^6*'Assumptions (Battery)'!R3)/10^9</f>
        <v>0.0004612218026</v>
      </c>
      <c r="T2475" s="219">
        <f>0.025*(T2473*'Assumptions (Battery)'!S2+T2474*10^6*'Assumptions (Battery)'!S3)/10^9</f>
        <v>0.0005411970931</v>
      </c>
      <c r="U2475" s="219">
        <f>0.025*(U2473*'Assumptions (Battery)'!T2+U2474*10^6*'Assumptions (Battery)'!T3)/10^9</f>
        <v>0.00046512</v>
      </c>
      <c r="V2475" s="219">
        <f>0.025*(V2473*'Assumptions (Battery)'!U2+V2474*10^6*'Assumptions (Battery)'!U3)/10^9</f>
        <v>0.0004486247292</v>
      </c>
      <c r="W2475" s="219">
        <f>0.025*(W2473*'Assumptions (Battery)'!V2+W2474*10^6*'Assumptions (Battery)'!V3)/10^9</f>
        <v>0.0004313088221</v>
      </c>
      <c r="X2475" s="219">
        <f>0.025*(X2473*'Assumptions (Battery)'!W2+X2474*10^6*'Assumptions (Battery)'!W3)/10^9</f>
        <v>0.6819780542</v>
      </c>
      <c r="Y2475" s="219">
        <f>0.025*(Y2473*'Assumptions (Battery)'!X2+Y2474*10^6*'Assumptions (Battery)'!X3)/10^9</f>
        <v>1.30077248</v>
      </c>
      <c r="Z2475" s="219">
        <f>0.025*(Z2473*'Assumptions (Battery)'!Y2+Z2474*10^6*'Assumptions (Battery)'!Y3)/10^9</f>
        <v>1.844798311</v>
      </c>
      <c r="AA2475" s="219">
        <f>0.025*(AA2473*'Assumptions (Battery)'!Z2+AA2474*10^6*'Assumptions (Battery)'!Z3)/10^9</f>
        <v>2.321831357</v>
      </c>
      <c r="AB2475" s="219">
        <f>0.025*(AB2473*'Assumptions (Battery)'!AA2+AB2474*10^6*'Assumptions (Battery)'!AA3)/10^9</f>
        <v>2.708940001</v>
      </c>
      <c r="AC2475" s="219">
        <f>0.025*(AC2473*'Assumptions (Battery)'!AB2+AC2474*10^6*'Assumptions (Battery)'!AB3)/10^9</f>
        <v>3.185441069</v>
      </c>
      <c r="AD2475" s="219">
        <f>0.025*(AD2473*'Assumptions (Battery)'!AC2+AD2474*10^6*'Assumptions (Battery)'!AC3)/10^9</f>
        <v>3.65477803</v>
      </c>
      <c r="AE2475" s="219">
        <f>0.025*(AE2473*'Assumptions (Battery)'!AD2+AE2474*10^6*'Assumptions (Battery)'!AD3)/10^9</f>
        <v>4.079966337</v>
      </c>
      <c r="AF2475" s="219">
        <f>0.025*(AF2473*'Assumptions (Battery)'!AE2+AF2474*10^6*'Assumptions (Battery)'!AE3)/10^9</f>
        <v>4.475002178</v>
      </c>
      <c r="AG2475" s="219">
        <f>0.025*(AG2473*'Assumptions (Battery)'!AF2+AG2474*10^6*'Assumptions (Battery)'!AF3)/10^9</f>
        <v>4.866320226</v>
      </c>
      <c r="AH2475" s="219">
        <f>0.025*(AH2473*'Assumptions (Battery)'!AG2+AH2474*10^6*'Assumptions (Battery)'!AG3)/10^9</f>
        <v>5.39234916</v>
      </c>
      <c r="AI2475" s="219">
        <f>0.025*(AI2473*'Assumptions (Battery)'!AH2+AI2474*10^6*'Assumptions (Battery)'!AH3)/10^9</f>
        <v>5.925001789</v>
      </c>
      <c r="AJ2475" s="219">
        <f>0.025*(AJ2473*'Assumptions (Battery)'!AI2+AJ2474*10^6*'Assumptions (Battery)'!AI3)/10^9</f>
        <v>6.424507435</v>
      </c>
      <c r="AK2475" s="219">
        <f>0.025*(AK2473*'Assumptions (Battery)'!AJ2+AK2474*10^6*'Assumptions (Battery)'!AJ3)/10^9</f>
        <v>6.965985533</v>
      </c>
      <c r="AL2475" s="219">
        <f>0.025*(AL2473*'Assumptions (Battery)'!AK2+AL2474*10^6*'Assumptions (Battery)'!AK3)/10^9</f>
        <v>7.513378049</v>
      </c>
      <c r="AM2475" s="219">
        <f>0.025*(AM2473*'Assumptions (Battery)'!AL2+AM2474*10^6*'Assumptions (Battery)'!AL3)/10^9</f>
        <v>8.066460581</v>
      </c>
      <c r="AN2475" s="219">
        <f>0.025*(AN2473*'Assumptions (Battery)'!AM2+AN2474*10^6*'Assumptions (Battery)'!AM3)/10^9</f>
        <v>8.624992856</v>
      </c>
      <c r="AO2475" s="219">
        <f>0.025*(AO2473*'Assumptions (Battery)'!AN2+AO2474*10^6*'Assumptions (Battery)'!AN3)/10^9</f>
        <v>9.188718111</v>
      </c>
      <c r="AP2475" s="219">
        <f>0.025*(AP2473*'Assumptions (Battery)'!AO2+AP2474*10^6*'Assumptions (Battery)'!AO3)/10^9</f>
        <v>9.757633397</v>
      </c>
      <c r="AQ2475" s="219">
        <f>0.025*(AQ2473*'Assumptions (Battery)'!AP2+AQ2474*10^6*'Assumptions (Battery)'!AP3)/10^9</f>
        <v>10.33092487</v>
      </c>
      <c r="AR2475" s="219">
        <f>0.025*(AR2473*'Assumptions (Battery)'!AQ2+AR2474*10^6*'Assumptions (Battery)'!AQ3)/10^9</f>
        <v>10.90853414</v>
      </c>
      <c r="AS2475" s="219">
        <f>0.025*(AS2473*'Assumptions (Battery)'!AR2+AS2474*10^6*'Assumptions (Battery)'!AR3)/10^9</f>
        <v>11.49013177</v>
      </c>
      <c r="AT2475" s="219">
        <f>0.025*(AT2473*'Assumptions (Battery)'!AS2+AT2474*10^6*'Assumptions (Battery)'!AS3)/10^9</f>
        <v>12.07536839</v>
      </c>
      <c r="AU2475" s="219">
        <f>0.025*(AU2473*'Assumptions (Battery)'!AT2+AU2474*10^6*'Assumptions (Battery)'!AT3)/10^9</f>
        <v>12.5734691</v>
      </c>
      <c r="AV2475" s="219">
        <f>0.025*(AV2473*'Assumptions (Battery)'!AU2+AV2474*10^6*'Assumptions (Battery)'!AU3)/10^9</f>
        <v>13.15924791</v>
      </c>
      <c r="AW2475" s="219">
        <f>0.025*(AW2473*'Assumptions (Battery)'!AV2+AW2474*10^6*'Assumptions (Battery)'!AV3)/10^9</f>
        <v>13.74730589</v>
      </c>
      <c r="AX2475" s="219">
        <f>0.025*(AX2473*'Assumptions (Battery)'!AW2+AX2474*10^6*'Assumptions (Battery)'!AW3)/10^9</f>
        <v>14.33720093</v>
      </c>
      <c r="AY2475" s="219">
        <f>0.025*(AY2473*'Assumptions (Battery)'!AX2+AY2474*10^6*'Assumptions (Battery)'!AX3)/10^9</f>
        <v>14.92846683</v>
      </c>
      <c r="AZ2475" s="219">
        <f>0.025*(AZ2473*'Assumptions (Battery)'!AY2+AZ2474*10^6*'Assumptions (Battery)'!AY3)/10^9</f>
        <v>15.52061235</v>
      </c>
      <c r="BA2475" s="219">
        <f>0.025*(BA2473*'Assumptions (Battery)'!AZ2+BA2474*10^6*'Assumptions (Battery)'!AZ3)/10^9</f>
        <v>16.11364915</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0.000001354286</v>
      </c>
      <c r="Q2476" s="95">
        <f>Q2474*'Assumptions (Battery)'!P40/10^3</f>
        <v>0.00000180204984</v>
      </c>
      <c r="R2476" s="95">
        <f>R2474*'Assumptions (Battery)'!Q40/10^3</f>
        <v>0.00000172415808</v>
      </c>
      <c r="S2476" s="95">
        <f>S2474*'Assumptions (Battery)'!R40/10^3</f>
        <v>0.000002614056</v>
      </c>
      <c r="T2476" s="95">
        <f>T2474*'Assumptions (Battery)'!S40/10^3</f>
        <v>0.000003152016</v>
      </c>
      <c r="U2476" s="95">
        <f>U2474*'Assumptions (Battery)'!T40/10^3</f>
        <v>0.00000292752</v>
      </c>
      <c r="V2476" s="95">
        <f>V2474*'Assumptions (Battery)'!U40/10^3</f>
        <v>0.000002968104</v>
      </c>
      <c r="W2476" s="95">
        <f>W2474*'Assumptions (Battery)'!V40/10^3</f>
        <v>0.000003095933568</v>
      </c>
      <c r="X2476" s="95">
        <f>X2474*'Assumptions (Battery)'!W40/10^3</f>
        <v>0.006266067753</v>
      </c>
      <c r="Y2476" s="95">
        <f>Y2474*'Assumptions (Battery)'!X40/10^3</f>
        <v>0.01264469591</v>
      </c>
      <c r="Z2476" s="95">
        <f>Z2474*'Assumptions (Battery)'!Y40/10^3</f>
        <v>0.01927481037</v>
      </c>
      <c r="AA2476" s="95">
        <f>AA2474*'Assumptions (Battery)'!Z40/10^3</f>
        <v>0.02618712306</v>
      </c>
      <c r="AB2476" s="95">
        <f>AB2474*'Assumptions (Battery)'!AA40/10^3</f>
        <v>0.03365651113</v>
      </c>
      <c r="AC2476" s="95">
        <f>AC2474*'Assumptions (Battery)'!AB40/10^3</f>
        <v>0.0410392508</v>
      </c>
      <c r="AD2476" s="95">
        <f>AD2474*'Assumptions (Battery)'!AC40/10^3</f>
        <v>0.04881941279</v>
      </c>
      <c r="AE2476" s="95">
        <f>AE2474*'Assumptions (Battery)'!AD40/10^3</f>
        <v>0.05677306277</v>
      </c>
      <c r="AF2476" s="95">
        <f>AF2474*'Assumptions (Battery)'!AE40/10^3</f>
        <v>0.06504558157</v>
      </c>
      <c r="AG2476" s="95">
        <f>AG2474*'Assumptions (Battery)'!AF40/10^3</f>
        <v>0.07360712402</v>
      </c>
      <c r="AH2476" s="95">
        <f>AH2474*'Assumptions (Battery)'!AG40/10^3</f>
        <v>0.08258335955</v>
      </c>
      <c r="AI2476" s="95">
        <f>AI2474*'Assumptions (Battery)'!AH40/10^3</f>
        <v>0.09150671458</v>
      </c>
      <c r="AJ2476" s="95">
        <f>AJ2474*'Assumptions (Battery)'!AI40/10^3</f>
        <v>0.1006364426</v>
      </c>
      <c r="AK2476" s="95">
        <f>AK2474*'Assumptions (Battery)'!AJ40/10^3</f>
        <v>0.1100313959</v>
      </c>
      <c r="AL2476" s="95">
        <f>AL2474*'Assumptions (Battery)'!AK40/10^3</f>
        <v>0.1198680202</v>
      </c>
      <c r="AM2476" s="95">
        <f>AM2474*'Assumptions (Battery)'!AL40/10^3</f>
        <v>0.1305090238</v>
      </c>
      <c r="AN2476" s="95">
        <f>AN2474*'Assumptions (Battery)'!AM40/10^3</f>
        <v>0.1413948776</v>
      </c>
      <c r="AO2476" s="95">
        <f>AO2474*'Assumptions (Battery)'!AN40/10^3</f>
        <v>0.153073487</v>
      </c>
      <c r="AP2476" s="95">
        <f>AP2474*'Assumptions (Battery)'!AO40/10^3</f>
        <v>0.1651877756</v>
      </c>
      <c r="AQ2476" s="95">
        <f>AQ2474*'Assumptions (Battery)'!AP40/10^3</f>
        <v>0.1774297024</v>
      </c>
      <c r="AR2476" s="95">
        <f>AR2474*'Assumptions (Battery)'!AQ40/10^3</f>
        <v>0.189944137</v>
      </c>
      <c r="AS2476" s="95">
        <f>AS2474*'Assumptions (Battery)'!AR40/10^3</f>
        <v>0.2027796093</v>
      </c>
      <c r="AT2476" s="95">
        <f>AT2474*'Assumptions (Battery)'!AS40/10^3</f>
        <v>0.216197404</v>
      </c>
      <c r="AU2476" s="95">
        <f>AU2474*'Assumptions (Battery)'!AT40/10^3</f>
        <v>0.2302736818</v>
      </c>
      <c r="AV2476" s="95">
        <f>AV2474*'Assumptions (Battery)'!AU40/10^3</f>
        <v>0.2448647769</v>
      </c>
      <c r="AW2476" s="95">
        <f>AW2474*'Assumptions (Battery)'!AV40/10^3</f>
        <v>0.2594158312</v>
      </c>
      <c r="AX2476" s="95">
        <f>AX2474*'Assumptions (Battery)'!AW40/10^3</f>
        <v>0.2753141206</v>
      </c>
      <c r="AY2476" s="95">
        <f>AY2474*'Assumptions (Battery)'!AX40/10^3</f>
        <v>0.2958024786</v>
      </c>
      <c r="AZ2476" s="95">
        <f>AZ2474*'Assumptions (Battery)'!AY40/10^3</f>
        <v>0.3145275262</v>
      </c>
      <c r="BA2476" s="95">
        <f>BA2474*'Assumptions (Battery)'!AZ40/10^3</f>
        <v>0.3320100823</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5.0</v>
      </c>
      <c r="Q2478" s="348">
        <v>0.0</v>
      </c>
      <c r="R2478" s="348">
        <v>1.0</v>
      </c>
      <c r="S2478" s="348">
        <v>3.0</v>
      </c>
      <c r="T2478" s="348">
        <v>2.4</v>
      </c>
      <c r="U2478" s="348">
        <v>0.0</v>
      </c>
      <c r="V2478" s="348">
        <v>0.0</v>
      </c>
      <c r="W2478" s="349">
        <v>0.0</v>
      </c>
      <c r="X2478" s="175">
        <f t="shared" ref="X2478:BA2478" si="90">if(X2473&gt;X2472,X2473-X2472,0)</f>
        <v>379.5920451</v>
      </c>
      <c r="Y2478" s="175">
        <f t="shared" si="90"/>
        <v>379.5920451</v>
      </c>
      <c r="Z2478" s="175">
        <f t="shared" si="90"/>
        <v>379.5920451</v>
      </c>
      <c r="AA2478" s="175">
        <f t="shared" si="90"/>
        <v>379.5920451</v>
      </c>
      <c r="AB2478" s="175">
        <f t="shared" si="90"/>
        <v>379.5920451</v>
      </c>
      <c r="AC2478" s="175">
        <f t="shared" si="90"/>
        <v>379.5920451</v>
      </c>
      <c r="AD2478" s="175">
        <f t="shared" si="90"/>
        <v>379.5920451</v>
      </c>
      <c r="AE2478" s="175">
        <f t="shared" si="90"/>
        <v>379.5920451</v>
      </c>
      <c r="AF2478" s="175">
        <f t="shared" si="90"/>
        <v>379.5920451</v>
      </c>
      <c r="AG2478" s="175">
        <f t="shared" si="90"/>
        <v>384.5920451</v>
      </c>
      <c r="AH2478" s="175">
        <f t="shared" si="90"/>
        <v>379.5920451</v>
      </c>
      <c r="AI2478" s="175">
        <f t="shared" si="90"/>
        <v>380.5920451</v>
      </c>
      <c r="AJ2478" s="175">
        <f t="shared" si="90"/>
        <v>382.5920451</v>
      </c>
      <c r="AK2478" s="175">
        <f t="shared" si="90"/>
        <v>381.9920451</v>
      </c>
      <c r="AL2478" s="175">
        <f t="shared" si="90"/>
        <v>379.5920451</v>
      </c>
      <c r="AM2478" s="175">
        <f t="shared" si="90"/>
        <v>379.5920451</v>
      </c>
      <c r="AN2478" s="175">
        <f t="shared" si="90"/>
        <v>379.5920451</v>
      </c>
      <c r="AO2478" s="175">
        <f t="shared" si="90"/>
        <v>759.1840902</v>
      </c>
      <c r="AP2478" s="175">
        <f t="shared" si="90"/>
        <v>759.1840902</v>
      </c>
      <c r="AQ2478" s="175">
        <f t="shared" si="90"/>
        <v>759.1840902</v>
      </c>
      <c r="AR2478" s="175">
        <f t="shared" si="90"/>
        <v>759.1840902</v>
      </c>
      <c r="AS2478" s="175">
        <f t="shared" si="90"/>
        <v>759.1840902</v>
      </c>
      <c r="AT2478" s="175">
        <f t="shared" si="90"/>
        <v>759.1840902</v>
      </c>
      <c r="AU2478" s="175">
        <f t="shared" si="90"/>
        <v>759.1840902</v>
      </c>
      <c r="AV2478" s="175">
        <f t="shared" si="90"/>
        <v>759.1840902</v>
      </c>
      <c r="AW2478" s="175">
        <f t="shared" si="90"/>
        <v>759.1840902</v>
      </c>
      <c r="AX2478" s="175">
        <f t="shared" si="90"/>
        <v>764.1840902</v>
      </c>
      <c r="AY2478" s="175">
        <f t="shared" si="90"/>
        <v>759.1840902</v>
      </c>
      <c r="AZ2478" s="175">
        <f t="shared" si="90"/>
        <v>760.1840902</v>
      </c>
      <c r="BA2478" s="175">
        <f t="shared" si="90"/>
        <v>762.1840902</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0.00002</v>
      </c>
      <c r="Q2479" s="350">
        <f t="shared" si="91"/>
        <v>0</v>
      </c>
      <c r="R2479" s="350">
        <f t="shared" si="91"/>
        <v>0.000004</v>
      </c>
      <c r="S2479" s="350">
        <f t="shared" si="91"/>
        <v>0.000012</v>
      </c>
      <c r="T2479" s="350">
        <f t="shared" si="91"/>
        <v>0.0000096</v>
      </c>
      <c r="U2479" s="350">
        <f t="shared" si="91"/>
        <v>0</v>
      </c>
      <c r="V2479" s="350">
        <f t="shared" si="91"/>
        <v>0</v>
      </c>
      <c r="W2479" s="350">
        <f t="shared" si="91"/>
        <v>0</v>
      </c>
      <c r="X2479" s="351">
        <f t="shared" ref="X2479:BA2479" si="92">if(X2474&gt;X2470,X2474-X2470,0)</f>
        <v>0.09155255644</v>
      </c>
      <c r="Y2479" s="351">
        <f t="shared" si="92"/>
        <v>0.09155255644</v>
      </c>
      <c r="Z2479" s="351">
        <f t="shared" si="92"/>
        <v>0.09155255644</v>
      </c>
      <c r="AA2479" s="351">
        <f t="shared" si="92"/>
        <v>0.09155255644</v>
      </c>
      <c r="AB2479" s="351">
        <f t="shared" si="92"/>
        <v>0.09155255644</v>
      </c>
      <c r="AC2479" s="351">
        <f t="shared" si="92"/>
        <v>0.09155255644</v>
      </c>
      <c r="AD2479" s="351">
        <f t="shared" si="92"/>
        <v>0.09155255644</v>
      </c>
      <c r="AE2479" s="351">
        <f t="shared" si="92"/>
        <v>0.09155255644</v>
      </c>
      <c r="AF2479" s="351">
        <f t="shared" si="92"/>
        <v>0.09155255644</v>
      </c>
      <c r="AG2479" s="351">
        <f t="shared" si="92"/>
        <v>0.09155255644</v>
      </c>
      <c r="AH2479" s="351">
        <f t="shared" si="92"/>
        <v>0.09155255644</v>
      </c>
      <c r="AI2479" s="351">
        <f t="shared" si="92"/>
        <v>0.09155255644</v>
      </c>
      <c r="AJ2479" s="351">
        <f t="shared" si="92"/>
        <v>0.09155255644</v>
      </c>
      <c r="AK2479" s="351">
        <f t="shared" si="92"/>
        <v>0.09155255644</v>
      </c>
      <c r="AL2479" s="351">
        <f t="shared" si="92"/>
        <v>0.09155255644</v>
      </c>
      <c r="AM2479" s="351">
        <f t="shared" si="92"/>
        <v>0.09155255644</v>
      </c>
      <c r="AN2479" s="351">
        <f t="shared" si="92"/>
        <v>0.09155255644</v>
      </c>
      <c r="AO2479" s="351">
        <f t="shared" si="92"/>
        <v>0.1831051129</v>
      </c>
      <c r="AP2479" s="351">
        <f t="shared" si="92"/>
        <v>0.1831051129</v>
      </c>
      <c r="AQ2479" s="351">
        <f t="shared" si="92"/>
        <v>0.1831051129</v>
      </c>
      <c r="AR2479" s="351">
        <f t="shared" si="92"/>
        <v>0.1831051129</v>
      </c>
      <c r="AS2479" s="351">
        <f t="shared" si="92"/>
        <v>0.1831051129</v>
      </c>
      <c r="AT2479" s="351">
        <f t="shared" si="92"/>
        <v>0.1831051129</v>
      </c>
      <c r="AU2479" s="351">
        <f t="shared" si="92"/>
        <v>0.1831051129</v>
      </c>
      <c r="AV2479" s="351">
        <f t="shared" si="92"/>
        <v>0.1831051129</v>
      </c>
      <c r="AW2479" s="351">
        <f t="shared" si="92"/>
        <v>0.1831051129</v>
      </c>
      <c r="AX2479" s="351">
        <f t="shared" si="92"/>
        <v>0.1831051129</v>
      </c>
      <c r="AY2479" s="351">
        <f t="shared" si="92"/>
        <v>0.1831051129</v>
      </c>
      <c r="AZ2479" s="351">
        <f t="shared" si="92"/>
        <v>0.1831051129</v>
      </c>
      <c r="BA2479" s="351">
        <f t="shared" si="92"/>
        <v>0.1831051129</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0.01110807084</v>
      </c>
      <c r="P2480" s="177">
        <f t="shared" si="93"/>
        <v>0</v>
      </c>
      <c r="Q2480" s="177">
        <f t="shared" si="93"/>
        <v>0.002004560381</v>
      </c>
      <c r="R2480" s="177">
        <f t="shared" si="93"/>
        <v>0.005712361062</v>
      </c>
      <c r="S2480" s="177">
        <f t="shared" si="93"/>
        <v>0.004340911084</v>
      </c>
      <c r="T2480" s="177">
        <f t="shared" si="93"/>
        <v>0</v>
      </c>
      <c r="U2480" s="177">
        <f t="shared" si="93"/>
        <v>0</v>
      </c>
      <c r="V2480" s="177">
        <f t="shared" si="93"/>
        <v>0</v>
      </c>
      <c r="W2480" s="160">
        <f t="shared" si="93"/>
        <v>28.55530105</v>
      </c>
      <c r="X2480" s="160">
        <f t="shared" si="93"/>
        <v>27.26264463</v>
      </c>
      <c r="Y2480" s="160">
        <f t="shared" si="93"/>
        <v>26.007592</v>
      </c>
      <c r="Z2480" s="160">
        <f t="shared" si="93"/>
        <v>24.59235528</v>
      </c>
      <c r="AA2480" s="160">
        <f t="shared" si="93"/>
        <v>23.21480603</v>
      </c>
      <c r="AB2480" s="160">
        <f t="shared" si="93"/>
        <v>21.66890199</v>
      </c>
      <c r="AC2480" s="160">
        <f t="shared" si="93"/>
        <v>21.23413382</v>
      </c>
      <c r="AD2480" s="160">
        <f t="shared" si="93"/>
        <v>20.88264366</v>
      </c>
      <c r="AE2480" s="160">
        <f t="shared" si="93"/>
        <v>20.39829139</v>
      </c>
      <c r="AF2480" s="160">
        <f t="shared" si="93"/>
        <v>19.8885084</v>
      </c>
      <c r="AG2480" s="160">
        <f t="shared" si="93"/>
        <v>19.46410506</v>
      </c>
      <c r="AH2480" s="160">
        <f t="shared" si="93"/>
        <v>19.60765104</v>
      </c>
      <c r="AI2480" s="160">
        <f t="shared" si="93"/>
        <v>19.74957071</v>
      </c>
      <c r="AJ2480" s="160">
        <f t="shared" si="93"/>
        <v>19.76724754</v>
      </c>
      <c r="AK2480" s="160">
        <f t="shared" si="93"/>
        <v>19.90195613</v>
      </c>
      <c r="AL2480" s="160">
        <f t="shared" si="93"/>
        <v>20.03486733</v>
      </c>
      <c r="AM2480" s="160">
        <f t="shared" si="93"/>
        <v>20.16538977</v>
      </c>
      <c r="AN2480" s="160">
        <f t="shared" si="93"/>
        <v>40.58675932</v>
      </c>
      <c r="AO2480" s="160">
        <f t="shared" si="93"/>
        <v>40.837377</v>
      </c>
      <c r="AP2480" s="160">
        <f t="shared" si="93"/>
        <v>41.08346504</v>
      </c>
      <c r="AQ2480" s="160">
        <f t="shared" si="93"/>
        <v>41.3224509</v>
      </c>
      <c r="AR2480" s="160">
        <f t="shared" si="93"/>
        <v>41.55512512</v>
      </c>
      <c r="AS2480" s="160">
        <f t="shared" si="93"/>
        <v>41.7811505</v>
      </c>
      <c r="AT2480" s="160">
        <f t="shared" si="93"/>
        <v>42.00017903</v>
      </c>
      <c r="AU2480" s="160">
        <f t="shared" si="93"/>
        <v>41.91050707</v>
      </c>
      <c r="AV2480" s="160">
        <f t="shared" si="93"/>
        <v>42.10857457</v>
      </c>
      <c r="AW2480" s="160">
        <f t="shared" si="93"/>
        <v>42.29942398</v>
      </c>
      <c r="AX2480" s="160">
        <f t="shared" si="93"/>
        <v>42.47964448</v>
      </c>
      <c r="AY2480" s="160">
        <f t="shared" si="93"/>
        <v>42.65204386</v>
      </c>
      <c r="AZ2480" s="160">
        <f t="shared" si="93"/>
        <v>42.81519691</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0.01110807084</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0.002004560381</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0.005712361062</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0.004340911084</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28.55530105</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27.26264463</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26.007592</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24.59235528</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23.21480603</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21.66890199</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21.23413382</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20.88264366</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20.39829139</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19.8885084</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19.46410506</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19.60765104</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19.74957071</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19.76724754</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19.90195613</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20.03486733</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20.16538977</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40.58675932</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40.837377</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41.08346504</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41.3224509</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41.55512512</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41.7811505</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42.00017903</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41.91050707</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42.10857457</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42.29942398</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42.47964448</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42.65204386</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42.81519691</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0.002221614168</v>
      </c>
      <c r="P2532" s="279">
        <f>'Assumptions (Battery)'!$V$7*Model!P2480</f>
        <v>0</v>
      </c>
      <c r="Q2532" s="279">
        <f>'Assumptions (Battery)'!$V$7*Model!Q2480</f>
        <v>0.0004009120761</v>
      </c>
      <c r="R2532" s="279">
        <f>'Assumptions (Battery)'!$V$7*Model!R2480</f>
        <v>0.001142472212</v>
      </c>
      <c r="S2532" s="279">
        <f>'Assumptions (Battery)'!$V$7*Model!S2480</f>
        <v>0.0008681822167</v>
      </c>
      <c r="T2532" s="279">
        <f>'Assumptions (Battery)'!$V$7*Model!T2480</f>
        <v>0</v>
      </c>
      <c r="U2532" s="279">
        <f>'Assumptions (Battery)'!$V$7*Model!U2480</f>
        <v>0</v>
      </c>
      <c r="V2532" s="279">
        <f>'Assumptions (Battery)'!$V$7*Model!V2480</f>
        <v>0</v>
      </c>
      <c r="W2532" s="160">
        <f>'Assumptions (Battery)'!$V$7*Model!W2480</f>
        <v>5.711060209</v>
      </c>
      <c r="X2532" s="160">
        <f>'Assumptions (Battery)'!$V$7*Model!X2480</f>
        <v>5.452528926</v>
      </c>
      <c r="Y2532" s="160">
        <f>'Assumptions (Battery)'!$V$7*Model!Y2480</f>
        <v>5.2015184</v>
      </c>
      <c r="Z2532" s="160">
        <f>'Assumptions (Battery)'!$V$7*Model!Z2480</f>
        <v>4.918471056</v>
      </c>
      <c r="AA2532" s="160">
        <f>'Assumptions (Battery)'!$V$7*Model!AA2480</f>
        <v>4.642961207</v>
      </c>
      <c r="AB2532" s="160">
        <f>'Assumptions (Battery)'!$V$7*Model!AB2480</f>
        <v>4.333780398</v>
      </c>
      <c r="AC2532" s="160">
        <f>'Assumptions (Battery)'!$V$7*Model!AC2480</f>
        <v>4.246826763</v>
      </c>
      <c r="AD2532" s="160">
        <f>'Assumptions (Battery)'!$V$7*Model!AD2480</f>
        <v>4.176528731</v>
      </c>
      <c r="AE2532" s="160">
        <f>'Assumptions (Battery)'!$V$7*Model!AE2480</f>
        <v>4.079658278</v>
      </c>
      <c r="AF2532" s="160">
        <f>'Assumptions (Battery)'!$V$7*Model!AF2480</f>
        <v>3.977701679</v>
      </c>
      <c r="AG2532" s="160">
        <f>'Assumptions (Battery)'!$V$7*Model!AG2480</f>
        <v>3.892821011</v>
      </c>
      <c r="AH2532" s="160">
        <f>'Assumptions (Battery)'!$V$7*Model!AH2480</f>
        <v>3.921530207</v>
      </c>
      <c r="AI2532" s="160">
        <f>'Assumptions (Battery)'!$V$7*Model!AI2480</f>
        <v>3.949914141</v>
      </c>
      <c r="AJ2532" s="160">
        <f>'Assumptions (Battery)'!$V$7*Model!AJ2480</f>
        <v>3.953449508</v>
      </c>
      <c r="AK2532" s="160">
        <f>'Assumptions (Battery)'!$V$7*Model!AK2480</f>
        <v>3.980391226</v>
      </c>
      <c r="AL2532" s="160">
        <f>'Assumptions (Battery)'!$V$7*Model!AL2480</f>
        <v>4.006973467</v>
      </c>
      <c r="AM2532" s="160">
        <f>'Assumptions (Battery)'!$V$7*Model!AM2480</f>
        <v>4.033077955</v>
      </c>
      <c r="AN2532" s="160">
        <f>'Assumptions (Battery)'!$V$7*Model!AN2480</f>
        <v>8.117351864</v>
      </c>
      <c r="AO2532" s="160">
        <f>'Assumptions (Battery)'!$V$7*Model!AO2480</f>
        <v>8.1674754</v>
      </c>
      <c r="AP2532" s="160">
        <f>'Assumptions (Battery)'!$V$7*Model!AP2480</f>
        <v>8.216693007</v>
      </c>
      <c r="AQ2532" s="160">
        <f>'Assumptions (Battery)'!$V$7*Model!AQ2480</f>
        <v>8.264490179</v>
      </c>
      <c r="AR2532" s="160">
        <f>'Assumptions (Battery)'!$V$7*Model!AR2480</f>
        <v>8.311025025</v>
      </c>
      <c r="AS2532" s="160">
        <f>'Assumptions (Battery)'!$V$7*Model!AS2480</f>
        <v>8.356230099</v>
      </c>
      <c r="AT2532" s="160">
        <f>'Assumptions (Battery)'!$V$7*Model!AT2480</f>
        <v>8.400035806</v>
      </c>
      <c r="AU2532" s="160">
        <f>'Assumptions (Battery)'!$V$7*Model!AU2480</f>
        <v>8.382101413</v>
      </c>
      <c r="AV2532" s="160">
        <f>'Assumptions (Battery)'!$V$7*Model!AV2480</f>
        <v>8.421714914</v>
      </c>
      <c r="AW2532" s="160">
        <f>'Assumptions (Battery)'!$V$7*Model!AW2480</f>
        <v>8.459884796</v>
      </c>
      <c r="AX2532" s="160">
        <f>'Assumptions (Battery)'!$V$7*Model!AX2480</f>
        <v>8.495928897</v>
      </c>
      <c r="AY2532" s="160">
        <f>'Assumptions (Battery)'!$V$7*Model!AY2480</f>
        <v>8.530408772</v>
      </c>
      <c r="AZ2532" s="160">
        <f>'Assumptions (Battery)'!$V$7*Model!AZ2480</f>
        <v>8.563039382</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0.008886456673</v>
      </c>
      <c r="P2533" s="279">
        <f>'Assumptions (Battery)'!$V$8*Model!P2480</f>
        <v>0</v>
      </c>
      <c r="Q2533" s="279">
        <f>'Assumptions (Battery)'!$V$8*Model!Q2480</f>
        <v>0.001603648304</v>
      </c>
      <c r="R2533" s="279">
        <f>'Assumptions (Battery)'!$V$8*Model!R2480</f>
        <v>0.00456988885</v>
      </c>
      <c r="S2533" s="279">
        <f>'Assumptions (Battery)'!$V$8*Model!S2480</f>
        <v>0.003472728867</v>
      </c>
      <c r="T2533" s="279">
        <f>'Assumptions (Battery)'!$V$8*Model!T2480</f>
        <v>0</v>
      </c>
      <c r="U2533" s="279">
        <f>'Assumptions (Battery)'!$V$8*Model!U2480</f>
        <v>0</v>
      </c>
      <c r="V2533" s="279">
        <f>'Assumptions (Battery)'!$V$8*Model!V2480</f>
        <v>0</v>
      </c>
      <c r="W2533" s="160">
        <f>'Assumptions (Battery)'!$V$8*Model!W2480</f>
        <v>22.84424084</v>
      </c>
      <c r="X2533" s="160">
        <f>'Assumptions (Battery)'!$V$8*Model!X2480</f>
        <v>21.8101157</v>
      </c>
      <c r="Y2533" s="160">
        <f>'Assumptions (Battery)'!$V$8*Model!Y2480</f>
        <v>20.8060736</v>
      </c>
      <c r="Z2533" s="160">
        <f>'Assumptions (Battery)'!$V$8*Model!Z2480</f>
        <v>19.67388422</v>
      </c>
      <c r="AA2533" s="160">
        <f>'Assumptions (Battery)'!$V$8*Model!AA2480</f>
        <v>18.57184483</v>
      </c>
      <c r="AB2533" s="160">
        <f>'Assumptions (Battery)'!$V$8*Model!AB2480</f>
        <v>17.33512159</v>
      </c>
      <c r="AC2533" s="160">
        <f>'Assumptions (Battery)'!$V$8*Model!AC2480</f>
        <v>16.98730705</v>
      </c>
      <c r="AD2533" s="160">
        <f>'Assumptions (Battery)'!$V$8*Model!AD2480</f>
        <v>16.70611493</v>
      </c>
      <c r="AE2533" s="160">
        <f>'Assumptions (Battery)'!$V$8*Model!AE2480</f>
        <v>16.31863311</v>
      </c>
      <c r="AF2533" s="160">
        <f>'Assumptions (Battery)'!$V$8*Model!AF2480</f>
        <v>15.91080672</v>
      </c>
      <c r="AG2533" s="160">
        <f>'Assumptions (Battery)'!$V$8*Model!AG2480</f>
        <v>15.57128405</v>
      </c>
      <c r="AH2533" s="160">
        <f>'Assumptions (Battery)'!$V$8*Model!AH2480</f>
        <v>15.68612083</v>
      </c>
      <c r="AI2533" s="160">
        <f>'Assumptions (Battery)'!$V$8*Model!AI2480</f>
        <v>15.79965657</v>
      </c>
      <c r="AJ2533" s="160">
        <f>'Assumptions (Battery)'!$V$8*Model!AJ2480</f>
        <v>15.81379803</v>
      </c>
      <c r="AK2533" s="160">
        <f>'Assumptions (Battery)'!$V$8*Model!AK2480</f>
        <v>15.9215649</v>
      </c>
      <c r="AL2533" s="160">
        <f>'Assumptions (Battery)'!$V$8*Model!AL2480</f>
        <v>16.02789387</v>
      </c>
      <c r="AM2533" s="160">
        <f>'Assumptions (Battery)'!$V$8*Model!AM2480</f>
        <v>16.13231182</v>
      </c>
      <c r="AN2533" s="160">
        <f>'Assumptions (Battery)'!$V$8*Model!AN2480</f>
        <v>32.46940746</v>
      </c>
      <c r="AO2533" s="160">
        <f>'Assumptions (Battery)'!$V$8*Model!AO2480</f>
        <v>32.6699016</v>
      </c>
      <c r="AP2533" s="160">
        <f>'Assumptions (Battery)'!$V$8*Model!AP2480</f>
        <v>32.86677203</v>
      </c>
      <c r="AQ2533" s="160">
        <f>'Assumptions (Battery)'!$V$8*Model!AQ2480</f>
        <v>33.05796072</v>
      </c>
      <c r="AR2533" s="160">
        <f>'Assumptions (Battery)'!$V$8*Model!AR2480</f>
        <v>33.2441001</v>
      </c>
      <c r="AS2533" s="160">
        <f>'Assumptions (Battery)'!$V$8*Model!AS2480</f>
        <v>33.4249204</v>
      </c>
      <c r="AT2533" s="160">
        <f>'Assumptions (Battery)'!$V$8*Model!AT2480</f>
        <v>33.60014322</v>
      </c>
      <c r="AU2533" s="160">
        <f>'Assumptions (Battery)'!$V$8*Model!AU2480</f>
        <v>33.52840565</v>
      </c>
      <c r="AV2533" s="160">
        <f>'Assumptions (Battery)'!$V$8*Model!AV2480</f>
        <v>33.68685966</v>
      </c>
      <c r="AW2533" s="160">
        <f>'Assumptions (Battery)'!$V$8*Model!AW2480</f>
        <v>33.83953918</v>
      </c>
      <c r="AX2533" s="160">
        <f>'Assumptions (Battery)'!$V$8*Model!AX2480</f>
        <v>33.98371559</v>
      </c>
      <c r="AY2533" s="160">
        <f>'Assumptions (Battery)'!$V$8*Model!AY2480</f>
        <v>34.12163509</v>
      </c>
      <c r="AZ2533" s="160">
        <f>'Assumptions (Battery)'!$V$8*Model!AZ2480</f>
        <v>34.25215753</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-0.00007886427267</v>
      </c>
      <c r="S2534" s="177">
        <f t="array" ref="S2534">SUM(IF(ISERROR(S2535:S2585),"",S2535:S2585))</f>
        <v>-0.000145103589</v>
      </c>
      <c r="T2534" s="177">
        <f t="array" ref="T2534">SUM(IF(ISERROR(T2535:T2585),"",T2535:T2585))</f>
        <v>-0.0001567118761</v>
      </c>
      <c r="U2534" s="177">
        <f t="array" ref="U2534">SUM(IF(ISERROR(U2535:U2585),"",U2535:U2585))</f>
        <v>-0.0001692488262</v>
      </c>
      <c r="V2534" s="177">
        <f t="array" ref="V2534">SUM(IF(ISERROR(V2535:V2585),"",V2535:V2585))</f>
        <v>-0.0001827887323</v>
      </c>
      <c r="W2534" s="177">
        <f t="array" ref="W2534">SUM(IF(ISERROR(W2535:W2585),"",W2535:W2585))</f>
        <v>-0.0001974118309</v>
      </c>
      <c r="X2534" s="160">
        <f t="array" ref="X2534">SUM(IF(ISERROR(X2535:X2585),"",X2535:X2585))</f>
        <v>-0.3765984886</v>
      </c>
      <c r="Y2534" s="160">
        <f t="array" ref="Y2534">SUM(IF(ISERROR(Y2535:Y2585),"",Y2535:Y2585))</f>
        <v>-0.7657845233</v>
      </c>
      <c r="Z2534" s="160">
        <f t="array" ref="Z2534">SUM(IF(ISERROR(Z2535:Z2585),"",Z2535:Z2585))</f>
        <v>-1.166566827</v>
      </c>
      <c r="AA2534" s="160">
        <f t="array" ref="AA2534">SUM(IF(ISERROR(AA2535:AA2585),"",AA2535:AA2585))</f>
        <v>-1.580393412</v>
      </c>
      <c r="AB2534" s="160">
        <f t="array" ref="AB2534">SUM(IF(ISERROR(AB2535:AB2585),"",AB2535:AB2585))</f>
        <v>-2.005813268</v>
      </c>
      <c r="AC2534" s="160">
        <f t="array" ref="AC2534">SUM(IF(ISERROR(AC2535:AC2585),"",AC2535:AC2585))</f>
        <v>-2.459305224</v>
      </c>
      <c r="AD2534" s="160">
        <f t="array" ref="AD2534">SUM(IF(ISERROR(AD2535:AD2585),"",AD2535:AD2585))</f>
        <v>-2.944353285</v>
      </c>
      <c r="AE2534" s="160">
        <f t="array" ref="AE2534">SUM(IF(ISERROR(AE2535:AE2585),"",AE2535:AE2585))</f>
        <v>-3.461518273</v>
      </c>
      <c r="AF2534" s="160">
        <f t="array" ref="AF2534">SUM(IF(ISERROR(AF2535:AF2585),"",AF2535:AF2585))</f>
        <v>-4.013018448</v>
      </c>
      <c r="AG2534" s="160">
        <f t="array" ref="AG2534">SUM(IF(ISERROR(AG2535:AG2585),"",AG2535:AG2585))</f>
        <v>-4.602779368</v>
      </c>
      <c r="AH2534" s="160">
        <f t="array" ref="AH2534">SUM(IF(ISERROR(AH2535:AH2585),"",AH2535:AH2585))</f>
        <v>-4.429115344</v>
      </c>
      <c r="AI2534" s="160">
        <f t="array" ref="AI2534">SUM(IF(ISERROR(AI2535:AI2585),"",AI2535:AI2585))</f>
        <v>-4.280925498</v>
      </c>
      <c r="AJ2534" s="160">
        <f t="array" ref="AJ2534">SUM(IF(ISERROR(AJ2535:AJ2585),"",AJ2535:AJ2585))</f>
        <v>-4.163306909</v>
      </c>
      <c r="AK2534" s="160">
        <f t="array" ref="AK2534">SUM(IF(ISERROR(AK2535:AK2585),"",AK2535:AK2585))</f>
        <v>-4.079197698</v>
      </c>
      <c r="AL2534" s="160">
        <f t="array" ref="AL2534">SUM(IF(ISERROR(AL2535:AL2585),"",AL2535:AL2585))</f>
        <v>-4.036271767</v>
      </c>
      <c r="AM2534" s="160">
        <f t="array" ref="AM2534">SUM(IF(ISERROR(AM2535:AM2585),"",AM2535:AM2585))</f>
        <v>-4.004672396</v>
      </c>
      <c r="AN2534" s="160">
        <f t="array" ref="AN2534">SUM(IF(ISERROR(AN2535:AN2585),"",AN2535:AN2585))</f>
        <v>-4.262956895</v>
      </c>
      <c r="AO2534" s="160">
        <f t="array" ref="AO2534">SUM(IF(ISERROR(AO2535:AO2585),"",AO2535:AO2585))</f>
        <v>-4.559800711</v>
      </c>
      <c r="AP2534" s="160">
        <f t="array" ref="AP2534">SUM(IF(ISERROR(AP2535:AP2585),"",AP2535:AP2585))</f>
        <v>-4.898984037</v>
      </c>
      <c r="AQ2534" s="160">
        <f t="array" ref="AQ2534">SUM(IF(ISERROR(AQ2535:AQ2585),"",AQ2535:AQ2585))</f>
        <v>-5.281251166</v>
      </c>
      <c r="AR2534" s="160">
        <f t="array" ref="AR2534">SUM(IF(ISERROR(AR2535:AR2585),"",AR2535:AR2585))</f>
        <v>-5.693033426</v>
      </c>
      <c r="AS2534" s="160">
        <f t="array" ref="AS2534">SUM(IF(ISERROR(AS2535:AS2585),"",AS2535:AS2585))</f>
        <v>-6.136648707</v>
      </c>
      <c r="AT2534" s="160">
        <f t="array" ref="AT2534">SUM(IF(ISERROR(AT2535:AT2585),"",AT2535:AT2585))</f>
        <v>-6.618250221</v>
      </c>
      <c r="AU2534" s="160">
        <f t="array" ref="AU2534">SUM(IF(ISERROR(AU2535:AU2585),"",AU2535:AU2585))</f>
        <v>-7.133126744</v>
      </c>
      <c r="AV2534" s="160">
        <f t="array" ref="AV2534">SUM(IF(ISERROR(AV2535:AV2585),"",AV2535:AV2585))</f>
        <v>-7.687966351</v>
      </c>
      <c r="AW2534" s="160">
        <f t="array" ref="AW2534">SUM(IF(ISERROR(AW2535:AW2585),"",AW2535:AW2585))</f>
        <v>-8.285937636</v>
      </c>
      <c r="AX2534" s="160">
        <f t="array" ref="AX2534">SUM(IF(ISERROR(AX2535:AX2585),"",AX2535:AX2585))</f>
        <v>-8.325557476</v>
      </c>
      <c r="AY2534" s="160">
        <f t="array" ref="AY2534">SUM(IF(ISERROR(AY2535:AY2585),"",AY2535:AY2585))</f>
        <v>-8.363257148</v>
      </c>
      <c r="AZ2534" s="160">
        <f t="array" ref="AZ2534">SUM(IF(ISERROR(AZ2535:AZ2585),"",AZ2535:AZ2585))</f>
        <v>-8.398890392</v>
      </c>
      <c r="BA2534" s="160">
        <f t="array" ref="BA2534">SUM(IF(ISERROR(BA2535:BA2585),"",BA2535:BA2585))</f>
        <v>-7.839148878</v>
      </c>
      <c r="BB2534" s="177">
        <f t="array" ref="BB2534">SUM(IF(ISERROR(BB2535:BB2585),"",BB2535:BB2585))</f>
        <v>-7.227692978</v>
      </c>
      <c r="BC2534" s="177">
        <f t="array" ref="BC2534">SUM(IF(ISERROR(BC2535:BC2585),"",BC2535:BC2585))</f>
        <v>-6.560583717</v>
      </c>
      <c r="BD2534" s="177">
        <f t="array" ref="BD2534">SUM(IF(ISERROR(BD2535:BD2585),"",BD2535:BD2585))</f>
        <v>-5.833577373</v>
      </c>
      <c r="BE2534" s="177">
        <f t="array" ref="BE2534">SUM(IF(ISERROR(BE2535:BE2585),"",BE2535:BE2585))</f>
        <v>-5.051083275</v>
      </c>
      <c r="BF2534" s="177">
        <f t="array" ref="BF2534">SUM(IF(ISERROR(BF2535:BF2585),"",BF2535:BF2585))</f>
        <v>-4.20008607</v>
      </c>
      <c r="BG2534" s="177">
        <f t="array" ref="BG2534">SUM(IF(ISERROR(BG2535:BG2585),"",BG2535:BG2585))</f>
        <v>-3.27532065</v>
      </c>
      <c r="BH2534" s="177">
        <f t="array" ref="BH2534">SUM(IF(ISERROR(BH2535:BH2585),"",BH2535:BH2585))</f>
        <v>-2.271202362</v>
      </c>
      <c r="BI2534" s="177">
        <f t="array" ref="BI2534">SUM(IF(ISERROR(BI2535:BI2585),"",BI2535:BI2585))</f>
        <v>-1.181616093</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-0.00007886427267</v>
      </c>
      <c r="S2550" s="177">
        <f>IF($R$2478&gt;0,PPMT('Assumptions (Battery)'!$V$9,Model!X$1,'Assumptions (Battery)'!$V$12,'Assumptions (Battery)'!$V$7*$R$2480),0)</f>
        <v>-0.00008517341449</v>
      </c>
      <c r="T2550" s="177">
        <f>IF($R$2478&gt;0,PPMT('Assumptions (Battery)'!$V$9,Model!Y$1,'Assumptions (Battery)'!$V$12,'Assumptions (Battery)'!$V$7*$R$2480),0)</f>
        <v>-0.00009198728765</v>
      </c>
      <c r="U2550" s="177">
        <f>IF($R$2478&gt;0,PPMT('Assumptions (Battery)'!$V$9,Model!Z$1,'Assumptions (Battery)'!$V$12,'Assumptions (Battery)'!$V$7*$R$2480),0)</f>
        <v>-0.00009934627066</v>
      </c>
      <c r="V2550" s="177">
        <f>IF($R$2478&gt;0,PPMT('Assumptions (Battery)'!$V$9,Model!AA$1,'Assumptions (Battery)'!$V$12,'Assumptions (Battery)'!$V$7*$R$2480),0)</f>
        <v>-0.0001072939723</v>
      </c>
      <c r="W2550" s="177">
        <f>IF($R$2478&gt;0,PPMT('Assumptions (Battery)'!$V$9,Model!AB$1,'Assumptions (Battery)'!$V$12,'Assumptions (Battery)'!$V$7*$R$2480),0)</f>
        <v>-0.0001158774901</v>
      </c>
      <c r="X2550" s="160">
        <f>IF($R$2478&gt;0,PPMT('Assumptions (Battery)'!$V$9,Model!AC$1,'Assumptions (Battery)'!$V$12,'Assumptions (Battery)'!$V$7*$R$2480),0)</f>
        <v>-0.0001251476893</v>
      </c>
      <c r="Y2550" s="160">
        <f>IF($R$2478&gt;0,PPMT('Assumptions (Battery)'!$V$9,Model!AD$1,'Assumptions (Battery)'!$V$12,'Assumptions (Battery)'!$V$7*$R$2480),0)</f>
        <v>-0.0001351595044</v>
      </c>
      <c r="Z2550" s="160">
        <f>IF($R$2478&gt;0,PPMT('Assumptions (Battery)'!$V$9,Model!AE$1,'Assumptions (Battery)'!$V$12,'Assumptions (Battery)'!$V$7*$R$2480),0)</f>
        <v>-0.0001459722648</v>
      </c>
      <c r="AA2550" s="160">
        <f>IF($R$2478&gt;0,PPMT('Assumptions (Battery)'!$V$9,Model!AF$1,'Assumptions (Battery)'!$V$12,'Assumptions (Battery)'!$V$7*$R$2480),0)</f>
        <v>-0.000157650046</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-0.00005993017452</v>
      </c>
      <c r="T2551" s="160">
        <f>IF($S$2478&gt;0,PPMT('Assumptions (Battery)'!$V$9,Model!X$1,'Assumptions (Battery)'!$V$12,'Assumptions (Battery)'!$V$7*$S$2480),0)</f>
        <v>-0.00006472458848</v>
      </c>
      <c r="U2551" s="160">
        <f>IF($S$2478&gt;0,PPMT('Assumptions (Battery)'!$V$9,Model!Y$1,'Assumptions (Battery)'!$V$12,'Assumptions (Battery)'!$V$7*$S$2480),0)</f>
        <v>-0.00006990255556</v>
      </c>
      <c r="V2551" s="160">
        <f>IF($S$2478&gt;0,PPMT('Assumptions (Battery)'!$V$9,Model!Z$1,'Assumptions (Battery)'!$V$12,'Assumptions (Battery)'!$V$7*$S$2480),0)</f>
        <v>-0.00007549476</v>
      </c>
      <c r="W2551" s="160">
        <f>IF($S$2478&gt;0,PPMT('Assumptions (Battery)'!$V$9,Model!AA$1,'Assumptions (Battery)'!$V$12,'Assumptions (Battery)'!$V$7*$S$2480),0)</f>
        <v>-0.0000815343408</v>
      </c>
      <c r="X2551" s="160">
        <f>IF($S$2478&gt;0,PPMT('Assumptions (Battery)'!$V$9,Model!AB$1,'Assumptions (Battery)'!$V$12,'Assumptions (Battery)'!$V$7*$S$2480),0)</f>
        <v>-0.00008805708807</v>
      </c>
      <c r="Y2551" s="160">
        <f>IF($S$2478&gt;0,PPMT('Assumptions (Battery)'!$V$9,Model!AC$1,'Assumptions (Battery)'!$V$12,'Assumptions (Battery)'!$V$7*$S$2480),0)</f>
        <v>-0.00009510165511</v>
      </c>
      <c r="Z2551" s="160">
        <f>IF($S$2478&gt;0,PPMT('Assumptions (Battery)'!$V$9,Model!AD$1,'Assumptions (Battery)'!$V$12,'Assumptions (Battery)'!$V$7*$S$2480),0)</f>
        <v>-0.0001027097875</v>
      </c>
      <c r="AA2551" s="160">
        <f>IF($S$2478&gt;0,PPMT('Assumptions (Battery)'!$V$9,Model!AE$1,'Assumptions (Battery)'!$V$12,'Assumptions (Battery)'!$V$7*$S$2480),0)</f>
        <v>-0.0001109265705</v>
      </c>
      <c r="AB2551" s="160">
        <f>IF($S$2478&gt;0,PPMT('Assumptions (Battery)'!$V$9,Model!AF$1,'Assumptions (Battery)'!$V$12,'Assumptions (Battery)'!$V$7*$S$2480),0)</f>
        <v>-0.0001198006962</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v>
      </c>
      <c r="U2552" s="160">
        <f>IF($T$2478&gt;0,PPMT('Assumptions (Battery)'!$V$9,Model!X$1,'Assumptions (Battery)'!$V$12,'Assumptions (Battery)'!$V$7*$T$2480),0)</f>
        <v>0</v>
      </c>
      <c r="V2552" s="160">
        <f>IF($T$2478&gt;0,PPMT('Assumptions (Battery)'!$V$9,Model!Y$1,'Assumptions (Battery)'!$V$12,'Assumptions (Battery)'!$V$7*$T$2480),0)</f>
        <v>0</v>
      </c>
      <c r="W2552" s="160">
        <f>IF($T$2478&gt;0,PPMT('Assumptions (Battery)'!$V$9,Model!Z$1,'Assumptions (Battery)'!$V$12,'Assumptions (Battery)'!$V$7*$T$2480),0)</f>
        <v>0</v>
      </c>
      <c r="X2552" s="160">
        <f>IF($T$2478&gt;0,PPMT('Assumptions (Battery)'!$V$9,Model!AA$1,'Assumptions (Battery)'!$V$12,'Assumptions (Battery)'!$V$7*$T$2480),0)</f>
        <v>0</v>
      </c>
      <c r="Y2552" s="160">
        <f>IF($T$2478&gt;0,PPMT('Assumptions (Battery)'!$V$9,Model!AB$1,'Assumptions (Battery)'!$V$12,'Assumptions (Battery)'!$V$7*$T$2480),0)</f>
        <v>0</v>
      </c>
      <c r="Z2552" s="160">
        <f>IF($T$2478&gt;0,PPMT('Assumptions (Battery)'!$V$9,Model!AC$1,'Assumptions (Battery)'!$V$12,'Assumptions (Battery)'!$V$7*$T$2480),0)</f>
        <v>0</v>
      </c>
      <c r="AA2552" s="160">
        <f>IF($T$2478&gt;0,PPMT('Assumptions (Battery)'!$V$9,Model!AD$1,'Assumptions (Battery)'!$V$12,'Assumptions (Battery)'!$V$7*$T$2480),0)</f>
        <v>0</v>
      </c>
      <c r="AB2552" s="160">
        <f>IF($T$2478&gt;0,PPMT('Assumptions (Battery)'!$V$9,Model!AE$1,'Assumptions (Battery)'!$V$12,'Assumptions (Battery)'!$V$7*$T$2480),0)</f>
        <v>0</v>
      </c>
      <c r="AC2552" s="160">
        <f>IF($T$2478&gt;0,PPMT('Assumptions (Battery)'!$V$9,Model!AF$1,'Assumptions (Battery)'!$V$12,'Assumptions (Battery)'!$V$7*$T$2480),0)</f>
        <v>0</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-0.3763852838</v>
      </c>
      <c r="Y2556" s="160">
        <f>IF($X$2478&gt;0,PPMT('Assumptions (Battery)'!$V$9,Model!X$1,'Assumptions (Battery)'!$V$12,'Assumptions (Battery)'!$V$7*$X$2480),0)</f>
        <v>-0.4064961066</v>
      </c>
      <c r="Z2556" s="160">
        <f>IF($X$2478&gt;0,PPMT('Assumptions (Battery)'!$V$9,Model!Y$1,'Assumptions (Battery)'!$V$12,'Assumptions (Battery)'!$V$7*$X$2480),0)</f>
        <v>-0.4390157951</v>
      </c>
      <c r="AA2556" s="160">
        <f>IF($X$2478&gt;0,PPMT('Assumptions (Battery)'!$V$9,Model!Z$1,'Assumptions (Battery)'!$V$12,'Assumptions (Battery)'!$V$7*$X$2480),0)</f>
        <v>-0.4741370587</v>
      </c>
      <c r="AB2556" s="160">
        <f>IF($X$2478&gt;0,PPMT('Assumptions (Battery)'!$V$9,Model!AA$1,'Assumptions (Battery)'!$V$12,'Assumptions (Battery)'!$V$7*$X$2480),0)</f>
        <v>-0.5120680234</v>
      </c>
      <c r="AC2556" s="160">
        <f>IF($X$2478&gt;0,PPMT('Assumptions (Battery)'!$V$9,Model!AB$1,'Assumptions (Battery)'!$V$12,'Assumptions (Battery)'!$V$7*$X$2480),0)</f>
        <v>-0.5530334652</v>
      </c>
      <c r="AD2556" s="160">
        <f>IF($X$2478&gt;0,PPMT('Assumptions (Battery)'!$V$9,Model!AC$1,'Assumptions (Battery)'!$V$12,'Assumptions (Battery)'!$V$7*$X$2480),0)</f>
        <v>-0.5972761425</v>
      </c>
      <c r="AE2556" s="160">
        <f>IF($X$2478&gt;0,PPMT('Assumptions (Battery)'!$V$9,Model!AD$1,'Assumptions (Battery)'!$V$12,'Assumptions (Battery)'!$V$7*$X$2480),0)</f>
        <v>-0.6450582339</v>
      </c>
      <c r="AF2556" s="160">
        <f>IF($X$2478&gt;0,PPMT('Assumptions (Battery)'!$V$9,Model!AE$1,'Assumptions (Battery)'!$V$12,'Assumptions (Battery)'!$V$7*$X$2480),0)</f>
        <v>-0.6966628926</v>
      </c>
      <c r="AG2556" s="160">
        <f>IF($X$2478&gt;0,PPMT('Assumptions (Battery)'!$V$9,Model!AF$1,'Assumptions (Battery)'!$V$12,'Assumptions (Battery)'!$V$7*$X$2480),0)</f>
        <v>-0.752395924</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-0.3590581556</v>
      </c>
      <c r="Z2557" s="160">
        <f>IF($Y$2478&gt;0,PPMT('Assumptions (Battery)'!$V$9,Model!X$1,'Assumptions (Battery)'!$V$12,'Assumptions (Battery)'!$V$7*$Y$2480),0)</f>
        <v>-0.3877828081</v>
      </c>
      <c r="AA2557" s="160">
        <f>IF($Y$2478&gt;0,PPMT('Assumptions (Battery)'!$V$9,Model!Y$1,'Assumptions (Battery)'!$V$12,'Assumptions (Battery)'!$V$7*$Y$2480),0)</f>
        <v>-0.4188054327</v>
      </c>
      <c r="AB2557" s="160">
        <f>IF($Y$2478&gt;0,PPMT('Assumptions (Battery)'!$V$9,Model!Z$1,'Assumptions (Battery)'!$V$12,'Assumptions (Battery)'!$V$7*$Y$2480),0)</f>
        <v>-0.4523098674</v>
      </c>
      <c r="AC2557" s="160">
        <f>IF($Y$2478&gt;0,PPMT('Assumptions (Battery)'!$V$9,Model!AA$1,'Assumptions (Battery)'!$V$12,'Assumptions (Battery)'!$V$7*$Y$2480),0)</f>
        <v>-0.4884946567</v>
      </c>
      <c r="AD2557" s="160">
        <f>IF($Y$2478&gt;0,PPMT('Assumptions (Battery)'!$V$9,Model!AB$1,'Assumptions (Battery)'!$V$12,'Assumptions (Battery)'!$V$7*$Y$2480),0)</f>
        <v>-0.5275742293</v>
      </c>
      <c r="AE2557" s="160">
        <f>IF($Y$2478&gt;0,PPMT('Assumptions (Battery)'!$V$9,Model!AC$1,'Assumptions (Battery)'!$V$12,'Assumptions (Battery)'!$V$7*$Y$2480),0)</f>
        <v>-0.5697801676</v>
      </c>
      <c r="AF2557" s="160">
        <f>IF($Y$2478&gt;0,PPMT('Assumptions (Battery)'!$V$9,Model!AD$1,'Assumptions (Battery)'!$V$12,'Assumptions (Battery)'!$V$7*$Y$2480),0)</f>
        <v>-0.615362581</v>
      </c>
      <c r="AG2557" s="160">
        <f>IF($Y$2478&gt;0,PPMT('Assumptions (Battery)'!$V$9,Model!AE$1,'Assumptions (Battery)'!$V$12,'Assumptions (Battery)'!$V$7*$Y$2480),0)</f>
        <v>-0.6645915875</v>
      </c>
      <c r="AH2557" s="160">
        <f>IF($Y$2478&gt;0,PPMT('Assumptions (Battery)'!$V$9,Model!AF$1,'Assumptions (Battery)'!$V$12,'Assumptions (Battery)'!$V$7*$Y$2480),0)</f>
        <v>-0.7177589145</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-0.3395195422</v>
      </c>
      <c r="AA2558" s="160">
        <f>IF($Z$2478&gt;0,PPMT('Assumptions (Battery)'!$V$9,Model!X$1,'Assumptions (Battery)'!$V$12,'Assumptions (Battery)'!$V$7*$Z$2480),0)</f>
        <v>-0.3666811055</v>
      </c>
      <c r="AB2558" s="160">
        <f>IF($Z$2478&gt;0,PPMT('Assumptions (Battery)'!$V$9,Model!Y$1,'Assumptions (Battery)'!$V$12,'Assumptions (Battery)'!$V$7*$Z$2480),0)</f>
        <v>-0.396015594</v>
      </c>
      <c r="AC2558" s="160">
        <f>IF($Z$2478&gt;0,PPMT('Assumptions (Battery)'!$V$9,Model!Z$1,'Assumptions (Battery)'!$V$12,'Assumptions (Battery)'!$V$7*$Z$2480),0)</f>
        <v>-0.4276968415</v>
      </c>
      <c r="AD2558" s="160">
        <f>IF($Z$2478&gt;0,PPMT('Assumptions (Battery)'!$V$9,Model!AA$1,'Assumptions (Battery)'!$V$12,'Assumptions (Battery)'!$V$7*$Z$2480),0)</f>
        <v>-0.4619125888</v>
      </c>
      <c r="AE2558" s="160">
        <f>IF($Z$2478&gt;0,PPMT('Assumptions (Battery)'!$V$9,Model!AB$1,'Assumptions (Battery)'!$V$12,'Assumptions (Battery)'!$V$7*$Z$2480),0)</f>
        <v>-0.4988655959</v>
      </c>
      <c r="AF2558" s="160">
        <f>IF($Z$2478&gt;0,PPMT('Assumptions (Battery)'!$V$9,Model!AC$1,'Assumptions (Battery)'!$V$12,'Assumptions (Battery)'!$V$7*$Z$2480),0)</f>
        <v>-0.5387748436</v>
      </c>
      <c r="AG2558" s="160">
        <f>IF($Z$2478&gt;0,PPMT('Assumptions (Battery)'!$V$9,Model!AD$1,'Assumptions (Battery)'!$V$12,'Assumptions (Battery)'!$V$7*$Z$2480),0)</f>
        <v>-0.5818768311</v>
      </c>
      <c r="AH2558" s="160">
        <f>IF($Z$2478&gt;0,PPMT('Assumptions (Battery)'!$V$9,Model!AE$1,'Assumptions (Battery)'!$V$12,'Assumptions (Battery)'!$V$7*$Z$2480),0)</f>
        <v>-0.6284269776</v>
      </c>
      <c r="AI2558" s="160">
        <f>IF($Z$2478&gt;0,PPMT('Assumptions (Battery)'!$V$9,Model!AF$1,'Assumptions (Battery)'!$V$12,'Assumptions (Battery)'!$V$7*$Z$2480),0)</f>
        <v>-0.6787011358</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-0.3205012382</v>
      </c>
      <c r="AB2559" s="160">
        <f>IF($AA$2478&gt;0,PPMT('Assumptions (Battery)'!$V$9,Model!X$1,'Assumptions (Battery)'!$V$12,'Assumptions (Battery)'!$V$7*$AA$2480),0)</f>
        <v>-0.3461413372</v>
      </c>
      <c r="AC2559" s="160">
        <f>IF($AA$2478&gt;0,PPMT('Assumptions (Battery)'!$V$9,Model!Y$1,'Assumptions (Battery)'!$V$12,'Assumptions (Battery)'!$V$7*$AA$2480),0)</f>
        <v>-0.3738326442</v>
      </c>
      <c r="AD2559" s="160">
        <f>IF($AA$2478&gt;0,PPMT('Assumptions (Battery)'!$V$9,Model!Z$1,'Assumptions (Battery)'!$V$12,'Assumptions (Battery)'!$V$7*$AA$2480),0)</f>
        <v>-0.4037392557</v>
      </c>
      <c r="AE2559" s="160">
        <f>IF($AA$2478&gt;0,PPMT('Assumptions (Battery)'!$V$9,Model!AA$1,'Assumptions (Battery)'!$V$12,'Assumptions (Battery)'!$V$7*$AA$2480),0)</f>
        <v>-0.4360383962</v>
      </c>
      <c r="AF2559" s="160">
        <f>IF($AA$2478&gt;0,PPMT('Assumptions (Battery)'!$V$9,Model!AB$1,'Assumptions (Battery)'!$V$12,'Assumptions (Battery)'!$V$7*$AA$2480),0)</f>
        <v>-0.4709214679</v>
      </c>
      <c r="AG2559" s="160">
        <f>IF($AA$2478&gt;0,PPMT('Assumptions (Battery)'!$V$9,Model!AC$1,'Assumptions (Battery)'!$V$12,'Assumptions (Battery)'!$V$7*$AA$2480),0)</f>
        <v>-0.5085951853</v>
      </c>
      <c r="AH2559" s="160">
        <f>IF($AA$2478&gt;0,PPMT('Assumptions (Battery)'!$V$9,Model!AD$1,'Assumptions (Battery)'!$V$12,'Assumptions (Battery)'!$V$7*$AA$2480),0)</f>
        <v>-0.5492828001</v>
      </c>
      <c r="AI2559" s="160">
        <f>IF($AA$2478&gt;0,PPMT('Assumptions (Battery)'!$V$9,Model!AE$1,'Assumptions (Battery)'!$V$12,'Assumptions (Battery)'!$V$7*$AA$2480),0)</f>
        <v>-0.5932254241</v>
      </c>
      <c r="AJ2559" s="160">
        <f>IF($AA$2478&gt;0,PPMT('Assumptions (Battery)'!$V$9,Model!AF$1,'Assumptions (Battery)'!$V$12,'Assumptions (Battery)'!$V$7*$AA$2480),0)</f>
        <v>-0.6406834581</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-0.299158645</v>
      </c>
      <c r="AC2560" s="160">
        <f>IF($AB$2478&gt;0,PPMT('Assumptions (Battery)'!$V$9,Model!X$1,'Assumptions (Battery)'!$V$12,'Assumptions (Battery)'!$V$7*$AB$2480),0)</f>
        <v>-0.3230913366</v>
      </c>
      <c r="AD2560" s="160">
        <f>IF($AB$2478&gt;0,PPMT('Assumptions (Battery)'!$V$9,Model!Y$1,'Assumptions (Battery)'!$V$12,'Assumptions (Battery)'!$V$7*$AB$2480),0)</f>
        <v>-0.3489386435</v>
      </c>
      <c r="AE2560" s="160">
        <f>IF($AB$2478&gt;0,PPMT('Assumptions (Battery)'!$V$9,Model!Z$1,'Assumptions (Battery)'!$V$12,'Assumptions (Battery)'!$V$7*$AB$2480),0)</f>
        <v>-0.376853735</v>
      </c>
      <c r="AF2560" s="160">
        <f>IF($AB$2478&gt;0,PPMT('Assumptions (Battery)'!$V$9,Model!AA$1,'Assumptions (Battery)'!$V$12,'Assumptions (Battery)'!$V$7*$AB$2480),0)</f>
        <v>-0.4070020338</v>
      </c>
      <c r="AG2560" s="160">
        <f>IF($AB$2478&gt;0,PPMT('Assumptions (Battery)'!$V$9,Model!AB$1,'Assumptions (Battery)'!$V$12,'Assumptions (Battery)'!$V$7*$AB$2480),0)</f>
        <v>-0.4395621965</v>
      </c>
      <c r="AH2560" s="160">
        <f>IF($AB$2478&gt;0,PPMT('Assumptions (Battery)'!$V$9,Model!AC$1,'Assumptions (Battery)'!$V$12,'Assumptions (Battery)'!$V$7*$AB$2480),0)</f>
        <v>-0.4747271722</v>
      </c>
      <c r="AI2560" s="160">
        <f>IF($AB$2478&gt;0,PPMT('Assumptions (Battery)'!$V$9,Model!AD$1,'Assumptions (Battery)'!$V$12,'Assumptions (Battery)'!$V$7*$AB$2480),0)</f>
        <v>-0.512705346</v>
      </c>
      <c r="AJ2560" s="160">
        <f>IF($AB$2478&gt;0,PPMT('Assumptions (Battery)'!$V$9,Model!AE$1,'Assumptions (Battery)'!$V$12,'Assumptions (Battery)'!$V$7*$AB$2480),0)</f>
        <v>-0.5537217736</v>
      </c>
      <c r="AK2560" s="160">
        <f>IF($AB$2478&gt;0,PPMT('Assumptions (Battery)'!$V$9,Model!AF$1,'Assumptions (Battery)'!$V$12,'Assumptions (Battery)'!$V$7*$AB$2480),0)</f>
        <v>-0.5980195155</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-0.29315628</v>
      </c>
      <c r="AD2561" s="160">
        <f>IF($AC$2478&gt;0,PPMT('Assumptions (Battery)'!$V$9,Model!X$1,'Assumptions (Battery)'!$V$12,'Assumptions (Battery)'!$V$7*$AC$2480),0)</f>
        <v>-0.3166087825</v>
      </c>
      <c r="AE2561" s="160">
        <f>IF($AC$2478&gt;0,PPMT('Assumptions (Battery)'!$V$9,Model!Y$1,'Assumptions (Battery)'!$V$12,'Assumptions (Battery)'!$V$7*$AC$2480),0)</f>
        <v>-0.341937485</v>
      </c>
      <c r="AF2561" s="160">
        <f>IF($AC$2478&gt;0,PPMT('Assumptions (Battery)'!$V$9,Model!Z$1,'Assumptions (Battery)'!$V$12,'Assumptions (Battery)'!$V$7*$AC$2480),0)</f>
        <v>-0.3692924839</v>
      </c>
      <c r="AG2561" s="160">
        <f>IF($AC$2478&gt;0,PPMT('Assumptions (Battery)'!$V$9,Model!AA$1,'Assumptions (Battery)'!$V$12,'Assumptions (Battery)'!$V$7*$AC$2480),0)</f>
        <v>-0.3988358826</v>
      </c>
      <c r="AH2561" s="160">
        <f>IF($AC$2478&gt;0,PPMT('Assumptions (Battery)'!$V$9,Model!AB$1,'Assumptions (Battery)'!$V$12,'Assumptions (Battery)'!$V$7*$AC$2480),0)</f>
        <v>-0.4307427532</v>
      </c>
      <c r="AI2561" s="160">
        <f>IF($AC$2478&gt;0,PPMT('Assumptions (Battery)'!$V$9,Model!AC$1,'Assumptions (Battery)'!$V$12,'Assumptions (Battery)'!$V$7*$AC$2480),0)</f>
        <v>-0.4652021734</v>
      </c>
      <c r="AJ2561" s="160">
        <f>IF($AC$2478&gt;0,PPMT('Assumptions (Battery)'!$V$9,Model!AD$1,'Assumptions (Battery)'!$V$12,'Assumptions (Battery)'!$V$7*$AC$2480),0)</f>
        <v>-0.5024183473</v>
      </c>
      <c r="AK2561" s="160">
        <f>IF($AC$2478&gt;0,PPMT('Assumptions (Battery)'!$V$9,Model!AE$1,'Assumptions (Battery)'!$V$12,'Assumptions (Battery)'!$V$7*$AC$2480),0)</f>
        <v>-0.5426118151</v>
      </c>
      <c r="AL2561" s="160">
        <f>IF($AC$2478&gt;0,PPMT('Assumptions (Battery)'!$V$9,Model!AF$1,'Assumptions (Battery)'!$V$12,'Assumptions (Battery)'!$V$7*$AC$2480),0)</f>
        <v>-0.5860207603</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-0.2883036429</v>
      </c>
      <c r="AE2562" s="160">
        <f>IF($AD$2478&gt;0,PPMT('Assumptions (Battery)'!$V$9,Model!X$1,'Assumptions (Battery)'!$V$12,'Assumptions (Battery)'!$V$7*$AD$2480),0)</f>
        <v>-0.3113679343</v>
      </c>
      <c r="AF2562" s="160">
        <f>IF($AD$2478&gt;0,PPMT('Assumptions (Battery)'!$V$9,Model!Y$1,'Assumptions (Battery)'!$V$12,'Assumptions (Battery)'!$V$7*$AD$2480),0)</f>
        <v>-0.336277369</v>
      </c>
      <c r="AG2562" s="160">
        <f>IF($AD$2478&gt;0,PPMT('Assumptions (Battery)'!$V$9,Model!Z$1,'Assumptions (Battery)'!$V$12,'Assumptions (Battery)'!$V$7*$AD$2480),0)</f>
        <v>-0.3631795586</v>
      </c>
      <c r="AH2562" s="160">
        <f>IF($AD$2478&gt;0,PPMT('Assumptions (Battery)'!$V$9,Model!AA$1,'Assumptions (Battery)'!$V$12,'Assumptions (Battery)'!$V$7*$AD$2480),0)</f>
        <v>-0.3922339232</v>
      </c>
      <c r="AI2562" s="160">
        <f>IF($AD$2478&gt;0,PPMT('Assumptions (Battery)'!$V$9,Model!AB$1,'Assumptions (Battery)'!$V$12,'Assumptions (Battery)'!$V$7*$AD$2480),0)</f>
        <v>-0.4236126371</v>
      </c>
      <c r="AJ2562" s="160">
        <f>IF($AD$2478&gt;0,PPMT('Assumptions (Battery)'!$V$9,Model!AC$1,'Assumptions (Battery)'!$V$12,'Assumptions (Battery)'!$V$7*$AD$2480),0)</f>
        <v>-0.4575016481</v>
      </c>
      <c r="AK2562" s="160">
        <f>IF($AD$2478&gt;0,PPMT('Assumptions (Battery)'!$V$9,Model!AD$1,'Assumptions (Battery)'!$V$12,'Assumptions (Battery)'!$V$7*$AD$2480),0)</f>
        <v>-0.4941017799</v>
      </c>
      <c r="AL2562" s="160">
        <f>IF($AD$2478&gt;0,PPMT('Assumptions (Battery)'!$V$9,Model!AE$1,'Assumptions (Battery)'!$V$12,'Assumptions (Battery)'!$V$7*$AD$2480),0)</f>
        <v>-0.5336299223</v>
      </c>
      <c r="AM2562" s="160">
        <f>IF($AD$2478&gt;0,PPMT('Assumptions (Battery)'!$V$9,Model!AF$1,'Assumptions (Battery)'!$V$12,'Assumptions (Battery)'!$V$7*$AD$2480),0)</f>
        <v>-0.5763203161</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-0.281616725</v>
      </c>
      <c r="AF2563" s="160">
        <f>IF($AE$2478&gt;0,PPMT('Assumptions (Battery)'!$V$9,Model!X$1,'Assumptions (Battery)'!$V$12,'Assumptions (Battery)'!$V$7*$AE$2480),0)</f>
        <v>-0.304146063</v>
      </c>
      <c r="AG2563" s="160">
        <f>IF($AE$2478&gt;0,PPMT('Assumptions (Battery)'!$V$9,Model!Y$1,'Assumptions (Battery)'!$V$12,'Assumptions (Battery)'!$V$7*$AE$2480),0)</f>
        <v>-0.3284777481</v>
      </c>
      <c r="AH2563" s="160">
        <f>IF($AE$2478&gt;0,PPMT('Assumptions (Battery)'!$V$9,Model!Z$1,'Assumptions (Battery)'!$V$12,'Assumptions (Battery)'!$V$7*$AE$2480),0)</f>
        <v>-0.3547559679</v>
      </c>
      <c r="AI2563" s="160">
        <f>IF($AE$2478&gt;0,PPMT('Assumptions (Battery)'!$V$9,Model!AA$1,'Assumptions (Battery)'!$V$12,'Assumptions (Battery)'!$V$7*$AE$2480),0)</f>
        <v>-0.3831364453</v>
      </c>
      <c r="AJ2563" s="160">
        <f>IF($AE$2478&gt;0,PPMT('Assumptions (Battery)'!$V$9,Model!AB$1,'Assumptions (Battery)'!$V$12,'Assumptions (Battery)'!$V$7*$AE$2480),0)</f>
        <v>-0.413787361</v>
      </c>
      <c r="AK2563" s="160">
        <f>IF($AE$2478&gt;0,PPMT('Assumptions (Battery)'!$V$9,Model!AC$1,'Assumptions (Battery)'!$V$12,'Assumptions (Battery)'!$V$7*$AE$2480),0)</f>
        <v>-0.4468903498</v>
      </c>
      <c r="AL2563" s="160">
        <f>IF($AE$2478&gt;0,PPMT('Assumptions (Battery)'!$V$9,Model!AD$1,'Assumptions (Battery)'!$V$12,'Assumptions (Battery)'!$V$7*$AE$2480),0)</f>
        <v>-0.4826415778</v>
      </c>
      <c r="AM2563" s="160">
        <f>IF($AE$2478&gt;0,PPMT('Assumptions (Battery)'!$V$9,Model!AE$1,'Assumptions (Battery)'!$V$12,'Assumptions (Battery)'!$V$7*$AE$2480),0)</f>
        <v>-0.5212529041</v>
      </c>
      <c r="AN2563" s="160">
        <f>IF($AE$2478&gt;0,PPMT('Assumptions (Battery)'!$V$9,Model!AF$1,'Assumptions (Battery)'!$V$12,'Assumptions (Battery)'!$V$7*$AE$2480),0)</f>
        <v>-0.5629531364</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-0.2745787131</v>
      </c>
      <c r="AG2564" s="160">
        <f>IF($AF$2478&gt;0,PPMT('Assumptions (Battery)'!$V$9,Model!X$1,'Assumptions (Battery)'!$V$12,'Assumptions (Battery)'!$V$7*$AF$2480),0)</f>
        <v>-0.2965450102</v>
      </c>
      <c r="AH2564" s="160">
        <f>IF($AF$2478&gt;0,PPMT('Assumptions (Battery)'!$V$9,Model!Y$1,'Assumptions (Battery)'!$V$12,'Assumptions (Battery)'!$V$7*$AF$2480),0)</f>
        <v>-0.320268611</v>
      </c>
      <c r="AI2564" s="160">
        <f>IF($AF$2478&gt;0,PPMT('Assumptions (Battery)'!$V$9,Model!Z$1,'Assumptions (Battery)'!$V$12,'Assumptions (Battery)'!$V$7*$AF$2480),0)</f>
        <v>-0.3458900998</v>
      </c>
      <c r="AJ2564" s="160">
        <f>IF($AF$2478&gt;0,PPMT('Assumptions (Battery)'!$V$9,Model!AA$1,'Assumptions (Battery)'!$V$12,'Assumptions (Battery)'!$V$7*$AF$2480),0)</f>
        <v>-0.3735613078</v>
      </c>
      <c r="AK2564" s="160">
        <f>IF($AF$2478&gt;0,PPMT('Assumptions (Battery)'!$V$9,Model!AB$1,'Assumptions (Battery)'!$V$12,'Assumptions (Battery)'!$V$7*$AF$2480),0)</f>
        <v>-0.4034462125</v>
      </c>
      <c r="AL2564" s="160">
        <f>IF($AF$2478&gt;0,PPMT('Assumptions (Battery)'!$V$9,Model!AC$1,'Assumptions (Battery)'!$V$12,'Assumptions (Battery)'!$V$7*$AF$2480),0)</f>
        <v>-0.4357219095</v>
      </c>
      <c r="AM2564" s="160">
        <f>IF($AF$2478&gt;0,PPMT('Assumptions (Battery)'!$V$9,Model!AD$1,'Assumptions (Battery)'!$V$12,'Assumptions (Battery)'!$V$7*$AF$2480),0)</f>
        <v>-0.4705796622</v>
      </c>
      <c r="AN2564" s="160">
        <f>IF($AF$2478&gt;0,PPMT('Assumptions (Battery)'!$V$9,Model!AE$1,'Assumptions (Battery)'!$V$12,'Assumptions (Battery)'!$V$7*$AF$2480),0)</f>
        <v>-0.5082260352</v>
      </c>
      <c r="AO2564" s="160">
        <f>IF($AF$2478&gt;0,PPMT('Assumptions (Battery)'!$V$9,Model!AF$1,'Assumptions (Battery)'!$V$12,'Assumptions (Battery)'!$V$7*$AF$2480),0)</f>
        <v>-0.548884118</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-0.268719444</v>
      </c>
      <c r="AH2565" s="160">
        <f>IF($AG$2478&gt;0,PPMT('Assumptions (Battery)'!$V$9,Model!X$1,'Assumptions (Battery)'!$V$12,'Assumptions (Battery)'!$V$7*$AG$2480),0)</f>
        <v>-0.2902169995</v>
      </c>
      <c r="AI2565" s="160">
        <f>IF($AG$2478&gt;0,PPMT('Assumptions (Battery)'!$V$9,Model!Y$1,'Assumptions (Battery)'!$V$12,'Assumptions (Battery)'!$V$7*$AG$2480),0)</f>
        <v>-0.3134343595</v>
      </c>
      <c r="AJ2565" s="160">
        <f>IF($AG$2478&gt;0,PPMT('Assumptions (Battery)'!$V$9,Model!Z$1,'Assumptions (Battery)'!$V$12,'Assumptions (Battery)'!$V$7*$AG$2480),0)</f>
        <v>-0.3385091083</v>
      </c>
      <c r="AK2565" s="160">
        <f>IF($AG$2478&gt;0,PPMT('Assumptions (Battery)'!$V$9,Model!AA$1,'Assumptions (Battery)'!$V$12,'Assumptions (Battery)'!$V$7*$AG$2480),0)</f>
        <v>-0.3655898369</v>
      </c>
      <c r="AL2565" s="160">
        <f>IF($AG$2478&gt;0,PPMT('Assumptions (Battery)'!$V$9,Model!AB$1,'Assumptions (Battery)'!$V$12,'Assumptions (Battery)'!$V$7*$AG$2480),0)</f>
        <v>-0.3948370239</v>
      </c>
      <c r="AM2565" s="160">
        <f>IF($AG$2478&gt;0,PPMT('Assumptions (Battery)'!$V$9,Model!AC$1,'Assumptions (Battery)'!$V$12,'Assumptions (Battery)'!$V$7*$AG$2480),0)</f>
        <v>-0.4264239858</v>
      </c>
      <c r="AN2565" s="160">
        <f>IF($AG$2478&gt;0,PPMT('Assumptions (Battery)'!$V$9,Model!AD$1,'Assumptions (Battery)'!$V$12,'Assumptions (Battery)'!$V$7*$AG$2480),0)</f>
        <v>-0.4605379046</v>
      </c>
      <c r="AO2565" s="160">
        <f>IF($AG$2478&gt;0,PPMT('Assumptions (Battery)'!$V$9,Model!AE$1,'Assumptions (Battery)'!$V$12,'Assumptions (Battery)'!$V$7*$AG$2480),0)</f>
        <v>-0.497380937</v>
      </c>
      <c r="AP2565" s="160">
        <f>IF($AG$2478&gt;0,PPMT('Assumptions (Battery)'!$V$9,Model!AF$1,'Assumptions (Battery)'!$V$12,'Assumptions (Battery)'!$V$7*$AG$2480),0)</f>
        <v>-0.537171412</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-0.2707012251</v>
      </c>
      <c r="AI2566" s="160">
        <f>IF($AH$2478&gt;0,PPMT('Assumptions (Battery)'!$V$9,Model!X$1,'Assumptions (Battery)'!$V$12,'Assumptions (Battery)'!$V$7*$AH$2480),0)</f>
        <v>-0.2923573231</v>
      </c>
      <c r="AJ2566" s="160">
        <f>IF($AH$2478&gt;0,PPMT('Assumptions (Battery)'!$V$9,Model!Y$1,'Assumptions (Battery)'!$V$12,'Assumptions (Battery)'!$V$7*$AH$2480),0)</f>
        <v>-0.315745909</v>
      </c>
      <c r="AK2566" s="160">
        <f>IF($AH$2478&gt;0,PPMT('Assumptions (Battery)'!$V$9,Model!Z$1,'Assumptions (Battery)'!$V$12,'Assumptions (Battery)'!$V$7*$AH$2480),0)</f>
        <v>-0.3410055817</v>
      </c>
      <c r="AL2566" s="160">
        <f>IF($AH$2478&gt;0,PPMT('Assumptions (Battery)'!$V$9,Model!AA$1,'Assumptions (Battery)'!$V$12,'Assumptions (Battery)'!$V$7*$AH$2480),0)</f>
        <v>-0.3682860282</v>
      </c>
      <c r="AM2566" s="160">
        <f>IF($AH$2478&gt;0,PPMT('Assumptions (Battery)'!$V$9,Model!AB$1,'Assumptions (Battery)'!$V$12,'Assumptions (Battery)'!$V$7*$AH$2480),0)</f>
        <v>-0.3977489105</v>
      </c>
      <c r="AN2566" s="160">
        <f>IF($AH$2478&gt;0,PPMT('Assumptions (Battery)'!$V$9,Model!AC$1,'Assumptions (Battery)'!$V$12,'Assumptions (Battery)'!$V$7*$AH$2480),0)</f>
        <v>-0.4295688233</v>
      </c>
      <c r="AO2566" s="160">
        <f>IF($AH$2478&gt;0,PPMT('Assumptions (Battery)'!$V$9,Model!AD$1,'Assumptions (Battery)'!$V$12,'Assumptions (Battery)'!$V$7*$AH$2480),0)</f>
        <v>-0.4639343292</v>
      </c>
      <c r="AP2566" s="160">
        <f>IF($AH$2478&gt;0,PPMT('Assumptions (Battery)'!$V$9,Model!AE$1,'Assumptions (Battery)'!$V$12,'Assumptions (Battery)'!$V$7*$AH$2480),0)</f>
        <v>-0.5010490755</v>
      </c>
      <c r="AQ2566" s="160">
        <f>IF($AH$2478&gt;0,PPMT('Assumptions (Battery)'!$V$9,Model!AF$1,'Assumptions (Battery)'!$V$12,'Assumptions (Battery)'!$V$7*$AH$2480),0)</f>
        <v>-0.5411330015</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-0.2726605536</v>
      </c>
      <c r="AJ2567" s="160">
        <f>IF($AI$2478&gt;0,PPMT('Assumptions (Battery)'!$V$9,Model!X$1,'Assumptions (Battery)'!$V$12,'Assumptions (Battery)'!$V$7*$AI$2480),0)</f>
        <v>-0.2944733979</v>
      </c>
      <c r="AK2567" s="160">
        <f>IF($AI$2478&gt;0,PPMT('Assumptions (Battery)'!$V$9,Model!Y$1,'Assumptions (Battery)'!$V$12,'Assumptions (Battery)'!$V$7*$AI$2480),0)</f>
        <v>-0.3180312697</v>
      </c>
      <c r="AL2567" s="160">
        <f>IF($AI$2478&gt;0,PPMT('Assumptions (Battery)'!$V$9,Model!Z$1,'Assumptions (Battery)'!$V$12,'Assumptions (Battery)'!$V$7*$AI$2480),0)</f>
        <v>-0.3434737713</v>
      </c>
      <c r="AM2567" s="160">
        <f>IF($AI$2478&gt;0,PPMT('Assumptions (Battery)'!$V$9,Model!AA$1,'Assumptions (Battery)'!$V$12,'Assumptions (Battery)'!$V$7*$AI$2480),0)</f>
        <v>-0.370951673</v>
      </c>
      <c r="AN2567" s="160">
        <f>IF($AI$2478&gt;0,PPMT('Assumptions (Battery)'!$V$9,Model!AB$1,'Assumptions (Battery)'!$V$12,'Assumptions (Battery)'!$V$7*$AI$2480),0)</f>
        <v>-0.4006278068</v>
      </c>
      <c r="AO2567" s="160">
        <f>IF($AI$2478&gt;0,PPMT('Assumptions (Battery)'!$V$9,Model!AC$1,'Assumptions (Battery)'!$V$12,'Assumptions (Battery)'!$V$7*$AI$2480),0)</f>
        <v>-0.4326780314</v>
      </c>
      <c r="AP2567" s="160">
        <f>IF($AI$2478&gt;0,PPMT('Assumptions (Battery)'!$V$9,Model!AD$1,'Assumptions (Battery)'!$V$12,'Assumptions (Battery)'!$V$7*$AI$2480),0)</f>
        <v>-0.4672922739</v>
      </c>
      <c r="AQ2567" s="160">
        <f>IF($AI$2478&gt;0,PPMT('Assumptions (Battery)'!$V$9,Model!AE$1,'Assumptions (Battery)'!$V$12,'Assumptions (Battery)'!$V$7*$AI$2480),0)</f>
        <v>-0.5046756558</v>
      </c>
      <c r="AR2567" s="160">
        <f>IF($AI$2478&gt;0,PPMT('Assumptions (Battery)'!$V$9,Model!AF$1,'Assumptions (Battery)'!$V$12,'Assumptions (Battery)'!$V$7*$AI$2480),0)</f>
        <v>-0.5450497082</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-0.2729045982</v>
      </c>
      <c r="AK2568" s="160">
        <f>IF($AJ$2478&gt;0,PPMT('Assumptions (Battery)'!$V$9,Model!X$1,'Assumptions (Battery)'!$V$12,'Assumptions (Battery)'!$V$7*$AJ$2480),0)</f>
        <v>-0.294736966</v>
      </c>
      <c r="AL2568" s="160">
        <f>IF($AJ$2478&gt;0,PPMT('Assumptions (Battery)'!$V$9,Model!Y$1,'Assumptions (Battery)'!$V$12,'Assumptions (Battery)'!$V$7*$AJ$2480),0)</f>
        <v>-0.3183159233</v>
      </c>
      <c r="AM2568" s="160">
        <f>IF($AJ$2478&gt;0,PPMT('Assumptions (Battery)'!$V$9,Model!Z$1,'Assumptions (Battery)'!$V$12,'Assumptions (Battery)'!$V$7*$AJ$2480),0)</f>
        <v>-0.3437811971</v>
      </c>
      <c r="AN2568" s="160">
        <f>IF($AJ$2478&gt;0,PPMT('Assumptions (Battery)'!$V$9,Model!AA$1,'Assumptions (Battery)'!$V$12,'Assumptions (Battery)'!$V$7*$AJ$2480),0)</f>
        <v>-0.3712836929</v>
      </c>
      <c r="AO2568" s="160">
        <f>IF($AJ$2478&gt;0,PPMT('Assumptions (Battery)'!$V$9,Model!AB$1,'Assumptions (Battery)'!$V$12,'Assumptions (Battery)'!$V$7*$AJ$2480),0)</f>
        <v>-0.4009863884</v>
      </c>
      <c r="AP2568" s="160">
        <f>IF($AJ$2478&gt;0,PPMT('Assumptions (Battery)'!$V$9,Model!AC$1,'Assumptions (Battery)'!$V$12,'Assumptions (Battery)'!$V$7*$AJ$2480),0)</f>
        <v>-0.4330652994</v>
      </c>
      <c r="AQ2568" s="160">
        <f>IF($AJ$2478&gt;0,PPMT('Assumptions (Battery)'!$V$9,Model!AD$1,'Assumptions (Battery)'!$V$12,'Assumptions (Battery)'!$V$7*$AJ$2480),0)</f>
        <v>-0.4677105234</v>
      </c>
      <c r="AR2568" s="160">
        <f>IF($AJ$2478&gt;0,PPMT('Assumptions (Battery)'!$V$9,Model!AE$1,'Assumptions (Battery)'!$V$12,'Assumptions (Battery)'!$V$7*$AJ$2480),0)</f>
        <v>-0.5051273652</v>
      </c>
      <c r="AS2568" s="160">
        <f>IF($AJ$2478&gt;0,PPMT('Assumptions (Battery)'!$V$9,Model!AF$1,'Assumptions (Battery)'!$V$12,'Assumptions (Battery)'!$V$7*$AJ$2480),0)</f>
        <v>-0.5455375545</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-0.2747643712</v>
      </c>
      <c r="AL2569" s="160">
        <f>IF($AK$2478&gt;0,PPMT('Assumptions (Battery)'!$V$9,Model!X$1,'Assumptions (Battery)'!$V$12,'Assumptions (Battery)'!$V$7*$AK$2480),0)</f>
        <v>-0.2967455208</v>
      </c>
      <c r="AM2569" s="160">
        <f>IF($AK$2478&gt;0,PPMT('Assumptions (Battery)'!$V$9,Model!Y$1,'Assumptions (Battery)'!$V$12,'Assumptions (Battery)'!$V$7*$AK$2480),0)</f>
        <v>-0.3204851625</v>
      </c>
      <c r="AN2569" s="160">
        <f>IF($AK$2478&gt;0,PPMT('Assumptions (Battery)'!$V$9,Model!Z$1,'Assumptions (Battery)'!$V$12,'Assumptions (Battery)'!$V$7*$AK$2480),0)</f>
        <v>-0.3461239755</v>
      </c>
      <c r="AO2569" s="160">
        <f>IF($AK$2478&gt;0,PPMT('Assumptions (Battery)'!$V$9,Model!AA$1,'Assumptions (Battery)'!$V$12,'Assumptions (Battery)'!$V$7*$AK$2480),0)</f>
        <v>-0.3738138936</v>
      </c>
      <c r="AP2569" s="160">
        <f>IF($AK$2478&gt;0,PPMT('Assumptions (Battery)'!$V$9,Model!AB$1,'Assumptions (Battery)'!$V$12,'Assumptions (Battery)'!$V$7*$AK$2480),0)</f>
        <v>-0.403719005</v>
      </c>
      <c r="AQ2569" s="160">
        <f>IF($AK$2478&gt;0,PPMT('Assumptions (Battery)'!$V$9,Model!AC$1,'Assumptions (Battery)'!$V$12,'Assumptions (Battery)'!$V$7*$AK$2480),0)</f>
        <v>-0.4360165254</v>
      </c>
      <c r="AR2569" s="160">
        <f>IF($AK$2478&gt;0,PPMT('Assumptions (Battery)'!$V$9,Model!AD$1,'Assumptions (Battery)'!$V$12,'Assumptions (Battery)'!$V$7*$AK$2480),0)</f>
        <v>-0.4708978475</v>
      </c>
      <c r="AS2569" s="160">
        <f>IF($AK$2478&gt;0,PPMT('Assumptions (Battery)'!$V$9,Model!AE$1,'Assumptions (Battery)'!$V$12,'Assumptions (Battery)'!$V$7*$AK$2480),0)</f>
        <v>-0.5085696753</v>
      </c>
      <c r="AT2569" s="160">
        <f>IF($AK$2478&gt;0,PPMT('Assumptions (Battery)'!$V$9,Model!AF$1,'Assumptions (Battery)'!$V$12,'Assumptions (Battery)'!$V$7*$AK$2480),0)</f>
        <v>-0.5492552493</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-0.2765993296</v>
      </c>
      <c r="AM2570" s="160">
        <f>IF($AL$2478&gt;0,PPMT('Assumptions (Battery)'!$V$9,Model!X$1,'Assumptions (Battery)'!$V$12,'Assumptions (Battery)'!$V$7*$AL$2480),0)</f>
        <v>-0.298727276</v>
      </c>
      <c r="AN2570" s="160">
        <f>IF($AL$2478&gt;0,PPMT('Assumptions (Battery)'!$V$9,Model!Y$1,'Assumptions (Battery)'!$V$12,'Assumptions (Battery)'!$V$7*$AL$2480),0)</f>
        <v>-0.3226254581</v>
      </c>
      <c r="AO2570" s="160">
        <f>IF($AL$2478&gt;0,PPMT('Assumptions (Battery)'!$V$9,Model!Z$1,'Assumptions (Battery)'!$V$12,'Assumptions (Battery)'!$V$7*$AL$2480),0)</f>
        <v>-0.3484354947</v>
      </c>
      <c r="AP2570" s="160">
        <f>IF($AL$2478&gt;0,PPMT('Assumptions (Battery)'!$V$9,Model!AA$1,'Assumptions (Battery)'!$V$12,'Assumptions (Battery)'!$V$7*$AL$2480),0)</f>
        <v>-0.3763103343</v>
      </c>
      <c r="AQ2570" s="160">
        <f>IF($AL$2478&gt;0,PPMT('Assumptions (Battery)'!$V$9,Model!AB$1,'Assumptions (Battery)'!$V$12,'Assumptions (Battery)'!$V$7*$AL$2480),0)</f>
        <v>-0.4064151611</v>
      </c>
      <c r="AR2570" s="160">
        <f>IF($AL$2478&gt;0,PPMT('Assumptions (Battery)'!$V$9,Model!AC$1,'Assumptions (Battery)'!$V$12,'Assumptions (Battery)'!$V$7*$AL$2480),0)</f>
        <v>-0.438928374</v>
      </c>
      <c r="AS2570" s="160">
        <f>IF($AL$2478&gt;0,PPMT('Assumptions (Battery)'!$V$9,Model!AD$1,'Assumptions (Battery)'!$V$12,'Assumptions (Battery)'!$V$7*$AL$2480),0)</f>
        <v>-0.4740426439</v>
      </c>
      <c r="AT2570" s="160">
        <f>IF($AL$2478&gt;0,PPMT('Assumptions (Battery)'!$V$9,Model!AE$1,'Assumptions (Battery)'!$V$12,'Assumptions (Battery)'!$V$7*$AL$2480),0)</f>
        <v>-0.5119660554</v>
      </c>
      <c r="AU2570" s="160">
        <f>IF($AL$2478&gt;0,PPMT('Assumptions (Battery)'!$V$9,Model!AF$1,'Assumptions (Battery)'!$V$12,'Assumptions (Battery)'!$V$7*$AL$2480),0)</f>
        <v>-0.5529233398</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-0.2784013091</v>
      </c>
      <c r="AN2571" s="160">
        <f>IF($AM$2478&gt;0,PPMT('Assumptions (Battery)'!$V$9,Model!X$1,'Assumptions (Battery)'!$V$12,'Assumptions (Battery)'!$V$7*$AM$2480),0)</f>
        <v>-0.3006734138</v>
      </c>
      <c r="AO2571" s="160">
        <f>IF($AM$2478&gt;0,PPMT('Assumptions (Battery)'!$V$9,Model!Y$1,'Assumptions (Battery)'!$V$12,'Assumptions (Battery)'!$V$7*$AM$2480),0)</f>
        <v>-0.3247272869</v>
      </c>
      <c r="AP2571" s="160">
        <f>IF($AM$2478&gt;0,PPMT('Assumptions (Battery)'!$V$9,Model!Z$1,'Assumptions (Battery)'!$V$12,'Assumptions (Battery)'!$V$7*$AM$2480),0)</f>
        <v>-0.3507054699</v>
      </c>
      <c r="AQ2571" s="160">
        <f>IF($AM$2478&gt;0,PPMT('Assumptions (Battery)'!$V$9,Model!AA$1,'Assumptions (Battery)'!$V$12,'Assumptions (Battery)'!$V$7*$AM$2480),0)</f>
        <v>-0.3787619075</v>
      </c>
      <c r="AR2571" s="160">
        <f>IF($AM$2478&gt;0,PPMT('Assumptions (Battery)'!$V$9,Model!AB$1,'Assumptions (Battery)'!$V$12,'Assumptions (Battery)'!$V$7*$AM$2480),0)</f>
        <v>-0.4090628601</v>
      </c>
      <c r="AS2571" s="160">
        <f>IF($AM$2478&gt;0,PPMT('Assumptions (Battery)'!$V$9,Model!AC$1,'Assumptions (Battery)'!$V$12,'Assumptions (Battery)'!$V$7*$AM$2480),0)</f>
        <v>-0.4417878889</v>
      </c>
      <c r="AT2571" s="160">
        <f>IF($AM$2478&gt;0,PPMT('Assumptions (Battery)'!$V$9,Model!AD$1,'Assumptions (Battery)'!$V$12,'Assumptions (Battery)'!$V$7*$AM$2480),0)</f>
        <v>-0.47713092</v>
      </c>
      <c r="AU2571" s="160">
        <f>IF($AM$2478&gt;0,PPMT('Assumptions (Battery)'!$V$9,Model!AE$1,'Assumptions (Battery)'!$V$12,'Assumptions (Battery)'!$V$7*$AM$2480),0)</f>
        <v>-0.5153013936</v>
      </c>
      <c r="AV2571" s="160">
        <f>IF($AM$2478&gt;0,PPMT('Assumptions (Battery)'!$V$9,Model!AF$1,'Assumptions (Battery)'!$V$12,'Assumptions (Battery)'!$V$7*$AM$2480),0)</f>
        <v>-0.5565255051</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-0.5603366488</v>
      </c>
      <c r="AO2572" s="160">
        <f>IF($AN$2478&gt;0,PPMT('Assumptions (Battery)'!$V$9,Model!X$1,'Assumptions (Battery)'!$V$12,'Assumptions (Battery)'!$V$7*$AN$2480),0)</f>
        <v>-0.6051635807</v>
      </c>
      <c r="AP2572" s="160">
        <f>IF($AN$2478&gt;0,PPMT('Assumptions (Battery)'!$V$9,Model!Y$1,'Assumptions (Battery)'!$V$12,'Assumptions (Battery)'!$V$7*$AN$2480),0)</f>
        <v>-0.6535766671</v>
      </c>
      <c r="AQ2572" s="160">
        <f>IF($AN$2478&gt;0,PPMT('Assumptions (Battery)'!$V$9,Model!Z$1,'Assumptions (Battery)'!$V$12,'Assumptions (Battery)'!$V$7*$AN$2480),0)</f>
        <v>-0.7058628005</v>
      </c>
      <c r="AR2572" s="160">
        <f>IF($AN$2478&gt;0,PPMT('Assumptions (Battery)'!$V$9,Model!AA$1,'Assumptions (Battery)'!$V$12,'Assumptions (Battery)'!$V$7*$AN$2480),0)</f>
        <v>-0.7623318245</v>
      </c>
      <c r="AS2572" s="160">
        <f>IF($AN$2478&gt;0,PPMT('Assumptions (Battery)'!$V$9,Model!AB$1,'Assumptions (Battery)'!$V$12,'Assumptions (Battery)'!$V$7*$AN$2480),0)</f>
        <v>-0.8233183705</v>
      </c>
      <c r="AT2572" s="160">
        <f>IF($AN$2478&gt;0,PPMT('Assumptions (Battery)'!$V$9,Model!AC$1,'Assumptions (Battery)'!$V$12,'Assumptions (Battery)'!$V$7*$AN$2480),0)</f>
        <v>-0.8891838401</v>
      </c>
      <c r="AU2572" s="160">
        <f>IF($AN$2478&gt;0,PPMT('Assumptions (Battery)'!$V$9,Model!AD$1,'Assumptions (Battery)'!$V$12,'Assumptions (Battery)'!$V$7*$AN$2480),0)</f>
        <v>-0.9603185473</v>
      </c>
      <c r="AV2572" s="160">
        <f>IF($AN$2478&gt;0,PPMT('Assumptions (Battery)'!$V$9,Model!AE$1,'Assumptions (Battery)'!$V$12,'Assumptions (Battery)'!$V$7*$AN$2480),0)</f>
        <v>-1.037144031</v>
      </c>
      <c r="AW2572" s="160">
        <f>IF($AN$2478&gt;0,PPMT('Assumptions (Battery)'!$V$9,Model!AF$1,'Assumptions (Battery)'!$V$12,'Assumptions (Battery)'!$V$7*$AN$2480),0)</f>
        <v>-1.120115554</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-0.5637966508</v>
      </c>
      <c r="AP2573" s="160">
        <f>IF($AO$2478&gt;0,PPMT('Assumptions (Battery)'!$V$9,Model!X$1,'Assumptions (Battery)'!$V$12,'Assumptions (Battery)'!$V$7*$AO$2480),0)</f>
        <v>-0.6089003829</v>
      </c>
      <c r="AQ2573" s="160">
        <f>IF($AO$2478&gt;0,PPMT('Assumptions (Battery)'!$V$9,Model!Y$1,'Assumptions (Battery)'!$V$12,'Assumptions (Battery)'!$V$7*$AO$2480),0)</f>
        <v>-0.6576124135</v>
      </c>
      <c r="AR2573" s="160">
        <f>IF($AO$2478&gt;0,PPMT('Assumptions (Battery)'!$V$9,Model!Z$1,'Assumptions (Battery)'!$V$12,'Assumptions (Battery)'!$V$7*$AO$2480),0)</f>
        <v>-0.7102214066</v>
      </c>
      <c r="AS2573" s="160">
        <f>IF($AO$2478&gt;0,PPMT('Assumptions (Battery)'!$V$9,Model!AA$1,'Assumptions (Battery)'!$V$12,'Assumptions (Battery)'!$V$7*$AO$2480),0)</f>
        <v>-0.7670391191</v>
      </c>
      <c r="AT2573" s="160">
        <f>IF($AO$2478&gt;0,PPMT('Assumptions (Battery)'!$V$9,Model!AB$1,'Assumptions (Battery)'!$V$12,'Assumptions (Battery)'!$V$7*$AO$2480),0)</f>
        <v>-0.8284022486</v>
      </c>
      <c r="AU2573" s="160">
        <f>IF($AO$2478&gt;0,PPMT('Assumptions (Battery)'!$V$9,Model!AC$1,'Assumptions (Battery)'!$V$12,'Assumptions (Battery)'!$V$7*$AO$2480),0)</f>
        <v>-0.8946744285</v>
      </c>
      <c r="AV2573" s="160">
        <f>IF($AO$2478&gt;0,PPMT('Assumptions (Battery)'!$V$9,Model!AD$1,'Assumptions (Battery)'!$V$12,'Assumptions (Battery)'!$V$7*$AO$2480),0)</f>
        <v>-0.9662483828</v>
      </c>
      <c r="AW2573" s="160">
        <f>IF($AO$2478&gt;0,PPMT('Assumptions (Battery)'!$V$9,Model!AE$1,'Assumptions (Battery)'!$V$12,'Assumptions (Battery)'!$V$7*$AO$2480),0)</f>
        <v>-1.043548253</v>
      </c>
      <c r="AX2573" s="160">
        <f>IF($AO$2478&gt;0,PPMT('Assumptions (Battery)'!$V$9,Model!AF$1,'Assumptions (Battery)'!$V$12,'Assumptions (Battery)'!$V$7*$AO$2480),0)</f>
        <v>-1.127032114</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-0.5671941171</v>
      </c>
      <c r="AQ2574" s="160">
        <f>IF($AP$2478&gt;0,PPMT('Assumptions (Battery)'!$V$9,Model!X$1,'Assumptions (Battery)'!$V$12,'Assumptions (Battery)'!$V$7*$AP$2480),0)</f>
        <v>-0.6125696464</v>
      </c>
      <c r="AR2574" s="160">
        <f>IF($AP$2478&gt;0,PPMT('Assumptions (Battery)'!$V$9,Model!Y$1,'Assumptions (Battery)'!$V$12,'Assumptions (Battery)'!$V$7*$AP$2480),0)</f>
        <v>-0.6615752181</v>
      </c>
      <c r="AS2574" s="160">
        <f>IF($AP$2478&gt;0,PPMT('Assumptions (Battery)'!$V$9,Model!Z$1,'Assumptions (Battery)'!$V$12,'Assumptions (Battery)'!$V$7*$AP$2480),0)</f>
        <v>-0.7145012356</v>
      </c>
      <c r="AT2574" s="160">
        <f>IF($AP$2478&gt;0,PPMT('Assumptions (Battery)'!$V$9,Model!AA$1,'Assumptions (Battery)'!$V$12,'Assumptions (Battery)'!$V$7*$AP$2480),0)</f>
        <v>-0.7716613344</v>
      </c>
      <c r="AU2574" s="160">
        <f>IF($AP$2478&gt;0,PPMT('Assumptions (Battery)'!$V$9,Model!AB$1,'Assumptions (Battery)'!$V$12,'Assumptions (Battery)'!$V$7*$AP$2480),0)</f>
        <v>-0.8333942412</v>
      </c>
      <c r="AV2574" s="160">
        <f>IF($AP$2478&gt;0,PPMT('Assumptions (Battery)'!$V$9,Model!AC$1,'Assumptions (Battery)'!$V$12,'Assumptions (Battery)'!$V$7*$AP$2480),0)</f>
        <v>-0.9000657805</v>
      </c>
      <c r="AW2574" s="160">
        <f>IF($AP$2478&gt;0,PPMT('Assumptions (Battery)'!$V$9,Model!AD$1,'Assumptions (Battery)'!$V$12,'Assumptions (Battery)'!$V$7*$AP$2480),0)</f>
        <v>-0.9720710429</v>
      </c>
      <c r="AX2574" s="160">
        <f>IF($AP$2478&gt;0,PPMT('Assumptions (Battery)'!$V$9,Model!AE$1,'Assumptions (Battery)'!$V$12,'Assumptions (Battery)'!$V$7*$AP$2480),0)</f>
        <v>-1.049836726</v>
      </c>
      <c r="AY2574" s="160">
        <f>IF($AP$2478&gt;0,PPMT('Assumptions (Battery)'!$V$9,Model!AF$1,'Assumptions (Battery)'!$V$12,'Assumptions (Battery)'!$V$7*$AP$2480),0)</f>
        <v>-1.133823664</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-0.5704935314</v>
      </c>
      <c r="AR2575" s="160">
        <f>IF($AQ$2478&gt;0,PPMT('Assumptions (Battery)'!$V$9,Model!X$1,'Assumptions (Battery)'!$V$12,'Assumptions (Battery)'!$V$7*$AQ$2480),0)</f>
        <v>-0.6161330139</v>
      </c>
      <c r="AS2575" s="160">
        <f>IF($AQ$2478&gt;0,PPMT('Assumptions (Battery)'!$V$9,Model!Y$1,'Assumptions (Battery)'!$V$12,'Assumptions (Battery)'!$V$7*$AQ$2480),0)</f>
        <v>-0.665423655</v>
      </c>
      <c r="AT2575" s="160">
        <f>IF($AQ$2478&gt;0,PPMT('Assumptions (Battery)'!$V$9,Model!Z$1,'Assumptions (Battery)'!$V$12,'Assumptions (Battery)'!$V$7*$AQ$2480),0)</f>
        <v>-0.7186575474</v>
      </c>
      <c r="AU2575" s="160">
        <f>IF($AQ$2478&gt;0,PPMT('Assumptions (Battery)'!$V$9,Model!AA$1,'Assumptions (Battery)'!$V$12,'Assumptions (Battery)'!$V$7*$AQ$2480),0)</f>
        <v>-0.7761501512</v>
      </c>
      <c r="AV2575" s="160">
        <f>IF($AQ$2478&gt;0,PPMT('Assumptions (Battery)'!$V$9,Model!AB$1,'Assumptions (Battery)'!$V$12,'Assumptions (Battery)'!$V$7*$AQ$2480),0)</f>
        <v>-0.8382421633</v>
      </c>
      <c r="AW2575" s="160">
        <f>IF($AQ$2478&gt;0,PPMT('Assumptions (Battery)'!$V$9,Model!AC$1,'Assumptions (Battery)'!$V$12,'Assumptions (Battery)'!$V$7*$AQ$2480),0)</f>
        <v>-0.9053015364</v>
      </c>
      <c r="AX2575" s="160">
        <f>IF($AQ$2478&gt;0,PPMT('Assumptions (Battery)'!$V$9,Model!AD$1,'Assumptions (Battery)'!$V$12,'Assumptions (Battery)'!$V$7*$AQ$2480),0)</f>
        <v>-0.9777256593</v>
      </c>
      <c r="AY2575" s="160">
        <f>IF($AQ$2478&gt;0,PPMT('Assumptions (Battery)'!$V$9,Model!AE$1,'Assumptions (Battery)'!$V$12,'Assumptions (Battery)'!$V$7*$AQ$2480),0)</f>
        <v>-1.055943712</v>
      </c>
      <c r="AZ2575" s="160">
        <f>IF($AQ$2478&gt;0,PPMT('Assumptions (Battery)'!$V$9,Model!AF$1,'Assumptions (Battery)'!$V$12,'Assumptions (Battery)'!$V$7*$AQ$2480),0)</f>
        <v>-1.140419209</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-0.573705808</v>
      </c>
      <c r="AS2576" s="160">
        <f>IF($AR$2478&gt;0,PPMT('Assumptions (Battery)'!$V$9,Model!X$1,'Assumptions (Battery)'!$V$12,'Assumptions (Battery)'!$V$7*$AR$2480),0)</f>
        <v>-0.6196022727</v>
      </c>
      <c r="AT2576" s="160">
        <f>IF($AR$2478&gt;0,PPMT('Assumptions (Battery)'!$V$9,Model!Y$1,'Assumptions (Battery)'!$V$12,'Assumptions (Battery)'!$V$7*$AR$2480),0)</f>
        <v>-0.6691704545</v>
      </c>
      <c r="AU2576" s="160">
        <f>IF($AR$2478&gt;0,PPMT('Assumptions (Battery)'!$V$9,Model!Z$1,'Assumptions (Battery)'!$V$12,'Assumptions (Battery)'!$V$7*$AR$2480),0)</f>
        <v>-0.7227040908</v>
      </c>
      <c r="AV2576" s="160">
        <f>IF($AR$2478&gt;0,PPMT('Assumptions (Battery)'!$V$9,Model!AA$1,'Assumptions (Battery)'!$V$12,'Assumptions (Battery)'!$V$7*$AR$2480),0)</f>
        <v>-0.7805204181</v>
      </c>
      <c r="AW2576" s="160">
        <f>IF($AR$2478&gt;0,PPMT('Assumptions (Battery)'!$V$9,Model!AB$1,'Assumptions (Battery)'!$V$12,'Assumptions (Battery)'!$V$7*$AR$2480),0)</f>
        <v>-0.8429620515</v>
      </c>
      <c r="AX2576" s="160">
        <f>IF($AR$2478&gt;0,PPMT('Assumptions (Battery)'!$V$9,Model!AC$1,'Assumptions (Battery)'!$V$12,'Assumptions (Battery)'!$V$7*$AR$2480),0)</f>
        <v>-0.9103990157</v>
      </c>
      <c r="AY2576" s="160">
        <f>IF($AR$2478&gt;0,PPMT('Assumptions (Battery)'!$V$9,Model!AD$1,'Assumptions (Battery)'!$V$12,'Assumptions (Battery)'!$V$7*$AR$2480),0)</f>
        <v>-0.9832309369</v>
      </c>
      <c r="AZ2576" s="160">
        <f>IF($AR$2478&gt;0,PPMT('Assumptions (Battery)'!$V$9,Model!AE$1,'Assumptions (Battery)'!$V$12,'Assumptions (Battery)'!$V$7*$AR$2480),0)</f>
        <v>-1.061889412</v>
      </c>
      <c r="BA2576" s="160">
        <f>IF($AR$2478&gt;0,PPMT('Assumptions (Battery)'!$V$9,Model!AF$1,'Assumptions (Battery)'!$V$12,'Assumptions (Battery)'!$V$7*$AR$2480),0)</f>
        <v>-1.146840565</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-0.5768262912</v>
      </c>
      <c r="AT2577" s="160">
        <f>IF($AS$2478&gt;0,PPMT('Assumptions (Battery)'!$V$9,Model!X$1,'Assumptions (Battery)'!$V$12,'Assumptions (Battery)'!$V$7*$AS$2480),0)</f>
        <v>-0.6229723945</v>
      </c>
      <c r="AU2577" s="160">
        <f>IF($AS$2478&gt;0,PPMT('Assumptions (Battery)'!$V$9,Model!Y$1,'Assumptions (Battery)'!$V$12,'Assumptions (Battery)'!$V$7*$AS$2480),0)</f>
        <v>-0.672810186</v>
      </c>
      <c r="AV2577" s="160">
        <f>IF($AS$2478&gt;0,PPMT('Assumptions (Battery)'!$V$9,Model!Z$1,'Assumptions (Battery)'!$V$12,'Assumptions (Battery)'!$V$7*$AS$2480),0)</f>
        <v>-0.7266350009</v>
      </c>
      <c r="AW2577" s="160">
        <f>IF($AS$2478&gt;0,PPMT('Assumptions (Battery)'!$V$9,Model!AA$1,'Assumptions (Battery)'!$V$12,'Assumptions (Battery)'!$V$7*$AS$2480),0)</f>
        <v>-0.784765801</v>
      </c>
      <c r="AX2577" s="160">
        <f>IF($AS$2478&gt;0,PPMT('Assumptions (Battery)'!$V$9,Model!AB$1,'Assumptions (Battery)'!$V$12,'Assumptions (Battery)'!$V$7*$AS$2480),0)</f>
        <v>-0.8475470651</v>
      </c>
      <c r="AY2577" s="160">
        <f>IF($AS$2478&gt;0,PPMT('Assumptions (Battery)'!$V$9,Model!AC$1,'Assumptions (Battery)'!$V$12,'Assumptions (Battery)'!$V$7*$AS$2480),0)</f>
        <v>-0.9153508303</v>
      </c>
      <c r="AZ2577" s="160">
        <f>IF($AS$2478&gt;0,PPMT('Assumptions (Battery)'!$V$9,Model!AD$1,'Assumptions (Battery)'!$V$12,'Assumptions (Battery)'!$V$7*$AS$2480),0)</f>
        <v>-0.9885788967</v>
      </c>
      <c r="BA2577" s="160">
        <f>IF($AS$2478&gt;0,PPMT('Assumptions (Battery)'!$V$9,Model!AE$1,'Assumptions (Battery)'!$V$12,'Assumptions (Battery)'!$V$7*$AS$2480),0)</f>
        <v>-1.067665208</v>
      </c>
      <c r="BB2577" s="160">
        <f>IF($AS$2478&gt;0,PPMT('Assumptions (Battery)'!$V$9,Model!AF$1,'Assumptions (Battery)'!$V$12,'Assumptions (Battery)'!$V$7*$AS$2480),0)</f>
        <v>-1.153078425</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-0.5798501767</v>
      </c>
      <c r="AU2578" s="160">
        <f>IF($AT$2478&gt;0,PPMT('Assumptions (Battery)'!$V$9,Model!X$1,'Assumptions (Battery)'!$V$12,'Assumptions (Battery)'!$V$7*$AT$2480),0)</f>
        <v>-0.6262381908</v>
      </c>
      <c r="AV2578" s="160">
        <f>IF($AT$2478&gt;0,PPMT('Assumptions (Battery)'!$V$9,Model!Y$1,'Assumptions (Battery)'!$V$12,'Assumptions (Battery)'!$V$7*$AT$2480),0)</f>
        <v>-0.6763372461</v>
      </c>
      <c r="AW2578" s="160">
        <f>IF($AT$2478&gt;0,PPMT('Assumptions (Battery)'!$V$9,Model!Z$1,'Assumptions (Battery)'!$V$12,'Assumptions (Battery)'!$V$7*$AT$2480),0)</f>
        <v>-0.7304442258</v>
      </c>
      <c r="AX2578" s="160">
        <f>IF($AT$2478&gt;0,PPMT('Assumptions (Battery)'!$V$9,Model!AA$1,'Assumptions (Battery)'!$V$12,'Assumptions (Battery)'!$V$7*$AT$2480),0)</f>
        <v>-0.7888797638</v>
      </c>
      <c r="AY2578" s="160">
        <f>IF($AT$2478&gt;0,PPMT('Assumptions (Battery)'!$V$9,Model!AB$1,'Assumptions (Battery)'!$V$12,'Assumptions (Battery)'!$V$7*$AT$2480),0)</f>
        <v>-0.851990145</v>
      </c>
      <c r="AZ2578" s="160">
        <f>IF($AT$2478&gt;0,PPMT('Assumptions (Battery)'!$V$9,Model!AC$1,'Assumptions (Battery)'!$V$12,'Assumptions (Battery)'!$V$7*$AT$2480),0)</f>
        <v>-0.9201493566</v>
      </c>
      <c r="BA2578" s="160">
        <f>IF($AT$2478&gt;0,PPMT('Assumptions (Battery)'!$V$9,Model!AD$1,'Assumptions (Battery)'!$V$12,'Assumptions (Battery)'!$V$7*$AT$2480),0)</f>
        <v>-0.9937613051</v>
      </c>
      <c r="BB2578" s="160">
        <f>IF($AT$2478&gt;0,PPMT('Assumptions (Battery)'!$V$9,Model!AE$1,'Assumptions (Battery)'!$V$12,'Assumptions (Battery)'!$V$7*$AT$2480),0)</f>
        <v>-1.073262209</v>
      </c>
      <c r="BC2578" s="160">
        <f>IF($AT$2478&gt;0,PPMT('Assumptions (Battery)'!$V$9,Model!AF$1,'Assumptions (Battery)'!$V$12,'Assumptions (Battery)'!$V$7*$AT$2480),0)</f>
        <v>-1.159123186</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-0.5786121748</v>
      </c>
      <c r="AV2579" s="160">
        <f>IF($AU$2478&gt;0,PPMT('Assumptions (Battery)'!$V$9,Model!X$1,'Assumptions (Battery)'!$V$12,'Assumptions (Battery)'!$V$7*$AU$2480),0)</f>
        <v>-0.6249011487</v>
      </c>
      <c r="AW2579" s="160">
        <f>IF($AU$2478&gt;0,PPMT('Assumptions (Battery)'!$V$9,Model!Y$1,'Assumptions (Battery)'!$V$12,'Assumptions (Battery)'!$V$7*$AU$2480),0)</f>
        <v>-0.6748932406</v>
      </c>
      <c r="AX2579" s="160">
        <f>IF($AU$2478&gt;0,PPMT('Assumptions (Battery)'!$V$9,Model!Z$1,'Assumptions (Battery)'!$V$12,'Assumptions (Battery)'!$V$7*$AU$2480),0)</f>
        <v>-0.7288846999</v>
      </c>
      <c r="AY2579" s="160">
        <f>IF($AU$2478&gt;0,PPMT('Assumptions (Battery)'!$V$9,Model!AA$1,'Assumptions (Battery)'!$V$12,'Assumptions (Battery)'!$V$7*$AU$2480),0)</f>
        <v>-0.7871954759</v>
      </c>
      <c r="AZ2579" s="160">
        <f>IF($AU$2478&gt;0,PPMT('Assumptions (Battery)'!$V$9,Model!AB$1,'Assumptions (Battery)'!$V$12,'Assumptions (Battery)'!$V$7*$AU$2480),0)</f>
        <v>-0.850171114</v>
      </c>
      <c r="BA2579" s="160">
        <f>IF($AU$2478&gt;0,PPMT('Assumptions (Battery)'!$V$9,Model!AC$1,'Assumptions (Battery)'!$V$12,'Assumptions (Battery)'!$V$7*$AU$2480),0)</f>
        <v>-0.9181848031</v>
      </c>
      <c r="BB2579" s="160">
        <f>IF($AU$2478&gt;0,PPMT('Assumptions (Battery)'!$V$9,Model!AD$1,'Assumptions (Battery)'!$V$12,'Assumptions (Battery)'!$V$7*$AU$2480),0)</f>
        <v>-0.9916395873</v>
      </c>
      <c r="BC2579" s="160">
        <f>IF($AU$2478&gt;0,PPMT('Assumptions (Battery)'!$V$9,Model!AE$1,'Assumptions (Battery)'!$V$12,'Assumptions (Battery)'!$V$7*$AU$2480),0)</f>
        <v>-1.070970754</v>
      </c>
      <c r="BD2579" s="160">
        <f>IF($AU$2478&gt;0,PPMT('Assumptions (Battery)'!$V$9,Model!AF$1,'Assumptions (Battery)'!$V$12,'Assumptions (Battery)'!$V$7*$AU$2480),0)</f>
        <v>-1.156648415</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-0.5813466745</v>
      </c>
      <c r="AW2580" s="160">
        <f>IF($AV$2478&gt;0,PPMT('Assumptions (Battery)'!$V$9,Model!X$1,'Assumptions (Battery)'!$V$12,'Assumptions (Battery)'!$V$7*$AV$2480),0)</f>
        <v>-0.6278544084</v>
      </c>
      <c r="AX2580" s="160">
        <f>IF($AV$2478&gt;0,PPMT('Assumptions (Battery)'!$V$9,Model!Y$1,'Assumptions (Battery)'!$V$12,'Assumptions (Battery)'!$V$7*$AV$2480),0)</f>
        <v>-0.6780827611</v>
      </c>
      <c r="AY2580" s="160">
        <f>IF($AV$2478&gt;0,PPMT('Assumptions (Battery)'!$V$9,Model!Z$1,'Assumptions (Battery)'!$V$12,'Assumptions (Battery)'!$V$7*$AV$2480),0)</f>
        <v>-0.732329382</v>
      </c>
      <c r="AZ2580" s="160">
        <f>IF($AV$2478&gt;0,PPMT('Assumptions (Battery)'!$V$9,Model!AA$1,'Assumptions (Battery)'!$V$12,'Assumptions (Battery)'!$V$7*$AV$2480),0)</f>
        <v>-0.7909157325</v>
      </c>
      <c r="BA2580" s="160">
        <f>IF($AV$2478&gt;0,PPMT('Assumptions (Battery)'!$V$9,Model!AB$1,'Assumptions (Battery)'!$V$12,'Assumptions (Battery)'!$V$7*$AV$2480),0)</f>
        <v>-0.8541889911</v>
      </c>
      <c r="BB2580" s="160">
        <f>IF($AV$2478&gt;0,PPMT('Assumptions (Battery)'!$V$9,Model!AC$1,'Assumptions (Battery)'!$V$12,'Assumptions (Battery)'!$V$7*$AV$2480),0)</f>
        <v>-0.9225241104</v>
      </c>
      <c r="BC2580" s="160">
        <f>IF($AV$2478&gt;0,PPMT('Assumptions (Battery)'!$V$9,Model!AD$1,'Assumptions (Battery)'!$V$12,'Assumptions (Battery)'!$V$7*$AV$2480),0)</f>
        <v>-0.9963260393</v>
      </c>
      <c r="BD2580" s="160">
        <f>IF($AV$2478&gt;0,PPMT('Assumptions (Battery)'!$V$9,Model!AE$1,'Assumptions (Battery)'!$V$12,'Assumptions (Battery)'!$V$7*$AV$2480),0)</f>
        <v>-1.076032122</v>
      </c>
      <c r="BE2580" s="160">
        <f>IF($AV$2478&gt;0,PPMT('Assumptions (Battery)'!$V$9,Model!AF$1,'Assumptions (Battery)'!$V$12,'Assumptions (Battery)'!$V$7*$AV$2480),0)</f>
        <v>-1.162114692</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-0.5839815219</v>
      </c>
      <c r="AX2581" s="160">
        <f>IF($AW$2478&gt;0,PPMT('Assumptions (Battery)'!$V$9,Model!X$1,'Assumptions (Battery)'!$V$12,'Assumptions (Battery)'!$V$7*$AW$2480),0)</f>
        <v>-0.6307000436</v>
      </c>
      <c r="AY2581" s="160">
        <f>IF($AW$2478&gt;0,PPMT('Assumptions (Battery)'!$V$9,Model!Y$1,'Assumptions (Battery)'!$V$12,'Assumptions (Battery)'!$V$7*$AW$2480),0)</f>
        <v>-0.6811560471</v>
      </c>
      <c r="AZ2581" s="160">
        <f>IF($AW$2478&gt;0,PPMT('Assumptions (Battery)'!$V$9,Model!Z$1,'Assumptions (Battery)'!$V$12,'Assumptions (Battery)'!$V$7*$AW$2480),0)</f>
        <v>-0.7356485309</v>
      </c>
      <c r="BA2581" s="160">
        <f>IF($AW$2478&gt;0,PPMT('Assumptions (Battery)'!$V$9,Model!AA$1,'Assumptions (Battery)'!$V$12,'Assumptions (Battery)'!$V$7*$AW$2480),0)</f>
        <v>-0.7945004134</v>
      </c>
      <c r="BB2581" s="160">
        <f>IF($AW$2478&gt;0,PPMT('Assumptions (Battery)'!$V$9,Model!AB$1,'Assumptions (Battery)'!$V$12,'Assumptions (Battery)'!$V$7*$AW$2480),0)</f>
        <v>-0.8580604464</v>
      </c>
      <c r="BC2581" s="160">
        <f>IF($AW$2478&gt;0,PPMT('Assumptions (Battery)'!$V$9,Model!AC$1,'Assumptions (Battery)'!$V$12,'Assumptions (Battery)'!$V$7*$AW$2480),0)</f>
        <v>-0.9267052821</v>
      </c>
      <c r="BD2581" s="160">
        <f>IF($AW$2478&gt;0,PPMT('Assumptions (Battery)'!$V$9,Model!AD$1,'Assumptions (Battery)'!$V$12,'Assumptions (Battery)'!$V$7*$AW$2480),0)</f>
        <v>-1.000841705</v>
      </c>
      <c r="BE2581" s="160">
        <f>IF($AW$2478&gt;0,PPMT('Assumptions (Battery)'!$V$9,Model!AE$1,'Assumptions (Battery)'!$V$12,'Assumptions (Battery)'!$V$7*$AW$2480),0)</f>
        <v>-1.080909041</v>
      </c>
      <c r="BF2581" s="160">
        <f>IF($AW$2478&gt;0,PPMT('Assumptions (Battery)'!$V$9,Model!AF$1,'Assumptions (Battery)'!$V$12,'Assumptions (Battery)'!$V$7*$AW$2480),0)</f>
        <v>-1.167381764</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-0.5864696278</v>
      </c>
      <c r="AY2582" s="160">
        <f>IF($AX$2478&gt;0,PPMT('Assumptions (Battery)'!$V$9,Model!X$1,'Assumptions (Battery)'!$V$12,'Assumptions (Battery)'!$V$7*$AX$2480),0)</f>
        <v>-0.633387198</v>
      </c>
      <c r="AZ2582" s="160">
        <f>IF($AX$2478&gt;0,PPMT('Assumptions (Battery)'!$V$9,Model!Y$1,'Assumptions (Battery)'!$V$12,'Assumptions (Battery)'!$V$7*$AX$2480),0)</f>
        <v>-0.6840581738</v>
      </c>
      <c r="BA2582" s="160">
        <f>IF($AX$2478&gt;0,PPMT('Assumptions (Battery)'!$V$9,Model!Z$1,'Assumptions (Battery)'!$V$12,'Assumptions (Battery)'!$V$7*$AX$2480),0)</f>
        <v>-0.7387828277</v>
      </c>
      <c r="BB2582" s="160">
        <f>IF($AX$2478&gt;0,PPMT('Assumptions (Battery)'!$V$9,Model!AA$1,'Assumptions (Battery)'!$V$12,'Assumptions (Battery)'!$V$7*$AX$2480),0)</f>
        <v>-0.7978854539</v>
      </c>
      <c r="BC2582" s="160">
        <f>IF($AX$2478&gt;0,PPMT('Assumptions (Battery)'!$V$9,Model!AB$1,'Assumptions (Battery)'!$V$12,'Assumptions (Battery)'!$V$7*$AX$2480),0)</f>
        <v>-0.8617162903</v>
      </c>
      <c r="BD2582" s="160">
        <f>IF($AX$2478&gt;0,PPMT('Assumptions (Battery)'!$V$9,Model!AC$1,'Assumptions (Battery)'!$V$12,'Assumptions (Battery)'!$V$7*$AX$2480),0)</f>
        <v>-0.9306535935</v>
      </c>
      <c r="BE2582" s="160">
        <f>IF($AX$2478&gt;0,PPMT('Assumptions (Battery)'!$V$9,Model!AD$1,'Assumptions (Battery)'!$V$12,'Assumptions (Battery)'!$V$7*$AX$2480),0)</f>
        <v>-1.005105881</v>
      </c>
      <c r="BF2582" s="160">
        <f>IF($AX$2478&gt;0,PPMT('Assumptions (Battery)'!$V$9,Model!AE$1,'Assumptions (Battery)'!$V$12,'Assumptions (Battery)'!$V$7*$AX$2480),0)</f>
        <v>-1.085514351</v>
      </c>
      <c r="BG2582" s="160">
        <f>IF($AX$2478&gt;0,PPMT('Assumptions (Battery)'!$V$9,Model!AF$1,'Assumptions (Battery)'!$V$12,'Assumptions (Battery)'!$V$7*$AX$2480),0)</f>
        <v>-1.1723555</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-0.5888497559</v>
      </c>
      <c r="AZ2583" s="160">
        <f>IF($AY$2478&gt;0,PPMT('Assumptions (Battery)'!$V$9,Model!X$1,'Assumptions (Battery)'!$V$12,'Assumptions (Battery)'!$V$7*$AY$2480),0)</f>
        <v>-0.6359577364</v>
      </c>
      <c r="BA2583" s="160">
        <f>IF($AY$2478&gt;0,PPMT('Assumptions (Battery)'!$V$9,Model!Y$1,'Assumptions (Battery)'!$V$12,'Assumptions (Battery)'!$V$7*$AY$2480),0)</f>
        <v>-0.6868343553</v>
      </c>
      <c r="BB2583" s="160">
        <f>IF($AY$2478&gt;0,PPMT('Assumptions (Battery)'!$V$9,Model!Z$1,'Assumptions (Battery)'!$V$12,'Assumptions (Battery)'!$V$7*$AY$2480),0)</f>
        <v>-0.7417811037</v>
      </c>
      <c r="BC2583" s="160">
        <f>IF($AY$2478&gt;0,PPMT('Assumptions (Battery)'!$V$9,Model!AA$1,'Assumptions (Battery)'!$V$12,'Assumptions (Battery)'!$V$7*$AY$2480),0)</f>
        <v>-0.801123592</v>
      </c>
      <c r="BD2583" s="160">
        <f>IF($AY$2478&gt;0,PPMT('Assumptions (Battery)'!$V$9,Model!AB$1,'Assumptions (Battery)'!$V$12,'Assumptions (Battery)'!$V$7*$AY$2480),0)</f>
        <v>-0.8652134794</v>
      </c>
      <c r="BE2583" s="160">
        <f>IF($AY$2478&gt;0,PPMT('Assumptions (Battery)'!$V$9,Model!AC$1,'Assumptions (Battery)'!$V$12,'Assumptions (Battery)'!$V$7*$AY$2480),0)</f>
        <v>-0.9344305577</v>
      </c>
      <c r="BF2583" s="160">
        <f>IF($AY$2478&gt;0,PPMT('Assumptions (Battery)'!$V$9,Model!AD$1,'Assumptions (Battery)'!$V$12,'Assumptions (Battery)'!$V$7*$AY$2480),0)</f>
        <v>-1.009185002</v>
      </c>
      <c r="BG2583" s="160">
        <f>IF($AY$2478&gt;0,PPMT('Assumptions (Battery)'!$V$9,Model!AE$1,'Assumptions (Battery)'!$V$12,'Assumptions (Battery)'!$V$7*$AY$2480),0)</f>
        <v>-1.089919803</v>
      </c>
      <c r="BH2583" s="160">
        <f>IF($AY$2478&gt;0,PPMT('Assumptions (Battery)'!$V$9,Model!AF$1,'Assumptions (Battery)'!$V$12,'Assumptions (Battery)'!$V$7*$AY$2480),0)</f>
        <v>-1.177113387</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-0.5911022302</v>
      </c>
      <c r="BA2584" s="160">
        <f>IF($AZ$2478&gt;0,PPMT('Assumptions (Battery)'!$V$9,Model!X$1,'Assumptions (Battery)'!$V$12,'Assumptions (Battery)'!$V$7*$AZ$2480),0)</f>
        <v>-0.6383904086</v>
      </c>
      <c r="BB2584" s="160">
        <f>IF($AZ$2478&gt;0,PPMT('Assumptions (Battery)'!$V$9,Model!Y$1,'Assumptions (Battery)'!$V$12,'Assumptions (Battery)'!$V$7*$AZ$2480),0)</f>
        <v>-0.6894616413</v>
      </c>
      <c r="BC2584" s="160">
        <f>IF($AZ$2478&gt;0,PPMT('Assumptions (Battery)'!$V$9,Model!Z$1,'Assumptions (Battery)'!$V$12,'Assumptions (Battery)'!$V$7*$AZ$2480),0)</f>
        <v>-0.7446185726</v>
      </c>
      <c r="BD2584" s="160">
        <f>IF($AZ$2478&gt;0,PPMT('Assumptions (Battery)'!$V$9,Model!AA$1,'Assumptions (Battery)'!$V$12,'Assumptions (Battery)'!$V$7*$AZ$2480),0)</f>
        <v>-0.8041880585</v>
      </c>
      <c r="BE2584" s="160">
        <f>IF($AZ$2478&gt;0,PPMT('Assumptions (Battery)'!$V$9,Model!AB$1,'Assumptions (Battery)'!$V$12,'Assumptions (Battery)'!$V$7*$AZ$2480),0)</f>
        <v>-0.8685231031</v>
      </c>
      <c r="BF2584" s="160">
        <f>IF($AZ$2478&gt;0,PPMT('Assumptions (Battery)'!$V$9,Model!AC$1,'Assumptions (Battery)'!$V$12,'Assumptions (Battery)'!$V$7*$AZ$2480),0)</f>
        <v>-0.9380049514</v>
      </c>
      <c r="BG2584" s="160">
        <f>IF($AZ$2478&gt;0,PPMT('Assumptions (Battery)'!$V$9,Model!AD$1,'Assumptions (Battery)'!$V$12,'Assumptions (Battery)'!$V$7*$AZ$2480),0)</f>
        <v>-1.013045347</v>
      </c>
      <c r="BH2584" s="160">
        <f>IF($AZ$2478&gt;0,PPMT('Assumptions (Battery)'!$V$9,Model!AE$1,'Assumptions (Battery)'!$V$12,'Assumptions (Battery)'!$V$7*$AZ$2480),0)</f>
        <v>-1.094088975</v>
      </c>
      <c r="BI2584" s="160">
        <f>IF($AZ$2478&gt;0,PPMT('Assumptions (Battery)'!$V$9,Model!AF$1,'Assumptions (Battery)'!$V$12,'Assumptions (Battery)'!$V$7*$AZ$2480),0)</f>
        <v>-1.181616093</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-0.00009139777699</v>
      </c>
      <c r="S2586" s="177">
        <f t="array" ref="S2586">SUM(IF(ISERROR(S2587:S2637),"",S2587:S2637))</f>
        <v>-0.0001545432125</v>
      </c>
      <c r="T2586" s="177">
        <f t="array" ref="T2586">SUM(IF(ISERROR(T2587:T2637),"",T2587:T2637))</f>
        <v>-0.0001429349254</v>
      </c>
      <c r="U2586" s="177">
        <f t="array" ref="U2586">SUM(IF(ISERROR(U2587:U2637),"",U2587:U2637))</f>
        <v>-0.0001303979753</v>
      </c>
      <c r="V2586" s="177">
        <f t="array" ref="V2586">SUM(IF(ISERROR(V2587:V2637),"",V2587:V2637))</f>
        <v>-0.0001168580692</v>
      </c>
      <c r="W2586" s="177">
        <f t="array" ref="W2586">SUM(IF(ISERROR(W2587:W2637),"",W2587:W2637))</f>
        <v>-0.0001022349706</v>
      </c>
      <c r="X2586" s="160">
        <f t="array" ref="X2586">SUM(IF(ISERROR(X2587:X2637),"",X2587:X2637))</f>
        <v>-0.4362887561</v>
      </c>
      <c r="Y2586" s="160">
        <f t="array" ref="Y2586">SUM(IF(ISERROR(Y2587:Y2637),"",Y2587:Y2637))</f>
        <v>-0.822282349</v>
      </c>
      <c r="Z2586" s="160">
        <f t="array" ref="Z2586">SUM(IF(ISERROR(Z2587:Z2637),"",Z2587:Z2637))</f>
        <v>-1.154497272</v>
      </c>
      <c r="AA2586" s="160">
        <f t="array" ref="AA2586">SUM(IF(ISERROR(AA2587:AA2637),"",AA2587:AA2637))</f>
        <v>-1.432608822</v>
      </c>
      <c r="AB2586" s="160">
        <f t="array" ref="AB2586">SUM(IF(ISERROR(AB2587:AB2637),"",AB2587:AB2637))</f>
        <v>-1.652879781</v>
      </c>
      <c r="AC2586" s="160">
        <f t="array" ref="AC2586">SUM(IF(ISERROR(AC2587:AC2637),"",AC2587:AC2637))</f>
        <v>-1.832160861</v>
      </c>
      <c r="AD2586" s="160">
        <f t="array" ref="AD2586">SUM(IF(ISERROR(AD2587:AD2637),"",AD2587:AD2637))</f>
        <v>-1.969538741</v>
      </c>
      <c r="AE2586" s="160">
        <f t="array" ref="AE2586">SUM(IF(ISERROR(AE2587:AE2637),"",AE2587:AE2637))</f>
        <v>-2.060363141</v>
      </c>
      <c r="AF2586" s="160">
        <f t="array" ref="AF2586">SUM(IF(ISERROR(AF2587:AF2637),"",AF2587:AF2637))</f>
        <v>-2.101657813</v>
      </c>
      <c r="AG2586" s="160">
        <f t="array" ref="AG2586">SUM(IF(ISERROR(AG2587:AG2637),"",AG2587:AG2637))</f>
        <v>-2.092042018</v>
      </c>
      <c r="AH2586" s="160">
        <f t="array" ref="AH2586">SUM(IF(ISERROR(AH2587:AH2637),"",AH2587:AH2637))</f>
        <v>-2.037542085</v>
      </c>
      <c r="AI2586" s="160">
        <f t="array" ref="AI2586">SUM(IF(ISERROR(AI2587:AI2637),"",AI2587:AI2637))</f>
        <v>-1.999205989</v>
      </c>
      <c r="AJ2586" s="160">
        <f t="array" ref="AJ2586">SUM(IF(ISERROR(AJ2587:AJ2637),"",AJ2587:AJ2637))</f>
        <v>-1.97300791</v>
      </c>
      <c r="AK2586" s="160">
        <f t="array" ref="AK2586">SUM(IF(ISERROR(AK2587:AK2637),"",AK2587:AK2637))</f>
        <v>-1.958374655</v>
      </c>
      <c r="AL2586" s="160">
        <f t="array" ref="AL2586">SUM(IF(ISERROR(AL2587:AL2637),"",AL2587:AL2637))</f>
        <v>-1.952596717</v>
      </c>
      <c r="AM2586" s="160">
        <f t="array" ref="AM2586">SUM(IF(ISERROR(AM2587:AM2637),"",AM2587:AM2637))</f>
        <v>-1.952341212</v>
      </c>
      <c r="AN2586" s="160">
        <f t="array" ref="AN2586">SUM(IF(ISERROR(AN2587:AN2637),"",AN2587:AN2637))</f>
        <v>-2.281355569</v>
      </c>
      <c r="AO2586" s="160">
        <f t="array" ref="AO2586">SUM(IF(ISERROR(AO2587:AO2637),"",AO2587:AO2637))</f>
        <v>-2.59371705</v>
      </c>
      <c r="AP2586" s="160">
        <f t="array" ref="AP2586">SUM(IF(ISERROR(AP2587:AP2637),"",AP2587:AP2637))</f>
        <v>-2.886268433</v>
      </c>
      <c r="AQ2586" s="160">
        <f t="array" ref="AQ2586">SUM(IF(ISERROR(AQ2587:AQ2637),"",AQ2587:AQ2637))</f>
        <v>-3.155508925</v>
      </c>
      <c r="AR2586" s="160">
        <f t="array" ref="AR2586">SUM(IF(ISERROR(AR2587:AR2637),"",AR2587:AR2637))</f>
        <v>-3.397890833</v>
      </c>
      <c r="AS2586" s="160">
        <f t="array" ref="AS2586">SUM(IF(ISERROR(AS2587:AS2637),"",AS2587:AS2637))</f>
        <v>-3.610946567</v>
      </c>
      <c r="AT2586" s="160">
        <f t="array" ref="AT2586">SUM(IF(ISERROR(AT2587:AT2637),"",AT2587:AT2637))</f>
        <v>-3.792017535</v>
      </c>
      <c r="AU2586" s="160">
        <f t="array" ref="AU2586">SUM(IF(ISERROR(AU2587:AU2637),"",AU2587:AU2637))</f>
        <v>-3.93312563</v>
      </c>
      <c r="AV2586" s="160">
        <f t="array" ref="AV2586">SUM(IF(ISERROR(AV2587:AV2637),"",AV2587:AV2637))</f>
        <v>-4.036212684</v>
      </c>
      <c r="AW2586" s="160">
        <f t="array" ref="AW2586">SUM(IF(ISERROR(AW2587:AW2637),"",AW2587:AW2637))</f>
        <v>-4.09796616</v>
      </c>
      <c r="AX2586" s="160">
        <f t="array" ref="AX2586">SUM(IF(ISERROR(AX2587:AX2637),"",AX2587:AX2637))</f>
        <v>-4.114765461</v>
      </c>
      <c r="AY2586" s="160">
        <f t="array" ref="AY2586">SUM(IF(ISERROR(AY2587:AY2637),"",AY2587:AY2637))</f>
        <v>-4.131153564</v>
      </c>
      <c r="AZ2586" s="160">
        <f t="array" ref="AZ2586">SUM(IF(ISERROR(AZ2587:AZ2637),"",AZ2587:AZ2637))</f>
        <v>-4.147136143</v>
      </c>
      <c r="BA2586" s="160">
        <f t="array" ref="BA2586">SUM(IF(ISERROR(BA2587:BA2637),"",BA2587:BA2637))</f>
        <v>-3.475224912</v>
      </c>
      <c r="BB2586" s="177">
        <f t="array" ref="BB2586">SUM(IF(ISERROR(BB2587:BB2637),"",BB2587:BB2637))</f>
        <v>-2.848093001</v>
      </c>
      <c r="BC2586" s="177">
        <f t="array" ref="BC2586">SUM(IF(ISERROR(BC2587:BC2637),"",BC2587:BC2637))</f>
        <v>-2.269877563</v>
      </c>
      <c r="BD2586" s="177">
        <f t="array" ref="BD2586">SUM(IF(ISERROR(BD2587:BD2637),"",BD2587:BD2637))</f>
        <v>-1.745030866</v>
      </c>
      <c r="BE2586" s="177">
        <f t="array" ref="BE2586">SUM(IF(ISERROR(BE2587:BE2637),"",BE2587:BE2637))</f>
        <v>-1.278344676</v>
      </c>
      <c r="BF2586" s="177">
        <f t="array" ref="BF2586">SUM(IF(ISERROR(BF2587:BF2637),"",BF2587:BF2637))</f>
        <v>-0.874258014</v>
      </c>
      <c r="BG2586" s="177">
        <f t="array" ref="BG2586">SUM(IF(ISERROR(BG2587:BG2637),"",BG2587:BG2637))</f>
        <v>-0.5382511284</v>
      </c>
      <c r="BH2586" s="177">
        <f t="array" ref="BH2586">SUM(IF(ISERROR(BH2587:BH2637),"",BH2587:BH2637))</f>
        <v>-0.2762254764</v>
      </c>
      <c r="BI2586" s="177">
        <f t="array" ref="BI2586">SUM(IF(ISERROR(BI2587:BI2637),"",BI2587:BI2637))</f>
        <v>-0.09452928747</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-0.00009139777699</v>
      </c>
      <c r="S2602" s="177">
        <f>IF($R$2478&gt;0,IPMT('Assumptions (Battery)'!$V$9,Model!X$1,'Assumptions (Battery)'!$V$12,'Assumptions (Battery)'!$V$7*$R$2480),0)</f>
        <v>-0.00008508863518</v>
      </c>
      <c r="T2602" s="177">
        <f>IF($R$2478&gt;0,IPMT('Assumptions (Battery)'!$V$9,Model!Y$1,'Assumptions (Battery)'!$V$12,'Assumptions (Battery)'!$V$7*$R$2480),0)</f>
        <v>-0.00007827476202</v>
      </c>
      <c r="U2602" s="177">
        <f>IF($R$2478&gt;0,IPMT('Assumptions (Battery)'!$V$9,Model!Z$1,'Assumptions (Battery)'!$V$12,'Assumptions (Battery)'!$V$7*$R$2480),0)</f>
        <v>-0.00007091577901</v>
      </c>
      <c r="V2602" s="177">
        <f>IF($R$2478&gt;0,IPMT('Assumptions (Battery)'!$V$9,Model!AA$1,'Assumptions (Battery)'!$V$12,'Assumptions (Battery)'!$V$7*$R$2480),0)</f>
        <v>-0.00006296807736</v>
      </c>
      <c r="W2602" s="177">
        <f>IF($R$2478&gt;0,IPMT('Assumptions (Battery)'!$V$9,Model!AB$1,'Assumptions (Battery)'!$V$12,'Assumptions (Battery)'!$V$7*$R$2480),0)</f>
        <v>-0.00005438455957</v>
      </c>
      <c r="X2602" s="160">
        <f>IF($R$2478&gt;0,IPMT('Assumptions (Battery)'!$V$9,Model!AC$1,'Assumptions (Battery)'!$V$12,'Assumptions (Battery)'!$V$7*$R$2480),0)</f>
        <v>-0.00004511436036</v>
      </c>
      <c r="Y2602" s="160">
        <f>IF($R$2478&gt;0,IPMT('Assumptions (Battery)'!$V$9,Model!AD$1,'Assumptions (Battery)'!$V$12,'Assumptions (Battery)'!$V$7*$R$2480),0)</f>
        <v>-0.00003510254522</v>
      </c>
      <c r="Z2602" s="160">
        <f>IF($R$2478&gt;0,IPMT('Assumptions (Battery)'!$V$9,Model!AE$1,'Assumptions (Battery)'!$V$12,'Assumptions (Battery)'!$V$7*$R$2480),0)</f>
        <v>-0.00002428978486</v>
      </c>
      <c r="AA2602" s="160">
        <f>IF($R$2478&gt;0,IPMT('Assumptions (Battery)'!$V$9,Model!AF$1,'Assumptions (Battery)'!$V$12,'Assumptions (Battery)'!$V$7*$R$2480),0)</f>
        <v>-0.00001261200368</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-0.00006945457734</v>
      </c>
      <c r="T2603" s="160">
        <f>IF($S$2478&gt;0,IPMT('Assumptions (Battery)'!$V$9,Model!X$1,'Assumptions (Battery)'!$V$12,'Assumptions (Battery)'!$V$7*$S$2480),0)</f>
        <v>-0.00006466016338</v>
      </c>
      <c r="U2603" s="160">
        <f>IF($S$2478&gt;0,IPMT('Assumptions (Battery)'!$V$9,Model!Y$1,'Assumptions (Battery)'!$V$12,'Assumptions (Battery)'!$V$7*$S$2480),0)</f>
        <v>-0.0000594821963</v>
      </c>
      <c r="V2603" s="160">
        <f>IF($S$2478&gt;0,IPMT('Assumptions (Battery)'!$V$9,Model!Z$1,'Assumptions (Battery)'!$V$12,'Assumptions (Battery)'!$V$7*$S$2480),0)</f>
        <v>-0.00005388999186</v>
      </c>
      <c r="W2603" s="160">
        <f>IF($S$2478&gt;0,IPMT('Assumptions (Battery)'!$V$9,Model!AA$1,'Assumptions (Battery)'!$V$12,'Assumptions (Battery)'!$V$7*$S$2480),0)</f>
        <v>-0.00004785041106</v>
      </c>
      <c r="X2603" s="160">
        <f>IF($S$2478&gt;0,IPMT('Assumptions (Battery)'!$V$9,Model!AB$1,'Assumptions (Battery)'!$V$12,'Assumptions (Battery)'!$V$7*$S$2480),0)</f>
        <v>-0.00004132766379</v>
      </c>
      <c r="Y2603" s="160">
        <f>IF($S$2478&gt;0,IPMT('Assumptions (Battery)'!$V$9,Model!AC$1,'Assumptions (Battery)'!$V$12,'Assumptions (Battery)'!$V$7*$S$2480),0)</f>
        <v>-0.00003428309675</v>
      </c>
      <c r="Z2603" s="160">
        <f>IF($S$2478&gt;0,IPMT('Assumptions (Battery)'!$V$9,Model!AD$1,'Assumptions (Battery)'!$V$12,'Assumptions (Battery)'!$V$7*$S$2480),0)</f>
        <v>-0.00002667496434</v>
      </c>
      <c r="AA2603" s="160">
        <f>IF($S$2478&gt;0,IPMT('Assumptions (Battery)'!$V$9,Model!AE$1,'Assumptions (Battery)'!$V$12,'Assumptions (Battery)'!$V$7*$S$2480),0)</f>
        <v>-0.00001845818134</v>
      </c>
      <c r="AB2603" s="160">
        <f>IF($S$2478&gt;0,IPMT('Assumptions (Battery)'!$V$9,Model!AF$1,'Assumptions (Battery)'!$V$12,'Assumptions (Battery)'!$V$7*$S$2480),0)</f>
        <v>-0.000009584055693</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v>
      </c>
      <c r="U2604" s="160">
        <f>IF($T$2478&gt;0,IPMT('Assumptions (Battery)'!$V$9,Model!X$1,'Assumptions (Battery)'!$V$12,'Assumptions (Battery)'!$V$7*$T$2480),0)</f>
        <v>0</v>
      </c>
      <c r="V2604" s="160">
        <f>IF($T$2478&gt;0,IPMT('Assumptions (Battery)'!$V$9,Model!Y$1,'Assumptions (Battery)'!$V$12,'Assumptions (Battery)'!$V$7*$T$2480),0)</f>
        <v>0</v>
      </c>
      <c r="W2604" s="160">
        <f>IF($T$2478&gt;0,IPMT('Assumptions (Battery)'!$V$9,Model!Z$1,'Assumptions (Battery)'!$V$12,'Assumptions (Battery)'!$V$7*$T$2480),0)</f>
        <v>0</v>
      </c>
      <c r="X2604" s="160">
        <f>IF($T$2478&gt;0,IPMT('Assumptions (Battery)'!$V$9,Model!AA$1,'Assumptions (Battery)'!$V$12,'Assumptions (Battery)'!$V$7*$T$2480),0)</f>
        <v>0</v>
      </c>
      <c r="Y2604" s="160">
        <f>IF($T$2478&gt;0,IPMT('Assumptions (Battery)'!$V$9,Model!AB$1,'Assumptions (Battery)'!$V$12,'Assumptions (Battery)'!$V$7*$T$2480),0)</f>
        <v>0</v>
      </c>
      <c r="Z2604" s="160">
        <f>IF($T$2478&gt;0,IPMT('Assumptions (Battery)'!$V$9,Model!AC$1,'Assumptions (Battery)'!$V$12,'Assumptions (Battery)'!$V$7*$T$2480),0)</f>
        <v>0</v>
      </c>
      <c r="AA2604" s="160">
        <f>IF($T$2478&gt;0,IPMT('Assumptions (Battery)'!$V$9,Model!AD$1,'Assumptions (Battery)'!$V$12,'Assumptions (Battery)'!$V$7*$T$2480),0)</f>
        <v>0</v>
      </c>
      <c r="AB2604" s="160">
        <f>IF($T$2478&gt;0,IPMT('Assumptions (Battery)'!$V$9,Model!AE$1,'Assumptions (Battery)'!$V$12,'Assumptions (Battery)'!$V$7*$T$2480),0)</f>
        <v>0</v>
      </c>
      <c r="AC2604" s="160">
        <f>IF($T$2478&gt;0,IPMT('Assumptions (Battery)'!$V$9,Model!AF$1,'Assumptions (Battery)'!$V$12,'Assumptions (Battery)'!$V$7*$T$2480),0)</f>
        <v>0</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-0.4362023141</v>
      </c>
      <c r="Y2608" s="160">
        <f>IF($X$2478&gt;0,IPMT('Assumptions (Battery)'!$V$9,Model!X$1,'Assumptions (Battery)'!$V$12,'Assumptions (Battery)'!$V$7*$X$2480),0)</f>
        <v>-0.4060914913</v>
      </c>
      <c r="Z2608" s="160">
        <f>IF($X$2478&gt;0,IPMT('Assumptions (Battery)'!$V$9,Model!Y$1,'Assumptions (Battery)'!$V$12,'Assumptions (Battery)'!$V$7*$X$2480),0)</f>
        <v>-0.3735718028</v>
      </c>
      <c r="AA2608" s="160">
        <f>IF($X$2478&gt;0,IPMT('Assumptions (Battery)'!$V$9,Model!Z$1,'Assumptions (Battery)'!$V$12,'Assumptions (Battery)'!$V$7*$X$2480),0)</f>
        <v>-0.3384505392</v>
      </c>
      <c r="AB2608" s="160">
        <f>IF($X$2478&gt;0,IPMT('Assumptions (Battery)'!$V$9,Model!AA$1,'Assumptions (Battery)'!$V$12,'Assumptions (Battery)'!$V$7*$X$2480),0)</f>
        <v>-0.3005195745</v>
      </c>
      <c r="AC2608" s="160">
        <f>IF($X$2478&gt;0,IPMT('Assumptions (Battery)'!$V$9,Model!AB$1,'Assumptions (Battery)'!$V$12,'Assumptions (Battery)'!$V$7*$X$2480),0)</f>
        <v>-0.2595541326</v>
      </c>
      <c r="AD2608" s="160">
        <f>IF($X$2478&gt;0,IPMT('Assumptions (Battery)'!$V$9,Model!AC$1,'Assumptions (Battery)'!$V$12,'Assumptions (Battery)'!$V$7*$X$2480),0)</f>
        <v>-0.2153114554</v>
      </c>
      <c r="AE2608" s="160">
        <f>IF($X$2478&gt;0,IPMT('Assumptions (Battery)'!$V$9,Model!AD$1,'Assumptions (Battery)'!$V$12,'Assumptions (Battery)'!$V$7*$X$2480),0)</f>
        <v>-0.167529364</v>
      </c>
      <c r="AF2608" s="160">
        <f>IF($X$2478&gt;0,IPMT('Assumptions (Battery)'!$V$9,Model!AE$1,'Assumptions (Battery)'!$V$12,'Assumptions (Battery)'!$V$7*$X$2480),0)</f>
        <v>-0.1159247053</v>
      </c>
      <c r="AG2608" s="160">
        <f>IF($X$2478&gt;0,IPMT('Assumptions (Battery)'!$V$9,Model!AF$1,'Assumptions (Battery)'!$V$12,'Assumptions (Battery)'!$V$7*$X$2480),0)</f>
        <v>-0.06019167392</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-0.416121472</v>
      </c>
      <c r="Z2609" s="160">
        <f>IF($Y$2478&gt;0,IPMT('Assumptions (Battery)'!$V$9,Model!X$1,'Assumptions (Battery)'!$V$12,'Assumptions (Battery)'!$V$7*$Y$2480),0)</f>
        <v>-0.3873968196</v>
      </c>
      <c r="AA2609" s="160">
        <f>IF($Y$2478&gt;0,IPMT('Assumptions (Battery)'!$V$9,Model!Y$1,'Assumptions (Battery)'!$V$12,'Assumptions (Battery)'!$V$7*$Y$2480),0)</f>
        <v>-0.3563741949</v>
      </c>
      <c r="AB2609" s="160">
        <f>IF($Y$2478&gt;0,IPMT('Assumptions (Battery)'!$V$9,Model!Z$1,'Assumptions (Battery)'!$V$12,'Assumptions (Battery)'!$V$7*$Y$2480),0)</f>
        <v>-0.3228697603</v>
      </c>
      <c r="AC2609" s="160">
        <f>IF($Y$2478&gt;0,IPMT('Assumptions (Battery)'!$V$9,Model!AA$1,'Assumptions (Battery)'!$V$12,'Assumptions (Battery)'!$V$7*$Y$2480),0)</f>
        <v>-0.2866849709</v>
      </c>
      <c r="AD2609" s="160">
        <f>IF($Y$2478&gt;0,IPMT('Assumptions (Battery)'!$V$9,Model!AB$1,'Assumptions (Battery)'!$V$12,'Assumptions (Battery)'!$V$7*$Y$2480),0)</f>
        <v>-0.2476053984</v>
      </c>
      <c r="AE2609" s="160">
        <f>IF($Y$2478&gt;0,IPMT('Assumptions (Battery)'!$V$9,Model!AC$1,'Assumptions (Battery)'!$V$12,'Assumptions (Battery)'!$V$7*$Y$2480),0)</f>
        <v>-0.2053994601</v>
      </c>
      <c r="AF2609" s="160">
        <f>IF($Y$2478&gt;0,IPMT('Assumptions (Battery)'!$V$9,Model!AD$1,'Assumptions (Battery)'!$V$12,'Assumptions (Battery)'!$V$7*$Y$2480),0)</f>
        <v>-0.1598170466</v>
      </c>
      <c r="AG2609" s="160">
        <f>IF($Y$2478&gt;0,IPMT('Assumptions (Battery)'!$V$9,Model!AE$1,'Assumptions (Battery)'!$V$12,'Assumptions (Battery)'!$V$7*$Y$2480),0)</f>
        <v>-0.1105880402</v>
      </c>
      <c r="AH2609" s="160">
        <f>IF($Y$2478&gt;0,IPMT('Assumptions (Battery)'!$V$9,Model!AF$1,'Assumptions (Battery)'!$V$12,'Assumptions (Battery)'!$V$7*$Y$2480),0)</f>
        <v>-0.05742071316</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-0.3934776845</v>
      </c>
      <c r="AA2610" s="160">
        <f>IF($Z$2478&gt;0,IPMT('Assumptions (Battery)'!$V$9,Model!X$1,'Assumptions (Battery)'!$V$12,'Assumptions (Battery)'!$V$7*$Z$2480),0)</f>
        <v>-0.3663161211</v>
      </c>
      <c r="AB2610" s="160">
        <f>IF($Z$2478&gt;0,IPMT('Assumptions (Battery)'!$V$9,Model!Y$1,'Assumptions (Battery)'!$V$12,'Assumptions (Battery)'!$V$7*$Z$2480),0)</f>
        <v>-0.3369816327</v>
      </c>
      <c r="AC2610" s="160">
        <f>IF($Z$2478&gt;0,IPMT('Assumptions (Battery)'!$V$9,Model!Z$1,'Assumptions (Battery)'!$V$12,'Assumptions (Battery)'!$V$7*$Z$2480),0)</f>
        <v>-0.3053003851</v>
      </c>
      <c r="AD2610" s="160">
        <f>IF($Z$2478&gt;0,IPMT('Assumptions (Battery)'!$V$9,Model!AA$1,'Assumptions (Battery)'!$V$12,'Assumptions (Battery)'!$V$7*$Z$2480),0)</f>
        <v>-0.2710846378</v>
      </c>
      <c r="AE2610" s="160">
        <f>IF($Z$2478&gt;0,IPMT('Assumptions (Battery)'!$V$9,Model!AB$1,'Assumptions (Battery)'!$V$12,'Assumptions (Battery)'!$V$7*$Z$2480),0)</f>
        <v>-0.2341316307</v>
      </c>
      <c r="AF2610" s="160">
        <f>IF($Z$2478&gt;0,IPMT('Assumptions (Battery)'!$V$9,Model!AC$1,'Assumptions (Battery)'!$V$12,'Assumptions (Battery)'!$V$7*$Z$2480),0)</f>
        <v>-0.194222383</v>
      </c>
      <c r="AG2610" s="160">
        <f>IF($Z$2478&gt;0,IPMT('Assumptions (Battery)'!$V$9,Model!AD$1,'Assumptions (Battery)'!$V$12,'Assumptions (Battery)'!$V$7*$Z$2480),0)</f>
        <v>-0.1511203956</v>
      </c>
      <c r="AH2610" s="160">
        <f>IF($Z$2478&gt;0,IPMT('Assumptions (Battery)'!$V$9,Model!AE$1,'Assumptions (Battery)'!$V$12,'Assumptions (Battery)'!$V$7*$Z$2480),0)</f>
        <v>-0.1045702491</v>
      </c>
      <c r="AI2610" s="160">
        <f>IF($Z$2478&gt;0,IPMT('Assumptions (Battery)'!$V$9,Model!AF$1,'Assumptions (Battery)'!$V$12,'Assumptions (Battery)'!$V$7*$Z$2480),0)</f>
        <v>-0.05429609086</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-0.3714368965</v>
      </c>
      <c r="AB2611" s="160">
        <f>IF($AA$2478&gt;0,IPMT('Assumptions (Battery)'!$V$9,Model!X$1,'Assumptions (Battery)'!$V$12,'Assumptions (Battery)'!$V$7*$AA$2480),0)</f>
        <v>-0.3457967975</v>
      </c>
      <c r="AC2611" s="160">
        <f>IF($AA$2478&gt;0,IPMT('Assumptions (Battery)'!$V$9,Model!Y$1,'Assumptions (Battery)'!$V$12,'Assumptions (Battery)'!$V$7*$AA$2480),0)</f>
        <v>-0.3181054905</v>
      </c>
      <c r="AD2611" s="160">
        <f>IF($AA$2478&gt;0,IPMT('Assumptions (Battery)'!$V$9,Model!Z$1,'Assumptions (Battery)'!$V$12,'Assumptions (Battery)'!$V$7*$AA$2480),0)</f>
        <v>-0.288198879</v>
      </c>
      <c r="AE2611" s="160">
        <f>IF($AA$2478&gt;0,IPMT('Assumptions (Battery)'!$V$9,Model!AA$1,'Assumptions (Battery)'!$V$12,'Assumptions (Battery)'!$V$7*$AA$2480),0)</f>
        <v>-0.2558997385</v>
      </c>
      <c r="AF2611" s="160">
        <f>IF($AA$2478&gt;0,IPMT('Assumptions (Battery)'!$V$9,Model!AB$1,'Assumptions (Battery)'!$V$12,'Assumptions (Battery)'!$V$7*$AA$2480),0)</f>
        <v>-0.2210166668</v>
      </c>
      <c r="AG2611" s="160">
        <f>IF($AA$2478&gt;0,IPMT('Assumptions (Battery)'!$V$9,Model!AC$1,'Assumptions (Battery)'!$V$12,'Assumptions (Battery)'!$V$7*$AA$2480),0)</f>
        <v>-0.1833429494</v>
      </c>
      <c r="AH2611" s="160">
        <f>IF($AA$2478&gt;0,IPMT('Assumptions (Battery)'!$V$9,Model!AD$1,'Assumptions (Battery)'!$V$12,'Assumptions (Battery)'!$V$7*$AA$2480),0)</f>
        <v>-0.1426553346</v>
      </c>
      <c r="AI2611" s="160">
        <f>IF($AA$2478&gt;0,IPMT('Assumptions (Battery)'!$V$9,Model!AE$1,'Assumptions (Battery)'!$V$12,'Assumptions (Battery)'!$V$7*$AA$2480),0)</f>
        <v>-0.09871271057</v>
      </c>
      <c r="AJ2611" s="160">
        <f>IF($AA$2478&gt;0,IPMT('Assumptions (Battery)'!$V$9,Model!AF$1,'Assumptions (Battery)'!$V$12,'Assumptions (Battery)'!$V$7*$AA$2480),0)</f>
        <v>-0.05125467664</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-0.3467024318</v>
      </c>
      <c r="AC2612" s="160">
        <f>IF($AB$2478&gt;0,IPMT('Assumptions (Battery)'!$V$9,Model!X$1,'Assumptions (Battery)'!$V$12,'Assumptions (Battery)'!$V$7*$AB$2480),0)</f>
        <v>-0.3227697402</v>
      </c>
      <c r="AD2612" s="160">
        <f>IF($AB$2478&gt;0,IPMT('Assumptions (Battery)'!$V$9,Model!Y$1,'Assumptions (Battery)'!$V$12,'Assumptions (Battery)'!$V$7*$AB$2480),0)</f>
        <v>-0.2969224333</v>
      </c>
      <c r="AE2612" s="160">
        <f>IF($AB$2478&gt;0,IPMT('Assumptions (Battery)'!$V$9,Model!Z$1,'Assumptions (Battery)'!$V$12,'Assumptions (Battery)'!$V$7*$AB$2480),0)</f>
        <v>-0.2690073418</v>
      </c>
      <c r="AF2612" s="160">
        <f>IF($AB$2478&gt;0,IPMT('Assumptions (Battery)'!$V$9,Model!AA$1,'Assumptions (Battery)'!$V$12,'Assumptions (Battery)'!$V$7*$AB$2480),0)</f>
        <v>-0.238859043</v>
      </c>
      <c r="AG2612" s="160">
        <f>IF($AB$2478&gt;0,IPMT('Assumptions (Battery)'!$V$9,Model!AB$1,'Assumptions (Battery)'!$V$12,'Assumptions (Battery)'!$V$7*$AB$2480),0)</f>
        <v>-0.2062988803</v>
      </c>
      <c r="AH2612" s="160">
        <f>IF($AB$2478&gt;0,IPMT('Assumptions (Battery)'!$V$9,Model!AC$1,'Assumptions (Battery)'!$V$12,'Assumptions (Battery)'!$V$7*$AB$2480),0)</f>
        <v>-0.1711339046</v>
      </c>
      <c r="AI2612" s="160">
        <f>IF($AB$2478&gt;0,IPMT('Assumptions (Battery)'!$V$9,Model!AD$1,'Assumptions (Battery)'!$V$12,'Assumptions (Battery)'!$V$7*$AB$2480),0)</f>
        <v>-0.1331557308</v>
      </c>
      <c r="AJ2612" s="160">
        <f>IF($AB$2478&gt;0,IPMT('Assumptions (Battery)'!$V$9,Model!AE$1,'Assumptions (Battery)'!$V$12,'Assumptions (Battery)'!$V$7*$AB$2480),0)</f>
        <v>-0.09213930313</v>
      </c>
      <c r="AK2612" s="160">
        <f>IF($AB$2478&gt;0,IPMT('Assumptions (Battery)'!$V$9,Model!AF$1,'Assumptions (Battery)'!$V$12,'Assumptions (Battery)'!$V$7*$AB$2480),0)</f>
        <v>-0.04784156124</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-0.3397461411</v>
      </c>
      <c r="AD2613" s="160">
        <f>IF($AC$2478&gt;0,IPMT('Assumptions (Battery)'!$V$9,Model!X$1,'Assumptions (Battery)'!$V$12,'Assumptions (Battery)'!$V$7*$AC$2480),0)</f>
        <v>-0.3162936387</v>
      </c>
      <c r="AE2613" s="160">
        <f>IF($AC$2478&gt;0,IPMT('Assumptions (Battery)'!$V$9,Model!Y$1,'Assumptions (Battery)'!$V$12,'Assumptions (Battery)'!$V$7*$AC$2480),0)</f>
        <v>-0.2909649361</v>
      </c>
      <c r="AF2613" s="160">
        <f>IF($AC$2478&gt;0,IPMT('Assumptions (Battery)'!$V$9,Model!Z$1,'Assumptions (Battery)'!$V$12,'Assumptions (Battery)'!$V$7*$AC$2480),0)</f>
        <v>-0.2636099373</v>
      </c>
      <c r="AG2613" s="160">
        <f>IF($AC$2478&gt;0,IPMT('Assumptions (Battery)'!$V$9,Model!AA$1,'Assumptions (Battery)'!$V$12,'Assumptions (Battery)'!$V$7*$AC$2480),0)</f>
        <v>-0.2340665385</v>
      </c>
      <c r="AH2613" s="160">
        <f>IF($AC$2478&gt;0,IPMT('Assumptions (Battery)'!$V$9,Model!AB$1,'Assumptions (Battery)'!$V$12,'Assumptions (Battery)'!$V$7*$AC$2480),0)</f>
        <v>-0.2021596679</v>
      </c>
      <c r="AI2613" s="160">
        <f>IF($AC$2478&gt;0,IPMT('Assumptions (Battery)'!$V$9,Model!AC$1,'Assumptions (Battery)'!$V$12,'Assumptions (Battery)'!$V$7*$AC$2480),0)</f>
        <v>-0.1677002477</v>
      </c>
      <c r="AJ2613" s="160">
        <f>IF($AC$2478&gt;0,IPMT('Assumptions (Battery)'!$V$9,Model!AD$1,'Assumptions (Battery)'!$V$12,'Assumptions (Battery)'!$V$7*$AC$2480),0)</f>
        <v>-0.1304840738</v>
      </c>
      <c r="AK2613" s="160">
        <f>IF($AC$2478&gt;0,IPMT('Assumptions (Battery)'!$V$9,Model!AE$1,'Assumptions (Battery)'!$V$12,'Assumptions (Battery)'!$V$7*$AC$2480),0)</f>
        <v>-0.09029060603</v>
      </c>
      <c r="AL2613" s="160">
        <f>IF($AC$2478&gt;0,IPMT('Assumptions (Battery)'!$V$9,Model!AF$1,'Assumptions (Battery)'!$V$12,'Assumptions (Battery)'!$V$7*$AC$2480),0)</f>
        <v>-0.04688166082</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-0.3341222985</v>
      </c>
      <c r="AE2614" s="160">
        <f>IF($AD$2478&gt;0,IPMT('Assumptions (Battery)'!$V$9,Model!X$1,'Assumptions (Battery)'!$V$12,'Assumptions (Battery)'!$V$7*$AD$2480),0)</f>
        <v>-0.3110580071</v>
      </c>
      <c r="AF2614" s="160">
        <f>IF($AD$2478&gt;0,IPMT('Assumptions (Battery)'!$V$9,Model!Y$1,'Assumptions (Battery)'!$V$12,'Assumptions (Battery)'!$V$7*$AD$2480),0)</f>
        <v>-0.2861485723</v>
      </c>
      <c r="AG2614" s="160">
        <f>IF($AD$2478&gt;0,IPMT('Assumptions (Battery)'!$V$9,Model!Z$1,'Assumptions (Battery)'!$V$12,'Assumptions (Battery)'!$V$7*$AD$2480),0)</f>
        <v>-0.2592463828</v>
      </c>
      <c r="AH2614" s="160">
        <f>IF($AD$2478&gt;0,IPMT('Assumptions (Battery)'!$V$9,Model!AA$1,'Assumptions (Battery)'!$V$12,'Assumptions (Battery)'!$V$7*$AD$2480),0)</f>
        <v>-0.2301920181</v>
      </c>
      <c r="AI2614" s="160">
        <f>IF($AD$2478&gt;0,IPMT('Assumptions (Battery)'!$V$9,Model!AB$1,'Assumptions (Battery)'!$V$12,'Assumptions (Battery)'!$V$7*$AD$2480),0)</f>
        <v>-0.1988133043</v>
      </c>
      <c r="AJ2614" s="160">
        <f>IF($AD$2478&gt;0,IPMT('Assumptions (Battery)'!$V$9,Model!AC$1,'Assumptions (Battery)'!$V$12,'Assumptions (Battery)'!$V$7*$AD$2480),0)</f>
        <v>-0.1649242933</v>
      </c>
      <c r="AK2614" s="160">
        <f>IF($AD$2478&gt;0,IPMT('Assumptions (Battery)'!$V$9,Model!AD$1,'Assumptions (Battery)'!$V$12,'Assumptions (Battery)'!$V$7*$AD$2480),0)</f>
        <v>-0.1283241615</v>
      </c>
      <c r="AL2614" s="160">
        <f>IF($AD$2478&gt;0,IPMT('Assumptions (Battery)'!$V$9,Model!AE$1,'Assumptions (Battery)'!$V$12,'Assumptions (Battery)'!$V$7*$AD$2480),0)</f>
        <v>-0.08879601907</v>
      </c>
      <c r="AM2614" s="160">
        <f>IF($AD$2478&gt;0,IPMT('Assumptions (Battery)'!$V$9,Model!AF$1,'Assumptions (Battery)'!$V$12,'Assumptions (Battery)'!$V$7*$AD$2480),0)</f>
        <v>-0.04610562529</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-0.3263726623</v>
      </c>
      <c r="AF2615" s="160">
        <f>IF($AE$2478&gt;0,IPMT('Assumptions (Battery)'!$V$9,Model!X$1,'Assumptions (Battery)'!$V$12,'Assumptions (Battery)'!$V$7*$AE$2480),0)</f>
        <v>-0.3038433243</v>
      </c>
      <c r="AG2615" s="160">
        <f>IF($AE$2478&gt;0,IPMT('Assumptions (Battery)'!$V$9,Model!Y$1,'Assumptions (Battery)'!$V$12,'Assumptions (Battery)'!$V$7*$AE$2480),0)</f>
        <v>-0.2795116392</v>
      </c>
      <c r="AH2615" s="160">
        <f>IF($AE$2478&gt;0,IPMT('Assumptions (Battery)'!$V$9,Model!Z$1,'Assumptions (Battery)'!$V$12,'Assumptions (Battery)'!$V$7*$AE$2480),0)</f>
        <v>-0.2532334194</v>
      </c>
      <c r="AI2615" s="160">
        <f>IF($AE$2478&gt;0,IPMT('Assumptions (Battery)'!$V$9,Model!AA$1,'Assumptions (Battery)'!$V$12,'Assumptions (Battery)'!$V$7*$AE$2480),0)</f>
        <v>-0.224852942</v>
      </c>
      <c r="AJ2615" s="160">
        <f>IF($AE$2478&gt;0,IPMT('Assumptions (Battery)'!$V$9,Model!AB$1,'Assumptions (Battery)'!$V$12,'Assumptions (Battery)'!$V$7*$AE$2480),0)</f>
        <v>-0.1942020263</v>
      </c>
      <c r="AK2615" s="160">
        <f>IF($AE$2478&gt;0,IPMT('Assumptions (Battery)'!$V$9,Model!AC$1,'Assumptions (Battery)'!$V$12,'Assumptions (Battery)'!$V$7*$AE$2480),0)</f>
        <v>-0.1610990374</v>
      </c>
      <c r="AL2615" s="160">
        <f>IF($AE$2478&gt;0,IPMT('Assumptions (Battery)'!$V$9,Model!AD$1,'Assumptions (Battery)'!$V$12,'Assumptions (Battery)'!$V$7*$AE$2480),0)</f>
        <v>-0.1253478095</v>
      </c>
      <c r="AM2615" s="160">
        <f>IF($AE$2478&gt;0,IPMT('Assumptions (Battery)'!$V$9,Model!AE$1,'Assumptions (Battery)'!$V$12,'Assumptions (Battery)'!$V$7*$AE$2480),0)</f>
        <v>-0.08673648323</v>
      </c>
      <c r="AN2615" s="160">
        <f>IF($AE$2478&gt;0,IPMT('Assumptions (Battery)'!$V$9,Model!AF$1,'Assumptions (Battery)'!$V$12,'Assumptions (Battery)'!$V$7*$AE$2480),0)</f>
        <v>-0.04503625091</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-0.3182161343</v>
      </c>
      <c r="AG2616" s="160">
        <f>IF($AF$2478&gt;0,IPMT('Assumptions (Battery)'!$V$9,Model!X$1,'Assumptions (Battery)'!$V$12,'Assumptions (Battery)'!$V$7*$AF$2480),0)</f>
        <v>-0.2962498373</v>
      </c>
      <c r="AH2616" s="160">
        <f>IF($AF$2478&gt;0,IPMT('Assumptions (Battery)'!$V$9,Model!Y$1,'Assumptions (Battery)'!$V$12,'Assumptions (Battery)'!$V$7*$AF$2480),0)</f>
        <v>-0.2725262365</v>
      </c>
      <c r="AI2616" s="160">
        <f>IF($AF$2478&gt;0,IPMT('Assumptions (Battery)'!$V$9,Model!Z$1,'Assumptions (Battery)'!$V$12,'Assumptions (Battery)'!$V$7*$AF$2480),0)</f>
        <v>-0.2469047476</v>
      </c>
      <c r="AJ2616" s="160">
        <f>IF($AF$2478&gt;0,IPMT('Assumptions (Battery)'!$V$9,Model!AA$1,'Assumptions (Battery)'!$V$12,'Assumptions (Battery)'!$V$7*$AF$2480),0)</f>
        <v>-0.2192335396</v>
      </c>
      <c r="AK2616" s="160">
        <f>IF($AF$2478&gt;0,IPMT('Assumptions (Battery)'!$V$9,Model!AB$1,'Assumptions (Battery)'!$V$12,'Assumptions (Battery)'!$V$7*$AF$2480),0)</f>
        <v>-0.189348635</v>
      </c>
      <c r="AL2616" s="160">
        <f>IF($AF$2478&gt;0,IPMT('Assumptions (Battery)'!$V$9,Model!AC$1,'Assumptions (Battery)'!$V$12,'Assumptions (Battery)'!$V$7*$AF$2480),0)</f>
        <v>-0.157072938</v>
      </c>
      <c r="AM2616" s="160">
        <f>IF($AF$2478&gt;0,IPMT('Assumptions (Battery)'!$V$9,Model!AD$1,'Assumptions (Battery)'!$V$12,'Assumptions (Battery)'!$V$7*$AF$2480),0)</f>
        <v>-0.1222151852</v>
      </c>
      <c r="AN2616" s="160">
        <f>IF($AF$2478&gt;0,IPMT('Assumptions (Battery)'!$V$9,Model!AE$1,'Assumptions (Battery)'!$V$12,'Assumptions (Battery)'!$V$7*$AF$2480),0)</f>
        <v>-0.08456881226</v>
      </c>
      <c r="AO2616" s="160">
        <f>IF($AF$2478&gt;0,IPMT('Assumptions (Battery)'!$V$9,Model!AF$1,'Assumptions (Battery)'!$V$12,'Assumptions (Battery)'!$V$7*$AF$2480),0)</f>
        <v>-0.04391072944</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-0.3114256809</v>
      </c>
      <c r="AH2617" s="160">
        <f>IF($AG$2478&gt;0,IPMT('Assumptions (Battery)'!$V$9,Model!X$1,'Assumptions (Battery)'!$V$12,'Assumptions (Battery)'!$V$7*$AG$2480),0)</f>
        <v>-0.2899281254</v>
      </c>
      <c r="AI2617" s="160">
        <f>IF($AG$2478&gt;0,IPMT('Assumptions (Battery)'!$V$9,Model!Y$1,'Assumptions (Battery)'!$V$12,'Assumptions (Battery)'!$V$7*$AG$2480),0)</f>
        <v>-0.2667107654</v>
      </c>
      <c r="AJ2617" s="160">
        <f>IF($AG$2478&gt;0,IPMT('Assumptions (Battery)'!$V$9,Model!Z$1,'Assumptions (Battery)'!$V$12,'Assumptions (Battery)'!$V$7*$AG$2480),0)</f>
        <v>-0.2416360167</v>
      </c>
      <c r="AK2617" s="160">
        <f>IF($AG$2478&gt;0,IPMT('Assumptions (Battery)'!$V$9,Model!AA$1,'Assumptions (Battery)'!$V$12,'Assumptions (Battery)'!$V$7*$AG$2480),0)</f>
        <v>-0.214555288</v>
      </c>
      <c r="AL2617" s="160">
        <f>IF($AG$2478&gt;0,IPMT('Assumptions (Battery)'!$V$9,Model!AB$1,'Assumptions (Battery)'!$V$12,'Assumptions (Battery)'!$V$7*$AG$2480),0)</f>
        <v>-0.1853081011</v>
      </c>
      <c r="AM2617" s="160">
        <f>IF($AG$2478&gt;0,IPMT('Assumptions (Battery)'!$V$9,Model!AC$1,'Assumptions (Battery)'!$V$12,'Assumptions (Battery)'!$V$7*$AG$2480),0)</f>
        <v>-0.1537211392</v>
      </c>
      <c r="AN2617" s="160">
        <f>IF($AG$2478&gt;0,IPMT('Assumptions (Battery)'!$V$9,Model!AD$1,'Assumptions (Battery)'!$V$12,'Assumptions (Battery)'!$V$7*$AG$2480),0)</f>
        <v>-0.1196072203</v>
      </c>
      <c r="AO2617" s="160">
        <f>IF($AG$2478&gt;0,IPMT('Assumptions (Battery)'!$V$9,Model!AE$1,'Assumptions (Battery)'!$V$12,'Assumptions (Battery)'!$V$7*$AG$2480),0)</f>
        <v>-0.08276418792</v>
      </c>
      <c r="AP2617" s="160">
        <f>IF($AG$2478&gt;0,IPMT('Assumptions (Battery)'!$V$9,Model!AF$1,'Assumptions (Battery)'!$V$12,'Assumptions (Battery)'!$V$7*$AG$2480),0)</f>
        <v>-0.04297371296</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-0.3137224166</v>
      </c>
      <c r="AI2618" s="160">
        <f>IF($AH$2478&gt;0,IPMT('Assumptions (Battery)'!$V$9,Model!X$1,'Assumptions (Battery)'!$V$12,'Assumptions (Battery)'!$V$7*$AH$2480),0)</f>
        <v>-0.2920663186</v>
      </c>
      <c r="AJ2618" s="160">
        <f>IF($AH$2478&gt;0,IPMT('Assumptions (Battery)'!$V$9,Model!Y$1,'Assumptions (Battery)'!$V$12,'Assumptions (Battery)'!$V$7*$AH$2480),0)</f>
        <v>-0.2686777327</v>
      </c>
      <c r="AK2618" s="160">
        <f>IF($AH$2478&gt;0,IPMT('Assumptions (Battery)'!$V$9,Model!Z$1,'Assumptions (Battery)'!$V$12,'Assumptions (Battery)'!$V$7*$AH$2480),0)</f>
        <v>-0.24341806</v>
      </c>
      <c r="AL2618" s="160">
        <f>IF($AH$2478&gt;0,IPMT('Assumptions (Battery)'!$V$9,Model!AA$1,'Assumptions (Battery)'!$V$12,'Assumptions (Battery)'!$V$7*$AH$2480),0)</f>
        <v>-0.2161376135</v>
      </c>
      <c r="AM2618" s="160">
        <f>IF($AH$2478&gt;0,IPMT('Assumptions (Battery)'!$V$9,Model!AB$1,'Assumptions (Battery)'!$V$12,'Assumptions (Battery)'!$V$7*$AH$2480),0)</f>
        <v>-0.1866747312</v>
      </c>
      <c r="AN2618" s="160">
        <f>IF($AH$2478&gt;0,IPMT('Assumptions (Battery)'!$V$9,Model!AC$1,'Assumptions (Battery)'!$V$12,'Assumptions (Battery)'!$V$7*$AH$2480),0)</f>
        <v>-0.1548548184</v>
      </c>
      <c r="AO2618" s="160">
        <f>IF($AH$2478&gt;0,IPMT('Assumptions (Battery)'!$V$9,Model!AD$1,'Assumptions (Battery)'!$V$12,'Assumptions (Battery)'!$V$7*$AH$2480),0)</f>
        <v>-0.1204893125</v>
      </c>
      <c r="AP2618" s="160">
        <f>IF($AH$2478&gt;0,IPMT('Assumptions (Battery)'!$V$9,Model!AE$1,'Assumptions (Battery)'!$V$12,'Assumptions (Battery)'!$V$7*$AH$2480),0)</f>
        <v>-0.08337456616</v>
      </c>
      <c r="AQ2618" s="160">
        <f>IF($AH$2478&gt;0,IPMT('Assumptions (Battery)'!$V$9,Model!AF$1,'Assumptions (Battery)'!$V$12,'Assumptions (Battery)'!$V$7*$AH$2480),0)</f>
        <v>-0.04329064012</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-0.3159931313</v>
      </c>
      <c r="AJ2619" s="160">
        <f>IF($AI$2478&gt;0,IPMT('Assumptions (Battery)'!$V$9,Model!X$1,'Assumptions (Battery)'!$V$12,'Assumptions (Battery)'!$V$7*$AI$2480),0)</f>
        <v>-0.294180287</v>
      </c>
      <c r="AK2619" s="160">
        <f>IF($AI$2478&gt;0,IPMT('Assumptions (Battery)'!$V$9,Model!Y$1,'Assumptions (Battery)'!$V$12,'Assumptions (Battery)'!$V$7*$AI$2480),0)</f>
        <v>-0.2706224152</v>
      </c>
      <c r="AL2619" s="160">
        <f>IF($AI$2478&gt;0,IPMT('Assumptions (Battery)'!$V$9,Model!Z$1,'Assumptions (Battery)'!$V$12,'Assumptions (Battery)'!$V$7*$AI$2480),0)</f>
        <v>-0.2451799136</v>
      </c>
      <c r="AM2619" s="160">
        <f>IF($AI$2478&gt;0,IPMT('Assumptions (Battery)'!$V$9,Model!AA$1,'Assumptions (Battery)'!$V$12,'Assumptions (Battery)'!$V$7*$AI$2480),0)</f>
        <v>-0.2177020119</v>
      </c>
      <c r="AN2619" s="160">
        <f>IF($AI$2478&gt;0,IPMT('Assumptions (Battery)'!$V$9,Model!AB$1,'Assumptions (Battery)'!$V$12,'Assumptions (Battery)'!$V$7*$AI$2480),0)</f>
        <v>-0.1880258781</v>
      </c>
      <c r="AO2619" s="160">
        <f>IF($AI$2478&gt;0,IPMT('Assumptions (Battery)'!$V$9,Model!AC$1,'Assumptions (Battery)'!$V$12,'Assumptions (Battery)'!$V$7*$AI$2480),0)</f>
        <v>-0.1559756535</v>
      </c>
      <c r="AP2619" s="160">
        <f>IF($AI$2478&gt;0,IPMT('Assumptions (Battery)'!$V$9,Model!AD$1,'Assumptions (Battery)'!$V$12,'Assumptions (Battery)'!$V$7*$AI$2480),0)</f>
        <v>-0.121361411</v>
      </c>
      <c r="AQ2619" s="160">
        <f>IF($AI$2478&gt;0,IPMT('Assumptions (Battery)'!$V$9,Model!AE$1,'Assumptions (Battery)'!$V$12,'Assumptions (Battery)'!$V$7*$AI$2480),0)</f>
        <v>-0.08397802912</v>
      </c>
      <c r="AR2619" s="160">
        <f>IF($AI$2478&gt;0,IPMT('Assumptions (Battery)'!$V$9,Model!AF$1,'Assumptions (Battery)'!$V$12,'Assumptions (Battery)'!$V$7*$AI$2480),0)</f>
        <v>-0.04360397666</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-0.3162759607</v>
      </c>
      <c r="AK2620" s="160">
        <f>IF($AJ$2478&gt;0,IPMT('Assumptions (Battery)'!$V$9,Model!X$1,'Assumptions (Battery)'!$V$12,'Assumptions (Battery)'!$V$7*$AJ$2480),0)</f>
        <v>-0.2944435928</v>
      </c>
      <c r="AL2620" s="160">
        <f>IF($AJ$2478&gt;0,IPMT('Assumptions (Battery)'!$V$9,Model!Y$1,'Assumptions (Battery)'!$V$12,'Assumptions (Battery)'!$V$7*$AJ$2480),0)</f>
        <v>-0.2708646355</v>
      </c>
      <c r="AM2620" s="160">
        <f>IF($AJ$2478&gt;0,IPMT('Assumptions (Battery)'!$V$9,Model!Z$1,'Assumptions (Battery)'!$V$12,'Assumptions (Battery)'!$V$7*$AJ$2480),0)</f>
        <v>-0.2453993617</v>
      </c>
      <c r="AN2620" s="160">
        <f>IF($AJ$2478&gt;0,IPMT('Assumptions (Battery)'!$V$9,Model!AA$1,'Assumptions (Battery)'!$V$12,'Assumptions (Battery)'!$V$7*$AJ$2480),0)</f>
        <v>-0.2178968659</v>
      </c>
      <c r="AO2620" s="160">
        <f>IF($AJ$2478&gt;0,IPMT('Assumptions (Battery)'!$V$9,Model!AB$1,'Assumptions (Battery)'!$V$12,'Assumptions (Battery)'!$V$7*$AJ$2480),0)</f>
        <v>-0.1881941705</v>
      </c>
      <c r="AP2620" s="160">
        <f>IF($AJ$2478&gt;0,IPMT('Assumptions (Battery)'!$V$9,Model!AC$1,'Assumptions (Battery)'!$V$12,'Assumptions (Battery)'!$V$7*$AJ$2480),0)</f>
        <v>-0.1561152594</v>
      </c>
      <c r="AQ2620" s="160">
        <f>IF($AJ$2478&gt;0,IPMT('Assumptions (Battery)'!$V$9,Model!AD$1,'Assumptions (Battery)'!$V$12,'Assumptions (Battery)'!$V$7*$AJ$2480),0)</f>
        <v>-0.1214700354</v>
      </c>
      <c r="AR2620" s="160">
        <f>IF($AJ$2478&gt;0,IPMT('Assumptions (Battery)'!$V$9,Model!AE$1,'Assumptions (Battery)'!$V$12,'Assumptions (Battery)'!$V$7*$AJ$2480),0)</f>
        <v>-0.08405319358</v>
      </c>
      <c r="AS2620" s="160">
        <f>IF($AJ$2478&gt;0,IPMT('Assumptions (Battery)'!$V$9,Model!AF$1,'Assumptions (Battery)'!$V$12,'Assumptions (Battery)'!$V$7*$AJ$2480),0)</f>
        <v>-0.04364300436</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-0.3184312981</v>
      </c>
      <c r="AL2621" s="160">
        <f>IF($AK$2478&gt;0,IPMT('Assumptions (Battery)'!$V$9,Model!X$1,'Assumptions (Battery)'!$V$12,'Assumptions (Battery)'!$V$7*$AK$2480),0)</f>
        <v>-0.2964501484</v>
      </c>
      <c r="AM2621" s="160">
        <f>IF($AK$2478&gt;0,IPMT('Assumptions (Battery)'!$V$9,Model!Y$1,'Assumptions (Battery)'!$V$12,'Assumptions (Battery)'!$V$7*$AK$2480),0)</f>
        <v>-0.2727105067</v>
      </c>
      <c r="AN2621" s="160">
        <f>IF($AK$2478&gt;0,IPMT('Assumptions (Battery)'!$V$9,Model!Z$1,'Assumptions (Battery)'!$V$12,'Assumptions (Battery)'!$V$7*$AK$2480),0)</f>
        <v>-0.2470716937</v>
      </c>
      <c r="AO2621" s="160">
        <f>IF($AK$2478&gt;0,IPMT('Assumptions (Battery)'!$V$9,Model!AA$1,'Assumptions (Battery)'!$V$12,'Assumptions (Battery)'!$V$7*$AK$2480),0)</f>
        <v>-0.2193817757</v>
      </c>
      <c r="AP2621" s="160">
        <f>IF($AK$2478&gt;0,IPMT('Assumptions (Battery)'!$V$9,Model!AB$1,'Assumptions (Battery)'!$V$12,'Assumptions (Battery)'!$V$7*$AK$2480),0)</f>
        <v>-0.1894766642</v>
      </c>
      <c r="AQ2621" s="160">
        <f>IF($AK$2478&gt;0,IPMT('Assumptions (Battery)'!$V$9,Model!AC$1,'Assumptions (Battery)'!$V$12,'Assumptions (Battery)'!$V$7*$AK$2480),0)</f>
        <v>-0.1571791438</v>
      </c>
      <c r="AR2621" s="160">
        <f>IF($AK$2478&gt;0,IPMT('Assumptions (Battery)'!$V$9,Model!AD$1,'Assumptions (Battery)'!$V$12,'Assumptions (Battery)'!$V$7*$AK$2480),0)</f>
        <v>-0.1222978218</v>
      </c>
      <c r="AS2621" s="160">
        <f>IF($AK$2478&gt;0,IPMT('Assumptions (Battery)'!$V$9,Model!AE$1,'Assumptions (Battery)'!$V$12,'Assumptions (Battery)'!$V$7*$AK$2480),0)</f>
        <v>-0.08462599397</v>
      </c>
      <c r="AT2621" s="160">
        <f>IF($AK$2478&gt;0,IPMT('Assumptions (Battery)'!$V$9,Model!AF$1,'Assumptions (Battery)'!$V$12,'Assumptions (Battery)'!$V$7*$AK$2480),0)</f>
        <v>-0.04394041994</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-0.3205578774</v>
      </c>
      <c r="AM2622" s="160">
        <f>IF($AL$2478&gt;0,IPMT('Assumptions (Battery)'!$V$9,Model!X$1,'Assumptions (Battery)'!$V$12,'Assumptions (Battery)'!$V$7*$AL$2480),0)</f>
        <v>-0.298429931</v>
      </c>
      <c r="AN2622" s="160">
        <f>IF($AL$2478&gt;0,IPMT('Assumptions (Battery)'!$V$9,Model!Y$1,'Assumptions (Battery)'!$V$12,'Assumptions (Battery)'!$V$7*$AL$2480),0)</f>
        <v>-0.2745317489</v>
      </c>
      <c r="AO2622" s="160">
        <f>IF($AL$2478&gt;0,IPMT('Assumptions (Battery)'!$V$9,Model!Z$1,'Assumptions (Battery)'!$V$12,'Assumptions (Battery)'!$V$7*$AL$2480),0)</f>
        <v>-0.2487217123</v>
      </c>
      <c r="AP2622" s="160">
        <f>IF($AL$2478&gt;0,IPMT('Assumptions (Battery)'!$V$9,Model!AA$1,'Assumptions (Battery)'!$V$12,'Assumptions (Battery)'!$V$7*$AL$2480),0)</f>
        <v>-0.2208468727</v>
      </c>
      <c r="AQ2622" s="160">
        <f>IF($AL$2478&gt;0,IPMT('Assumptions (Battery)'!$V$9,Model!AB$1,'Assumptions (Battery)'!$V$12,'Assumptions (Battery)'!$V$7*$AL$2480),0)</f>
        <v>-0.1907420459</v>
      </c>
      <c r="AR2622" s="160">
        <f>IF($AL$2478&gt;0,IPMT('Assumptions (Battery)'!$V$9,Model!AC$1,'Assumptions (Battery)'!$V$12,'Assumptions (Battery)'!$V$7*$AL$2480),0)</f>
        <v>-0.158228833</v>
      </c>
      <c r="AS2622" s="160">
        <f>IF($AL$2478&gt;0,IPMT('Assumptions (Battery)'!$V$9,Model!AD$1,'Assumptions (Battery)'!$V$12,'Assumptions (Battery)'!$V$7*$AL$2480),0)</f>
        <v>-0.1231145631</v>
      </c>
      <c r="AT2622" s="160">
        <f>IF($AL$2478&gt;0,IPMT('Assumptions (Battery)'!$V$9,Model!AE$1,'Assumptions (Battery)'!$V$12,'Assumptions (Battery)'!$V$7*$AL$2480),0)</f>
        <v>-0.08519115161</v>
      </c>
      <c r="AU2622" s="160">
        <f>IF($AL$2478&gt;0,IPMT('Assumptions (Battery)'!$V$9,Model!AF$1,'Assumptions (Battery)'!$V$12,'Assumptions (Battery)'!$V$7*$AL$2480),0)</f>
        <v>-0.04423386718</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-0.3226462364</v>
      </c>
      <c r="AN2623" s="160">
        <f>IF($AM$2478&gt;0,IPMT('Assumptions (Battery)'!$V$9,Model!X$1,'Assumptions (Battery)'!$V$12,'Assumptions (Battery)'!$V$7*$AM$2480),0)</f>
        <v>-0.3003741317</v>
      </c>
      <c r="AO2623" s="160">
        <f>IF($AM$2478&gt;0,IPMT('Assumptions (Battery)'!$V$9,Model!Y$1,'Assumptions (Battery)'!$V$12,'Assumptions (Battery)'!$V$7*$AM$2480),0)</f>
        <v>-0.2763202586</v>
      </c>
      <c r="AP2623" s="160">
        <f>IF($AM$2478&gt;0,IPMT('Assumptions (Battery)'!$V$9,Model!Z$1,'Assumptions (Battery)'!$V$12,'Assumptions (Battery)'!$V$7*$AM$2480),0)</f>
        <v>-0.2503420756</v>
      </c>
      <c r="AQ2623" s="160">
        <f>IF($AM$2478&gt;0,IPMT('Assumptions (Battery)'!$V$9,Model!AA$1,'Assumptions (Battery)'!$V$12,'Assumptions (Battery)'!$V$7*$AM$2480),0)</f>
        <v>-0.222285638</v>
      </c>
      <c r="AR2623" s="160">
        <f>IF($AM$2478&gt;0,IPMT('Assumptions (Battery)'!$V$9,Model!AB$1,'Assumptions (Battery)'!$V$12,'Assumptions (Battery)'!$V$7*$AM$2480),0)</f>
        <v>-0.1919846854</v>
      </c>
      <c r="AS2623" s="160">
        <f>IF($AM$2478&gt;0,IPMT('Assumptions (Battery)'!$V$9,Model!AC$1,'Assumptions (Battery)'!$V$12,'Assumptions (Battery)'!$V$7*$AM$2480),0)</f>
        <v>-0.1592596566</v>
      </c>
      <c r="AT2623" s="160">
        <f>IF($AM$2478&gt;0,IPMT('Assumptions (Battery)'!$V$9,Model!AD$1,'Assumptions (Battery)'!$V$12,'Assumptions (Battery)'!$V$7*$AM$2480),0)</f>
        <v>-0.1239166255</v>
      </c>
      <c r="AU2623" s="160">
        <f>IF($AM$2478&gt;0,IPMT('Assumptions (Battery)'!$V$9,Model!AE$1,'Assumptions (Battery)'!$V$12,'Assumptions (Battery)'!$V$7*$AM$2480),0)</f>
        <v>-0.0857461519</v>
      </c>
      <c r="AV2623" s="160">
        <f>IF($AM$2478&gt;0,IPMT('Assumptions (Battery)'!$V$9,Model!AF$1,'Assumptions (Battery)'!$V$12,'Assumptions (Battery)'!$V$7*$AM$2480),0)</f>
        <v>-0.04452204041</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-0.6493881491</v>
      </c>
      <c r="AO2624" s="160">
        <f>IF($AN$2478&gt;0,IPMT('Assumptions (Battery)'!$V$9,Model!X$1,'Assumptions (Battery)'!$V$12,'Assumptions (Battery)'!$V$7*$AN$2480),0)</f>
        <v>-0.6045612172</v>
      </c>
      <c r="AP2624" s="160">
        <f>IF($AN$2478&gt;0,IPMT('Assumptions (Battery)'!$V$9,Model!Y$1,'Assumptions (Battery)'!$V$12,'Assumptions (Battery)'!$V$7*$AN$2480),0)</f>
        <v>-0.5561481308</v>
      </c>
      <c r="AQ2624" s="160">
        <f>IF($AN$2478&gt;0,IPMT('Assumptions (Battery)'!$V$9,Model!Z$1,'Assumptions (Battery)'!$V$12,'Assumptions (Battery)'!$V$7*$AN$2480),0)</f>
        <v>-0.5038619974</v>
      </c>
      <c r="AR2624" s="160">
        <f>IF($AN$2478&gt;0,IPMT('Assumptions (Battery)'!$V$9,Model!AA$1,'Assumptions (Battery)'!$V$12,'Assumptions (Battery)'!$V$7*$AN$2480),0)</f>
        <v>-0.4473929734</v>
      </c>
      <c r="AS2624" s="160">
        <f>IF($AN$2478&gt;0,IPMT('Assumptions (Battery)'!$V$9,Model!AB$1,'Assumptions (Battery)'!$V$12,'Assumptions (Battery)'!$V$7*$AN$2480),0)</f>
        <v>-0.3864064274</v>
      </c>
      <c r="AT2624" s="160">
        <f>IF($AN$2478&gt;0,IPMT('Assumptions (Battery)'!$V$9,Model!AC$1,'Assumptions (Battery)'!$V$12,'Assumptions (Battery)'!$V$7*$AN$2480),0)</f>
        <v>-0.3205409578</v>
      </c>
      <c r="AU2624" s="160">
        <f>IF($AN$2478&gt;0,IPMT('Assumptions (Battery)'!$V$9,Model!AD$1,'Assumptions (Battery)'!$V$12,'Assumptions (Battery)'!$V$7*$AN$2480),0)</f>
        <v>-0.2494062506</v>
      </c>
      <c r="AV2624" s="160">
        <f>IF($AN$2478&gt;0,IPMT('Assumptions (Battery)'!$V$9,Model!AE$1,'Assumptions (Battery)'!$V$12,'Assumptions (Battery)'!$V$7*$AN$2480),0)</f>
        <v>-0.1725807668</v>
      </c>
      <c r="AW2624" s="160">
        <f>IF($AN$2478&gt;0,IPMT('Assumptions (Battery)'!$V$9,Model!AF$1,'Assumptions (Battery)'!$V$12,'Assumptions (Battery)'!$V$7*$AN$2480),0)</f>
        <v>-0.08960924429</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-0.653398032</v>
      </c>
      <c r="AP2625" s="160">
        <f>IF($AO$2478&gt;0,IPMT('Assumptions (Battery)'!$V$9,Model!X$1,'Assumptions (Battery)'!$V$12,'Assumptions (Battery)'!$V$7*$AO$2480),0)</f>
        <v>-0.6082942999</v>
      </c>
      <c r="AQ2625" s="160">
        <f>IF($AO$2478&gt;0,IPMT('Assumptions (Battery)'!$V$9,Model!Y$1,'Assumptions (Battery)'!$V$12,'Assumptions (Battery)'!$V$7*$AO$2480),0)</f>
        <v>-0.5595822693</v>
      </c>
      <c r="AR2625" s="160">
        <f>IF($AO$2478&gt;0,IPMT('Assumptions (Battery)'!$V$9,Model!Z$1,'Assumptions (Battery)'!$V$12,'Assumptions (Battery)'!$V$7*$AO$2480),0)</f>
        <v>-0.5069732762</v>
      </c>
      <c r="AS2625" s="160">
        <f>IF($AO$2478&gt;0,IPMT('Assumptions (Battery)'!$V$9,Model!AA$1,'Assumptions (Battery)'!$V$12,'Assumptions (Battery)'!$V$7*$AO$2480),0)</f>
        <v>-0.4501555637</v>
      </c>
      <c r="AT2625" s="160">
        <f>IF($AO$2478&gt;0,IPMT('Assumptions (Battery)'!$V$9,Model!AB$1,'Assumptions (Battery)'!$V$12,'Assumptions (Battery)'!$V$7*$AO$2480),0)</f>
        <v>-0.3887924342</v>
      </c>
      <c r="AU2625" s="160">
        <f>IF($AO$2478&gt;0,IPMT('Assumptions (Battery)'!$V$9,Model!AC$1,'Assumptions (Battery)'!$V$12,'Assumptions (Battery)'!$V$7*$AO$2480),0)</f>
        <v>-0.3225202543</v>
      </c>
      <c r="AV2625" s="160">
        <f>IF($AO$2478&gt;0,IPMT('Assumptions (Battery)'!$V$9,Model!AD$1,'Assumptions (Battery)'!$V$12,'Assumptions (Battery)'!$V$7*$AO$2480),0)</f>
        <v>-0.2509463</v>
      </c>
      <c r="AW2625" s="160">
        <f>IF($AO$2478&gt;0,IPMT('Assumptions (Battery)'!$V$9,Model!AE$1,'Assumptions (Battery)'!$V$12,'Assumptions (Battery)'!$V$7*$AO$2480),0)</f>
        <v>-0.1736464294</v>
      </c>
      <c r="AX2625" s="160">
        <f>IF($AO$2478&gt;0,IPMT('Assumptions (Battery)'!$V$9,Model!AF$1,'Assumptions (Battery)'!$V$12,'Assumptions (Battery)'!$V$7*$AO$2480),0)</f>
        <v>-0.0901625691</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-0.6573354406</v>
      </c>
      <c r="AQ2626" s="160">
        <f>IF($AP$2478&gt;0,IPMT('Assumptions (Battery)'!$V$9,Model!X$1,'Assumptions (Battery)'!$V$12,'Assumptions (Battery)'!$V$7*$AP$2480),0)</f>
        <v>-0.6119599112</v>
      </c>
      <c r="AR2626" s="160">
        <f>IF($AP$2478&gt;0,IPMT('Assumptions (Battery)'!$V$9,Model!Y$1,'Assumptions (Battery)'!$V$12,'Assumptions (Battery)'!$V$7*$AP$2480),0)</f>
        <v>-0.5629543395</v>
      </c>
      <c r="AS2626" s="160">
        <f>IF($AP$2478&gt;0,IPMT('Assumptions (Battery)'!$V$9,Model!Z$1,'Assumptions (Battery)'!$V$12,'Assumptions (Battery)'!$V$7*$AP$2480),0)</f>
        <v>-0.510028322</v>
      </c>
      <c r="AT2626" s="160">
        <f>IF($AP$2478&gt;0,IPMT('Assumptions (Battery)'!$V$9,Model!AA$1,'Assumptions (Battery)'!$V$12,'Assumptions (Battery)'!$V$7*$AP$2480),0)</f>
        <v>-0.4528682232</v>
      </c>
      <c r="AU2626" s="160">
        <f>IF($AP$2478&gt;0,IPMT('Assumptions (Battery)'!$V$9,Model!AB$1,'Assumptions (Battery)'!$V$12,'Assumptions (Battery)'!$V$7*$AP$2480),0)</f>
        <v>-0.3911353164</v>
      </c>
      <c r="AV2626" s="160">
        <f>IF($AP$2478&gt;0,IPMT('Assumptions (Battery)'!$V$9,Model!AC$1,'Assumptions (Battery)'!$V$12,'Assumptions (Battery)'!$V$7*$AP$2480),0)</f>
        <v>-0.3244637771</v>
      </c>
      <c r="AW2626" s="160">
        <f>IF($AP$2478&gt;0,IPMT('Assumptions (Battery)'!$V$9,Model!AD$1,'Assumptions (Battery)'!$V$12,'Assumptions (Battery)'!$V$7*$AP$2480),0)</f>
        <v>-0.2524585147</v>
      </c>
      <c r="AX2626" s="160">
        <f>IF($AP$2478&gt;0,IPMT('Assumptions (Battery)'!$V$9,Model!AE$1,'Assumptions (Battery)'!$V$12,'Assumptions (Battery)'!$V$7*$AP$2480),0)</f>
        <v>-0.1746928313</v>
      </c>
      <c r="AY2626" s="160">
        <f>IF($AP$2478&gt;0,IPMT('Assumptions (Battery)'!$V$9,Model!AF$1,'Assumptions (Battery)'!$V$12,'Assumptions (Battery)'!$V$7*$AP$2480),0)</f>
        <v>-0.09070589316</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-0.6611592143</v>
      </c>
      <c r="AR2627" s="160">
        <f>IF($AQ$2478&gt;0,IPMT('Assumptions (Battery)'!$V$9,Model!X$1,'Assumptions (Battery)'!$V$12,'Assumptions (Battery)'!$V$7*$AQ$2480),0)</f>
        <v>-0.6155197318</v>
      </c>
      <c r="AS2627" s="160">
        <f>IF($AQ$2478&gt;0,IPMT('Assumptions (Battery)'!$V$9,Model!Y$1,'Assumptions (Battery)'!$V$12,'Assumptions (Battery)'!$V$7*$AQ$2480),0)</f>
        <v>-0.5662290907</v>
      </c>
      <c r="AT2627" s="160">
        <f>IF($AQ$2478&gt;0,IPMT('Assumptions (Battery)'!$V$9,Model!Z$1,'Assumptions (Battery)'!$V$12,'Assumptions (Battery)'!$V$7*$AQ$2480),0)</f>
        <v>-0.5129951983</v>
      </c>
      <c r="AU2627" s="160">
        <f>IF($AQ$2478&gt;0,IPMT('Assumptions (Battery)'!$V$9,Model!AA$1,'Assumptions (Battery)'!$V$12,'Assumptions (Battery)'!$V$7*$AQ$2480),0)</f>
        <v>-0.4555025945</v>
      </c>
      <c r="AV2627" s="160">
        <f>IF($AQ$2478&gt;0,IPMT('Assumptions (Battery)'!$V$9,Model!AB$1,'Assumptions (Battery)'!$V$12,'Assumptions (Battery)'!$V$7*$AQ$2480),0)</f>
        <v>-0.3934105824</v>
      </c>
      <c r="AW2627" s="160">
        <f>IF($AQ$2478&gt;0,IPMT('Assumptions (Battery)'!$V$9,Model!AC$1,'Assumptions (Battery)'!$V$12,'Assumptions (Battery)'!$V$7*$AQ$2480),0)</f>
        <v>-0.3263512093</v>
      </c>
      <c r="AX2627" s="160">
        <f>IF($AQ$2478&gt;0,IPMT('Assumptions (Battery)'!$V$9,Model!AD$1,'Assumptions (Battery)'!$V$12,'Assumptions (Battery)'!$V$7*$AQ$2480),0)</f>
        <v>-0.2539270864</v>
      </c>
      <c r="AY2627" s="160">
        <f>IF($AQ$2478&gt;0,IPMT('Assumptions (Battery)'!$V$9,Model!AE$1,'Assumptions (Battery)'!$V$12,'Assumptions (Battery)'!$V$7*$AQ$2480),0)</f>
        <v>-0.1757090337</v>
      </c>
      <c r="AZ2627" s="160">
        <f>IF($AQ$2478&gt;0,IPMT('Assumptions (Battery)'!$V$9,Model!AF$1,'Assumptions (Battery)'!$V$12,'Assumptions (Battery)'!$V$7*$AQ$2480),0)</f>
        <v>-0.09123353672</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-0.664882002</v>
      </c>
      <c r="AS2628" s="160">
        <f>IF($AR$2478&gt;0,IPMT('Assumptions (Battery)'!$V$9,Model!X$1,'Assumptions (Battery)'!$V$12,'Assumptions (Battery)'!$V$7*$AR$2480),0)</f>
        <v>-0.6189855373</v>
      </c>
      <c r="AT2628" s="160">
        <f>IF($AR$2478&gt;0,IPMT('Assumptions (Battery)'!$V$9,Model!Y$1,'Assumptions (Battery)'!$V$12,'Assumptions (Battery)'!$V$7*$AR$2480),0)</f>
        <v>-0.5694173555</v>
      </c>
      <c r="AU2628" s="160">
        <f>IF($AR$2478&gt;0,IPMT('Assumptions (Battery)'!$V$9,Model!Z$1,'Assumptions (Battery)'!$V$12,'Assumptions (Battery)'!$V$7*$AR$2480),0)</f>
        <v>-0.5158837192</v>
      </c>
      <c r="AV2628" s="160">
        <f>IF($AR$2478&gt;0,IPMT('Assumptions (Battery)'!$V$9,Model!AA$1,'Assumptions (Battery)'!$V$12,'Assumptions (Battery)'!$V$7*$AR$2480),0)</f>
        <v>-0.4580673919</v>
      </c>
      <c r="AW2628" s="160">
        <f>IF($AR$2478&gt;0,IPMT('Assumptions (Battery)'!$V$9,Model!AB$1,'Assumptions (Battery)'!$V$12,'Assumptions (Battery)'!$V$7*$AR$2480),0)</f>
        <v>-0.3956257585</v>
      </c>
      <c r="AX2628" s="160">
        <f>IF($AR$2478&gt;0,IPMT('Assumptions (Battery)'!$V$9,Model!AC$1,'Assumptions (Battery)'!$V$12,'Assumptions (Battery)'!$V$7*$AR$2480),0)</f>
        <v>-0.3281887943</v>
      </c>
      <c r="AY2628" s="160">
        <f>IF($AR$2478&gt;0,IPMT('Assumptions (Battery)'!$V$9,Model!AD$1,'Assumptions (Battery)'!$V$12,'Assumptions (Battery)'!$V$7*$AR$2480),0)</f>
        <v>-0.2553568731</v>
      </c>
      <c r="AZ2628" s="160">
        <f>IF($AR$2478&gt;0,IPMT('Assumptions (Battery)'!$V$9,Model!AE$1,'Assumptions (Battery)'!$V$12,'Assumptions (Battery)'!$V$7*$AR$2480),0)</f>
        <v>-0.1766983981</v>
      </c>
      <c r="BA2628" s="160">
        <f>IF($AR$2478&gt;0,IPMT('Assumptions (Battery)'!$V$9,Model!AF$1,'Assumptions (Battery)'!$V$12,'Assumptions (Battery)'!$V$7*$AR$2480),0)</f>
        <v>-0.09174724519</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-0.6684984079</v>
      </c>
      <c r="AT2629" s="160">
        <f>IF($AS$2478&gt;0,IPMT('Assumptions (Battery)'!$V$9,Model!X$1,'Assumptions (Battery)'!$V$12,'Assumptions (Battery)'!$V$7*$AS$2480),0)</f>
        <v>-0.6223523046</v>
      </c>
      <c r="AU2629" s="160">
        <f>IF($AS$2478&gt;0,IPMT('Assumptions (Battery)'!$V$9,Model!Y$1,'Assumptions (Battery)'!$V$12,'Assumptions (Battery)'!$V$7*$AS$2480),0)</f>
        <v>-0.5725145131</v>
      </c>
      <c r="AV2629" s="160">
        <f>IF($AS$2478&gt;0,IPMT('Assumptions (Battery)'!$V$9,Model!Z$1,'Assumptions (Battery)'!$V$12,'Assumptions (Battery)'!$V$7*$AS$2480),0)</f>
        <v>-0.5186896982</v>
      </c>
      <c r="AW2629" s="160">
        <f>IF($AS$2478&gt;0,IPMT('Assumptions (Battery)'!$V$9,Model!AA$1,'Assumptions (Battery)'!$V$12,'Assumptions (Battery)'!$V$7*$AS$2480),0)</f>
        <v>-0.4605588981</v>
      </c>
      <c r="AX2629" s="160">
        <f>IF($AS$2478&gt;0,IPMT('Assumptions (Battery)'!$V$9,Model!AB$1,'Assumptions (Battery)'!$V$12,'Assumptions (Battery)'!$V$7*$AS$2480),0)</f>
        <v>-0.397777634</v>
      </c>
      <c r="AY2629" s="160">
        <f>IF($AS$2478&gt;0,IPMT('Assumptions (Battery)'!$V$9,Model!AC$1,'Assumptions (Battery)'!$V$12,'Assumptions (Battery)'!$V$7*$AS$2480),0)</f>
        <v>-0.3299738688</v>
      </c>
      <c r="AZ2629" s="160">
        <f>IF($AS$2478&gt;0,IPMT('Assumptions (Battery)'!$V$9,Model!AD$1,'Assumptions (Battery)'!$V$12,'Assumptions (Battery)'!$V$7*$AS$2480),0)</f>
        <v>-0.2567458024</v>
      </c>
      <c r="BA2629" s="160">
        <f>IF($AS$2478&gt;0,IPMT('Assumptions (Battery)'!$V$9,Model!AE$1,'Assumptions (Battery)'!$V$12,'Assumptions (Battery)'!$V$7*$AS$2480),0)</f>
        <v>-0.1776594907</v>
      </c>
      <c r="BB2629" s="160">
        <f>IF($AS$2478&gt;0,IPMT('Assumptions (Battery)'!$V$9,Model!AF$1,'Assumptions (Battery)'!$V$12,'Assumptions (Battery)'!$V$7*$AS$2480),0)</f>
        <v>-0.09224627401</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-0.6720028644</v>
      </c>
      <c r="AU2630" s="160">
        <f>IF($AT$2478&gt;0,IPMT('Assumptions (Battery)'!$V$9,Model!X$1,'Assumptions (Battery)'!$V$12,'Assumptions (Battery)'!$V$7*$AT$2480),0)</f>
        <v>-0.6256148503</v>
      </c>
      <c r="AV2630" s="160">
        <f>IF($AT$2478&gt;0,IPMT('Assumptions (Battery)'!$V$9,Model!Y$1,'Assumptions (Battery)'!$V$12,'Assumptions (Battery)'!$V$7*$AT$2480),0)</f>
        <v>-0.575515795</v>
      </c>
      <c r="AW2630" s="160">
        <f>IF($AT$2478&gt;0,IPMT('Assumptions (Battery)'!$V$9,Model!Z$1,'Assumptions (Battery)'!$V$12,'Assumptions (Battery)'!$V$7*$AT$2480),0)</f>
        <v>-0.5214088154</v>
      </c>
      <c r="AX2630" s="160">
        <f>IF($AT$2478&gt;0,IPMT('Assumptions (Battery)'!$V$9,Model!AA$1,'Assumptions (Battery)'!$V$12,'Assumptions (Battery)'!$V$7*$AT$2480),0)</f>
        <v>-0.4629732773</v>
      </c>
      <c r="AY2630" s="160">
        <f>IF($AT$2478&gt;0,IPMT('Assumptions (Battery)'!$V$9,Model!AB$1,'Assumptions (Battery)'!$V$12,'Assumptions (Battery)'!$V$7*$AT$2480),0)</f>
        <v>-0.3998628962</v>
      </c>
      <c r="AZ2630" s="160">
        <f>IF($AT$2478&gt;0,IPMT('Assumptions (Battery)'!$V$9,Model!AC$1,'Assumptions (Battery)'!$V$12,'Assumptions (Battery)'!$V$7*$AT$2480),0)</f>
        <v>-0.3317036846</v>
      </c>
      <c r="BA2630" s="160">
        <f>IF($AT$2478&gt;0,IPMT('Assumptions (Battery)'!$V$9,Model!AD$1,'Assumptions (Battery)'!$V$12,'Assumptions (Battery)'!$V$7*$AT$2480),0)</f>
        <v>-0.2580917361</v>
      </c>
      <c r="BB2630" s="160">
        <f>IF($AT$2478&gt;0,IPMT('Assumptions (Battery)'!$V$9,Model!AE$1,'Assumptions (Battery)'!$V$12,'Assumptions (Battery)'!$V$7*$AT$2480),0)</f>
        <v>-0.1785908317</v>
      </c>
      <c r="BC2630" s="160">
        <f>IF($AT$2478&gt;0,IPMT('Assumptions (Battery)'!$V$9,Model!AF$1,'Assumptions (Battery)'!$V$12,'Assumptions (Battery)'!$V$7*$AT$2480),0)</f>
        <v>-0.0927298549</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-0.6705681131</v>
      </c>
      <c r="AV2631" s="160">
        <f>IF($AU$2478&gt;0,IPMT('Assumptions (Battery)'!$V$9,Model!X$1,'Assumptions (Battery)'!$V$12,'Assumptions (Battery)'!$V$7*$AU$2480),0)</f>
        <v>-0.6242791391</v>
      </c>
      <c r="AW2631" s="160">
        <f>IF($AU$2478&gt;0,IPMT('Assumptions (Battery)'!$V$9,Model!Y$1,'Assumptions (Battery)'!$V$12,'Assumptions (Battery)'!$V$7*$AU$2480),0)</f>
        <v>-0.5742870472</v>
      </c>
      <c r="AX2631" s="160">
        <f>IF($AU$2478&gt;0,IPMT('Assumptions (Battery)'!$V$9,Model!Z$1,'Assumptions (Battery)'!$V$12,'Assumptions (Battery)'!$V$7*$AU$2480),0)</f>
        <v>-0.5202955879</v>
      </c>
      <c r="AY2631" s="160">
        <f>IF($AU$2478&gt;0,IPMT('Assumptions (Battery)'!$V$9,Model!AA$1,'Assumptions (Battery)'!$V$12,'Assumptions (Battery)'!$V$7*$AU$2480),0)</f>
        <v>-0.4619848119</v>
      </c>
      <c r="AZ2631" s="160">
        <f>IF($AU$2478&gt;0,IPMT('Assumptions (Battery)'!$V$9,Model!AB$1,'Assumptions (Battery)'!$V$12,'Assumptions (Battery)'!$V$7*$AU$2480),0)</f>
        <v>-0.3990091739</v>
      </c>
      <c r="BA2631" s="160">
        <f>IF($AU$2478&gt;0,IPMT('Assumptions (Battery)'!$V$9,Model!AC$1,'Assumptions (Battery)'!$V$12,'Assumptions (Battery)'!$V$7*$AU$2480),0)</f>
        <v>-0.3309954847</v>
      </c>
      <c r="BB2631" s="160">
        <f>IF($AU$2478&gt;0,IPMT('Assumptions (Battery)'!$V$9,Model!AD$1,'Assumptions (Battery)'!$V$12,'Assumptions (Battery)'!$V$7*$AU$2480),0)</f>
        <v>-0.2575407005</v>
      </c>
      <c r="BC2631" s="160">
        <f>IF($AU$2478&gt;0,IPMT('Assumptions (Battery)'!$V$9,Model!AE$1,'Assumptions (Battery)'!$V$12,'Assumptions (Battery)'!$V$7*$AU$2480),0)</f>
        <v>-0.1782095335</v>
      </c>
      <c r="BD2631" s="160">
        <f>IF($AU$2478&gt;0,IPMT('Assumptions (Battery)'!$V$9,Model!AF$1,'Assumptions (Battery)'!$V$12,'Assumptions (Battery)'!$V$7*$AU$2480),0)</f>
        <v>-0.09253187317</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-0.6737371931</v>
      </c>
      <c r="AW2632" s="160">
        <f>IF($AV$2478&gt;0,IPMT('Assumptions (Battery)'!$V$9,Model!X$1,'Assumptions (Battery)'!$V$12,'Assumptions (Battery)'!$V$7*$AV$2480),0)</f>
        <v>-0.6272294592</v>
      </c>
      <c r="AX2632" s="160">
        <f>IF($AV$2478&gt;0,IPMT('Assumptions (Battery)'!$V$9,Model!Y$1,'Assumptions (Battery)'!$V$12,'Assumptions (Battery)'!$V$7*$AV$2480),0)</f>
        <v>-0.5770011065</v>
      </c>
      <c r="AY2632" s="160">
        <f>IF($AV$2478&gt;0,IPMT('Assumptions (Battery)'!$V$9,Model!Z$1,'Assumptions (Battery)'!$V$12,'Assumptions (Battery)'!$V$7*$AV$2480),0)</f>
        <v>-0.5227544856</v>
      </c>
      <c r="AZ2632" s="160">
        <f>IF($AV$2478&gt;0,IPMT('Assumptions (Battery)'!$V$9,Model!AA$1,'Assumptions (Battery)'!$V$12,'Assumptions (Battery)'!$V$7*$AV$2480),0)</f>
        <v>-0.464168135</v>
      </c>
      <c r="BA2632" s="160">
        <f>IF($AV$2478&gt;0,IPMT('Assumptions (Battery)'!$V$9,Model!AB$1,'Assumptions (Battery)'!$V$12,'Assumptions (Battery)'!$V$7*$AV$2480),0)</f>
        <v>-0.4008948764</v>
      </c>
      <c r="BB2632" s="160">
        <f>IF($AV$2478&gt;0,IPMT('Assumptions (Battery)'!$V$9,Model!AC$1,'Assumptions (Battery)'!$V$12,'Assumptions (Battery)'!$V$7*$AV$2480),0)</f>
        <v>-0.3325597571</v>
      </c>
      <c r="BC2632" s="160">
        <f>IF($AV$2478&gt;0,IPMT('Assumptions (Battery)'!$V$9,Model!AD$1,'Assumptions (Battery)'!$V$12,'Assumptions (Battery)'!$V$7*$AV$2480),0)</f>
        <v>-0.2587578283</v>
      </c>
      <c r="BD2632" s="160">
        <f>IF($AV$2478&gt;0,IPMT('Assumptions (Battery)'!$V$9,Model!AE$1,'Assumptions (Battery)'!$V$12,'Assumptions (Battery)'!$V$7*$AV$2480),0)</f>
        <v>-0.1790517452</v>
      </c>
      <c r="BE2632" s="160">
        <f>IF($AV$2478&gt;0,IPMT('Assumptions (Battery)'!$V$9,Model!AF$1,'Assumptions (Battery)'!$V$12,'Assumptions (Battery)'!$V$7*$AV$2480),0)</f>
        <v>-0.09296917538</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-0.6767907836</v>
      </c>
      <c r="AX2633" s="160">
        <f>IF($AW$2478&gt;0,IPMT('Assumptions (Battery)'!$V$9,Model!X$1,'Assumptions (Battery)'!$V$12,'Assumptions (Battery)'!$V$7*$AW$2480),0)</f>
        <v>-0.6300722619</v>
      </c>
      <c r="AY2633" s="160">
        <f>IF($AW$2478&gt;0,IPMT('Assumptions (Battery)'!$V$9,Model!Y$1,'Assumptions (Battery)'!$V$12,'Assumptions (Battery)'!$V$7*$AW$2480),0)</f>
        <v>-0.5796162584</v>
      </c>
      <c r="AZ2633" s="160">
        <f>IF($AW$2478&gt;0,IPMT('Assumptions (Battery)'!$V$9,Model!Z$1,'Assumptions (Battery)'!$V$12,'Assumptions (Battery)'!$V$7*$AW$2480),0)</f>
        <v>-0.5251237746</v>
      </c>
      <c r="BA2633" s="160">
        <f>IF($AW$2478&gt;0,IPMT('Assumptions (Battery)'!$V$9,Model!AA$1,'Assumptions (Battery)'!$V$12,'Assumptions (Battery)'!$V$7*$AW$2480),0)</f>
        <v>-0.4662718922</v>
      </c>
      <c r="BB2633" s="160">
        <f>IF($AW$2478&gt;0,IPMT('Assumptions (Battery)'!$V$9,Model!AB$1,'Assumptions (Battery)'!$V$12,'Assumptions (Battery)'!$V$7*$AW$2480),0)</f>
        <v>-0.4027118591</v>
      </c>
      <c r="BC2633" s="160">
        <f>IF($AW$2478&gt;0,IPMT('Assumptions (Battery)'!$V$9,Model!AC$1,'Assumptions (Battery)'!$V$12,'Assumptions (Battery)'!$V$7*$AW$2480),0)</f>
        <v>-0.3340670234</v>
      </c>
      <c r="BD2633" s="160">
        <f>IF($AW$2478&gt;0,IPMT('Assumptions (Battery)'!$V$9,Model!AD$1,'Assumptions (Battery)'!$V$12,'Assumptions (Battery)'!$V$7*$AW$2480),0)</f>
        <v>-0.2599306008</v>
      </c>
      <c r="BE2633" s="160">
        <f>IF($AW$2478&gt;0,IPMT('Assumptions (Battery)'!$V$9,Model!AE$1,'Assumptions (Battery)'!$V$12,'Assumptions (Battery)'!$V$7*$AW$2480),0)</f>
        <v>-0.1798632644</v>
      </c>
      <c r="BF2633" s="160">
        <f>IF($AW$2478&gt;0,IPMT('Assumptions (Battery)'!$V$9,Model!AF$1,'Assumptions (Battery)'!$V$12,'Assumptions (Battery)'!$V$7*$AW$2480),0)</f>
        <v>-0.09339054115</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-0.6796743118</v>
      </c>
      <c r="AY2634" s="160">
        <f>IF($AX$2478&gt;0,IPMT('Assumptions (Battery)'!$V$9,Model!X$1,'Assumptions (Battery)'!$V$12,'Assumptions (Battery)'!$V$7*$AX$2480),0)</f>
        <v>-0.6327567415</v>
      </c>
      <c r="AZ2634" s="160">
        <f>IF($AX$2478&gt;0,IPMT('Assumptions (Battery)'!$V$9,Model!Y$1,'Assumptions (Battery)'!$V$12,'Assumptions (Battery)'!$V$7*$AX$2480),0)</f>
        <v>-0.5820857657</v>
      </c>
      <c r="BA2634" s="160">
        <f>IF($AX$2478&gt;0,IPMT('Assumptions (Battery)'!$V$9,Model!Z$1,'Assumptions (Battery)'!$V$12,'Assumptions (Battery)'!$V$7*$AX$2480),0)</f>
        <v>-0.5273611118</v>
      </c>
      <c r="BB2634" s="160">
        <f>IF($AX$2478&gt;0,IPMT('Assumptions (Battery)'!$V$9,Model!AA$1,'Assumptions (Battery)'!$V$12,'Assumptions (Battery)'!$V$7*$AX$2480),0)</f>
        <v>-0.4682584856</v>
      </c>
      <c r="BC2634" s="160">
        <f>IF($AX$2478&gt;0,IPMT('Assumptions (Battery)'!$V$9,Model!AB$1,'Assumptions (Battery)'!$V$12,'Assumptions (Battery)'!$V$7*$AX$2480),0)</f>
        <v>-0.4044276493</v>
      </c>
      <c r="BD2634" s="160">
        <f>IF($AX$2478&gt;0,IPMT('Assumptions (Battery)'!$V$9,Model!AC$1,'Assumptions (Battery)'!$V$12,'Assumptions (Battery)'!$V$7*$AX$2480),0)</f>
        <v>-0.335490346</v>
      </c>
      <c r="BE2634" s="160">
        <f>IF($AX$2478&gt;0,IPMT('Assumptions (Battery)'!$V$9,Model!AD$1,'Assumptions (Battery)'!$V$12,'Assumptions (Battery)'!$V$7*$AX$2480),0)</f>
        <v>-0.2610380586</v>
      </c>
      <c r="BF2634" s="160">
        <f>IF($AX$2478&gt;0,IPMT('Assumptions (Battery)'!$V$9,Model!AE$1,'Assumptions (Battery)'!$V$12,'Assumptions (Battery)'!$V$7*$AX$2480),0)</f>
        <v>-0.1806295881</v>
      </c>
      <c r="BG2634" s="160">
        <f>IF($AX$2478&gt;0,IPMT('Assumptions (Battery)'!$V$9,Model!AF$1,'Assumptions (Battery)'!$V$12,'Assumptions (Battery)'!$V$7*$AX$2480),0)</f>
        <v>-0.09378843996</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-0.6824327017</v>
      </c>
      <c r="AZ2635" s="160">
        <f>IF($AY$2478&gt;0,IPMT('Assumptions (Battery)'!$V$9,Model!X$1,'Assumptions (Battery)'!$V$12,'Assumptions (Battery)'!$V$7*$AY$2480),0)</f>
        <v>-0.6353247213</v>
      </c>
      <c r="BA2635" s="160">
        <f>IF($AY$2478&gt;0,IPMT('Assumptions (Battery)'!$V$9,Model!Y$1,'Assumptions (Battery)'!$V$12,'Assumptions (Battery)'!$V$7*$AY$2480),0)</f>
        <v>-0.5844481024</v>
      </c>
      <c r="BB2635" s="160">
        <f>IF($AY$2478&gt;0,IPMT('Assumptions (Battery)'!$V$9,Model!Z$1,'Assumptions (Battery)'!$V$12,'Assumptions (Battery)'!$V$7*$AY$2480),0)</f>
        <v>-0.5295013539</v>
      </c>
      <c r="BC2635" s="160">
        <f>IF($AY$2478&gt;0,IPMT('Assumptions (Battery)'!$V$9,Model!AA$1,'Assumptions (Battery)'!$V$12,'Assumptions (Battery)'!$V$7*$AY$2480),0)</f>
        <v>-0.4701588656</v>
      </c>
      <c r="BD2635" s="160">
        <f>IF($AY$2478&gt;0,IPMT('Assumptions (Battery)'!$V$9,Model!AB$1,'Assumptions (Battery)'!$V$12,'Assumptions (Battery)'!$V$7*$AY$2480),0)</f>
        <v>-0.4060689783</v>
      </c>
      <c r="BE2635" s="160">
        <f>IF($AY$2478&gt;0,IPMT('Assumptions (Battery)'!$V$9,Model!AC$1,'Assumptions (Battery)'!$V$12,'Assumptions (Battery)'!$V$7*$AY$2480),0)</f>
        <v>-0.3368518999</v>
      </c>
      <c r="BF2635" s="160">
        <f>IF($AY$2478&gt;0,IPMT('Assumptions (Battery)'!$V$9,Model!AD$1,'Assumptions (Battery)'!$V$12,'Assumptions (Battery)'!$V$7*$AY$2480),0)</f>
        <v>-0.2620974553</v>
      </c>
      <c r="BG2635" s="160">
        <f>IF($AY$2478&gt;0,IPMT('Assumptions (Battery)'!$V$9,Model!AE$1,'Assumptions (Battery)'!$V$12,'Assumptions (Battery)'!$V$7*$AY$2480),0)</f>
        <v>-0.1813626551</v>
      </c>
      <c r="BH2635" s="160">
        <f>IF($AY$2478&gt;0,IPMT('Assumptions (Battery)'!$V$9,Model!AF$1,'Assumptions (Battery)'!$V$12,'Assumptions (Battery)'!$V$7*$AY$2480),0)</f>
        <v>-0.09416907094</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-0.6850431506</v>
      </c>
      <c r="BA2636" s="160">
        <f>IF($AZ$2478&gt;0,IPMT('Assumptions (Battery)'!$V$9,Model!X$1,'Assumptions (Battery)'!$V$12,'Assumptions (Battery)'!$V$7*$AZ$2480),0)</f>
        <v>-0.6377549721</v>
      </c>
      <c r="BB2636" s="160">
        <f>IF($AZ$2478&gt;0,IPMT('Assumptions (Battery)'!$V$9,Model!Y$1,'Assumptions (Battery)'!$V$12,'Assumptions (Battery)'!$V$7*$AZ$2480),0)</f>
        <v>-0.5866837394</v>
      </c>
      <c r="BC2636" s="160">
        <f>IF($AZ$2478&gt;0,IPMT('Assumptions (Battery)'!$V$9,Model!Z$1,'Assumptions (Battery)'!$V$12,'Assumptions (Battery)'!$V$7*$AZ$2480),0)</f>
        <v>-0.5315268081</v>
      </c>
      <c r="BD2636" s="160">
        <f>IF($AZ$2478&gt;0,IPMT('Assumptions (Battery)'!$V$9,Model!AA$1,'Assumptions (Battery)'!$V$12,'Assumptions (Battery)'!$V$7*$AZ$2480),0)</f>
        <v>-0.4719573223</v>
      </c>
      <c r="BE2636" s="160">
        <f>IF($AZ$2478&gt;0,IPMT('Assumptions (Battery)'!$V$9,Model!AB$1,'Assumptions (Battery)'!$V$12,'Assumptions (Battery)'!$V$7*$AZ$2480),0)</f>
        <v>-0.4076222776</v>
      </c>
      <c r="BF2636" s="160">
        <f>IF($AZ$2478&gt;0,IPMT('Assumptions (Battery)'!$V$9,Model!AC$1,'Assumptions (Battery)'!$V$12,'Assumptions (Battery)'!$V$7*$AZ$2480),0)</f>
        <v>-0.3381404294</v>
      </c>
      <c r="BG2636" s="160">
        <f>IF($AZ$2478&gt;0,IPMT('Assumptions (Battery)'!$V$9,Model!AD$1,'Assumptions (Battery)'!$V$12,'Assumptions (Battery)'!$V$7*$AZ$2480),0)</f>
        <v>-0.2631000333</v>
      </c>
      <c r="BH2636" s="160">
        <f>IF($AZ$2478&gt;0,IPMT('Assumptions (Battery)'!$V$9,Model!AE$1,'Assumptions (Battery)'!$V$12,'Assumptions (Battery)'!$V$7*$AZ$2480),0)</f>
        <v>-0.1820564055</v>
      </c>
      <c r="BI2636" s="160">
        <f>IF($AZ$2478&gt;0,IPMT('Assumptions (Battery)'!$V$9,Model!AF$1,'Assumptions (Battery)'!$V$12,'Assumptions (Battery)'!$V$7*$AZ$2480),0)</f>
        <v>-0.09452928747</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0.0008162963958</v>
      </c>
      <c r="S2638" s="177">
        <f t="shared" si="94"/>
        <v>0.002019273418</v>
      </c>
      <c r="T2638" s="177">
        <f t="shared" si="94"/>
        <v>0.002062181074</v>
      </c>
      <c r="U2638" s="177">
        <f t="shared" si="94"/>
        <v>0.001472699245</v>
      </c>
      <c r="V2638" s="177">
        <f t="shared" si="94"/>
        <v>0.001052293637</v>
      </c>
      <c r="W2638" s="177">
        <f t="shared" si="94"/>
        <v>0.0008971859665</v>
      </c>
      <c r="X2638" s="160">
        <f t="shared" si="94"/>
        <v>3.89672924</v>
      </c>
      <c r="Y2638" s="160">
        <f t="shared" si="94"/>
        <v>10.39374898</v>
      </c>
      <c r="Z2638" s="160">
        <f t="shared" si="94"/>
        <v>14.651937</v>
      </c>
      <c r="AA2638" s="160">
        <f t="shared" si="94"/>
        <v>17.29389575</v>
      </c>
      <c r="AB2638" s="160">
        <f t="shared" si="94"/>
        <v>18.76589744</v>
      </c>
      <c r="AC2638" s="160">
        <f t="shared" si="94"/>
        <v>20.22723244</v>
      </c>
      <c r="AD2638" s="160">
        <f t="shared" si="94"/>
        <v>21.82431808</v>
      </c>
      <c r="AE2638" s="160">
        <f t="shared" si="94"/>
        <v>22.25448332</v>
      </c>
      <c r="AF2638" s="160">
        <f t="shared" si="94"/>
        <v>21.50395668</v>
      </c>
      <c r="AG2638" s="160">
        <f t="shared" si="94"/>
        <v>20.82699511</v>
      </c>
      <c r="AH2638" s="160">
        <f t="shared" si="94"/>
        <v>20.32425749</v>
      </c>
      <c r="AI2638" s="160">
        <f t="shared" si="94"/>
        <v>20.05941448</v>
      </c>
      <c r="AJ2638" s="160">
        <f t="shared" si="94"/>
        <v>19.92928827</v>
      </c>
      <c r="AK2638" s="160">
        <f t="shared" si="94"/>
        <v>19.85331684</v>
      </c>
      <c r="AL2638" s="160">
        <f t="shared" si="94"/>
        <v>19.83395358</v>
      </c>
      <c r="AM2638" s="160">
        <f t="shared" si="94"/>
        <v>19.87576575</v>
      </c>
      <c r="AN2638" s="160">
        <f t="shared" si="94"/>
        <v>22.87414372</v>
      </c>
      <c r="AO2638" s="160">
        <f t="shared" si="94"/>
        <v>27.9832612</v>
      </c>
      <c r="AP2638" s="160">
        <f t="shared" si="94"/>
        <v>31.69959637</v>
      </c>
      <c r="AQ2638" s="160">
        <f t="shared" si="94"/>
        <v>34.42480569</v>
      </c>
      <c r="AR2638" s="160">
        <f t="shared" si="94"/>
        <v>36.4440733</v>
      </c>
      <c r="AS2638" s="160">
        <f t="shared" si="94"/>
        <v>38.46743908</v>
      </c>
      <c r="AT2638" s="160">
        <f t="shared" si="94"/>
        <v>40.49841629</v>
      </c>
      <c r="AU2638" s="160">
        <f t="shared" si="94"/>
        <v>41.58430083</v>
      </c>
      <c r="AV2638" s="160">
        <f t="shared" si="94"/>
        <v>41.73243123</v>
      </c>
      <c r="AW2638" s="160">
        <f t="shared" si="94"/>
        <v>41.89313895</v>
      </c>
      <c r="AX2638" s="160">
        <f t="shared" si="94"/>
        <v>42.06023075</v>
      </c>
      <c r="AY2638" s="160">
        <f t="shared" si="94"/>
        <v>42.22921179</v>
      </c>
      <c r="AZ2638" s="160">
        <f t="shared" si="94"/>
        <v>42.38943329</v>
      </c>
      <c r="BA2638" s="160">
        <f t="shared" si="94"/>
        <v>36.40023147</v>
      </c>
      <c r="BB2638" s="177">
        <f t="shared" si="94"/>
        <v>26.01166341</v>
      </c>
      <c r="BC2638" s="177">
        <f t="shared" si="94"/>
        <v>18.60101089</v>
      </c>
      <c r="BD2638" s="177">
        <f t="shared" si="94"/>
        <v>13.30794596</v>
      </c>
      <c r="BE2638" s="177">
        <f t="shared" si="94"/>
        <v>9.522535225</v>
      </c>
      <c r="BF2638" s="177">
        <f t="shared" si="94"/>
        <v>5.72567824</v>
      </c>
      <c r="BG2638" s="177">
        <f t="shared" si="94"/>
        <v>1.909557782</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0.0008162963958</v>
      </c>
      <c r="S2654" s="177">
        <f>IF($R$2478&gt;0,'Assumptions (Battery)'!W$13*$R$2480,0)</f>
        <v>0.001398957224</v>
      </c>
      <c r="T2654" s="280">
        <f>IF($R$2478&gt;0,'Assumptions (Battery)'!X$13*$R$2480,0)</f>
        <v>0.0009990919498</v>
      </c>
      <c r="U2654" s="177">
        <f>IF($R$2478&gt;0,'Assumptions (Battery)'!Y$13*$R$2480,0)</f>
        <v>0.0007134738966</v>
      </c>
      <c r="V2654" s="177">
        <f>IF($R$2478&gt;0,'Assumptions (Battery)'!Z$13*$R$2480,0)</f>
        <v>0.0005101138428</v>
      </c>
      <c r="W2654" s="177">
        <f>IF($R$2478&gt;0,'Assumptions (Battery)'!AA$13*$R$2480,0)</f>
        <v>0.0005095426067</v>
      </c>
      <c r="X2654" s="160">
        <f>IF($R$2478&gt;0,'Assumptions (Battery)'!AB$13*$R$2480,0)</f>
        <v>0.0005101138428</v>
      </c>
      <c r="Y2654" s="160">
        <f>IF($R$2478&gt;0,'Assumptions (Battery)'!AC$13*$R$2480,0)</f>
        <v>0.0002547713034</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0.0006203161939</v>
      </c>
      <c r="T2655" s="280">
        <f>IF($S$2478&gt;0,'Assumptions (Battery)'!W$13*$S$2480,0)</f>
        <v>0.001063089124</v>
      </c>
      <c r="U2655" s="160">
        <f>IF($S$2478&gt;0,'Assumptions (Battery)'!X$13*$S$2480,0)</f>
        <v>0.0007592253485</v>
      </c>
      <c r="V2655" s="160">
        <f>IF($S$2478&gt;0,'Assumptions (Battery)'!Y$13*$S$2480,0)</f>
        <v>0.0005421797944</v>
      </c>
      <c r="W2655" s="160">
        <f>IF($S$2478&gt;0,'Assumptions (Battery)'!Z$13*$S$2480,0)</f>
        <v>0.0003876433598</v>
      </c>
      <c r="X2655" s="160">
        <f>IF($S$2478&gt;0,'Assumptions (Battery)'!AA$13*$S$2480,0)</f>
        <v>0.0003872092687</v>
      </c>
      <c r="Y2655" s="160">
        <f>IF($S$2478&gt;0,'Assumptions (Battery)'!AB$13*$S$2480,0)</f>
        <v>0.0003876433598</v>
      </c>
      <c r="Z2655" s="160">
        <f>IF($S$2478&gt;0,'Assumptions (Battery)'!AC$13*$S$2480,0)</f>
        <v>0.0001936046343</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v>
      </c>
      <c r="U2656" s="160">
        <f>IF($T$2478&gt;0,'Assumptions (Battery)'!W$13*$T$2480,0)</f>
        <v>0</v>
      </c>
      <c r="V2656" s="160">
        <f>IF($T$2478&gt;0,'Assumptions (Battery)'!X$13*$T$2480,0)</f>
        <v>0</v>
      </c>
      <c r="W2656" s="160">
        <f>IF($T$2478&gt;0,'Assumptions (Battery)'!Y$13*$T$2480,0)</f>
        <v>0</v>
      </c>
      <c r="X2656" s="160">
        <f>IF($T$2478&gt;0,'Assumptions (Battery)'!Z$13*$T$2480,0)</f>
        <v>0</v>
      </c>
      <c r="Y2656" s="160">
        <f>IF($T$2478&gt;0,'Assumptions (Battery)'!AA$13*$T$2480,0)</f>
        <v>0</v>
      </c>
      <c r="Z2656" s="160">
        <f>IF($T$2478&gt;0,'Assumptions (Battery)'!AB$13*$T$2480,0)</f>
        <v>0</v>
      </c>
      <c r="AA2656" s="160">
        <f>IF($T$2478&gt;0,'Assumptions (Battery)'!AC$13*$T$2480,0)</f>
        <v>0</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3.895831917</v>
      </c>
      <c r="Y2660" s="160">
        <f>IF($X$2478&gt;0,'Assumptions (Battery)'!W13*$X$2480,0)</f>
        <v>6.676621669</v>
      </c>
      <c r="Z2660" s="160">
        <f>IF($X$2478&gt;0,'Assumptions (Battery)'!X13*$X$2480,0)</f>
        <v>4.768236545</v>
      </c>
      <c r="AA2660" s="160">
        <f>IF($X$2478&gt;0,'Assumptions (Battery)'!Y13*$X$2480,0)</f>
        <v>3.405104314</v>
      </c>
      <c r="AB2660" s="160">
        <f>IF($X$2478&gt;0,'Assumptions (Battery)'!Z13*$X$2480,0)</f>
        <v>2.434554165</v>
      </c>
      <c r="AC2660" s="160">
        <f>IF($X$2478&gt;0,'Assumptions (Battery)'!AA13*$X$2480,0)</f>
        <v>2.431827901</v>
      </c>
      <c r="AD2660" s="160">
        <f>IF($X$2478&gt;0,'Assumptions (Battery)'!AB13*$X$2480,0)</f>
        <v>2.434554165</v>
      </c>
      <c r="AE2660" s="160">
        <f>IF($X$2478&gt;0,'Assumptions (Battery)'!AC13*$X$2480,0)</f>
        <v>1.21591395</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3.716484897</v>
      </c>
      <c r="Z2661" s="160">
        <f>IF($Y$2478&gt;0,'Assumptions (Battery)'!W13*$Y$2480,0)</f>
        <v>6.369259281</v>
      </c>
      <c r="AA2661" s="160">
        <f>IF($Y$2478&gt;0,'Assumptions (Battery)'!X13*$Y$2480,0)</f>
        <v>4.548727841</v>
      </c>
      <c r="AB2661" s="160">
        <f>IF($Y$2478&gt;0,'Assumptions (Battery)'!Y13*$Y$2480,0)</f>
        <v>3.248348241</v>
      </c>
      <c r="AC2661" s="160">
        <f>IF($Y$2478&gt;0,'Assumptions (Battery)'!Z13*$Y$2480,0)</f>
        <v>2.322477966</v>
      </c>
      <c r="AD2661" s="160">
        <f>IF($Y$2478&gt;0,'Assumptions (Battery)'!AA13*$Y$2480,0)</f>
        <v>2.319877207</v>
      </c>
      <c r="AE2661" s="160">
        <f>IF($Y$2478&gt;0,'Assumptions (Battery)'!AB13*$Y$2480,0)</f>
        <v>2.322477966</v>
      </c>
      <c r="AF2661" s="160">
        <f>IF($Y$2478&gt;0,'Assumptions (Battery)'!AC13*$Y$2480,0)</f>
        <v>1.159938603</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3.514247569</v>
      </c>
      <c r="AA2662" s="160">
        <f>IF($Z$2478&gt;0,'Assumptions (Battery)'!W13*$Z$2480,0)</f>
        <v>6.022667808</v>
      </c>
      <c r="AB2662" s="160">
        <f>IF($Z$2478&gt;0,'Assumptions (Battery)'!X13*$Z$2480,0)</f>
        <v>4.301202938</v>
      </c>
      <c r="AC2662" s="160">
        <f>IF($Z$2478&gt;0,'Assumptions (Battery)'!Y13*$Z$2480,0)</f>
        <v>3.071585174</v>
      </c>
      <c r="AD2662" s="160">
        <f>IF($Z$2478&gt;0,'Assumptions (Battery)'!Z13*$Z$2480,0)</f>
        <v>2.196097326</v>
      </c>
      <c r="AE2662" s="160">
        <f>IF($Z$2478&gt;0,'Assumptions (Battery)'!AA13*$Z$2480,0)</f>
        <v>2.193638091</v>
      </c>
      <c r="AF2662" s="160">
        <f>IF($Z$2478&gt;0,'Assumptions (Battery)'!AB13*$Z$2480,0)</f>
        <v>2.196097326</v>
      </c>
      <c r="AG2662" s="160">
        <f>IF($Z$2478&gt;0,'Assumptions (Battery)'!AC13*$Z$2480,0)</f>
        <v>1.096819045</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3.317395782</v>
      </c>
      <c r="AB2663" s="160">
        <f>IF($AA$2478&gt;0,'Assumptions (Battery)'!W13*$AA$2480,0)</f>
        <v>5.685305998</v>
      </c>
      <c r="AC2663" s="160">
        <f>IF($AA$2478&gt;0,'Assumptions (Battery)'!X13*$AA$2480,0)</f>
        <v>4.060269575</v>
      </c>
      <c r="AD2663" s="160">
        <f>IF($AA$2478&gt;0,'Assumptions (Battery)'!Y13*$AA$2480,0)</f>
        <v>2.899529274</v>
      </c>
      <c r="AE2663" s="160">
        <f>IF($AA$2478&gt;0,'Assumptions (Battery)'!Z13*$AA$2480,0)</f>
        <v>2.073082179</v>
      </c>
      <c r="AF2663" s="160">
        <f>IF($AA$2478&gt;0,'Assumptions (Battery)'!AA13*$AA$2480,0)</f>
        <v>2.070760698</v>
      </c>
      <c r="AG2663" s="160">
        <f>IF($AA$2478&gt;0,'Assumptions (Battery)'!AB13*$AA$2480,0)</f>
        <v>2.073082179</v>
      </c>
      <c r="AH2663" s="160">
        <f>IF($AA$2478&gt;0,'Assumptions (Battery)'!AC13*$AA$2480,0)</f>
        <v>1.035380349</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3.096486094</v>
      </c>
      <c r="AC2664" s="160">
        <f>IF($AB$2478&gt;0,'Assumptions (Battery)'!W13*$AB$2480,0)</f>
        <v>5.306714097</v>
      </c>
      <c r="AD2664" s="160">
        <f>IF($AB$2478&gt;0,'Assumptions (Battery)'!X13*$AB$2480,0)</f>
        <v>3.789890958</v>
      </c>
      <c r="AE2664" s="160">
        <f>IF($AB$2478&gt;0,'Assumptions (Battery)'!Y13*$AB$2480,0)</f>
        <v>2.706445858</v>
      </c>
      <c r="AF2664" s="160">
        <f>IF($AB$2478&gt;0,'Assumptions (Battery)'!Z13*$AB$2480,0)</f>
        <v>1.935032948</v>
      </c>
      <c r="AG2664" s="160">
        <f>IF($AB$2478&gt;0,'Assumptions (Battery)'!AA13*$AB$2480,0)</f>
        <v>1.932866057</v>
      </c>
      <c r="AH2664" s="160">
        <f>IF($AB$2478&gt;0,'Assumptions (Battery)'!AB13*$AB$2480,0)</f>
        <v>1.935032948</v>
      </c>
      <c r="AI2664" s="160">
        <f>IF($AB$2478&gt;0,'Assumptions (Battery)'!AC13*$AB$2480,0)</f>
        <v>0.9664330287</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3.034357722</v>
      </c>
      <c r="AD2665" s="160">
        <f>IF($AC$2478&gt;0,'Assumptions (Battery)'!W13*$AC$2480,0)</f>
        <v>5.200239372</v>
      </c>
      <c r="AE2665" s="160">
        <f>IF($AC$2478&gt;0,'Assumptions (Battery)'!X13*$AC$2480,0)</f>
        <v>3.713850004</v>
      </c>
      <c r="AF2665" s="160">
        <f>IF($AC$2478&gt;0,'Assumptions (Battery)'!Y13*$AC$2480,0)</f>
        <v>2.652143314</v>
      </c>
      <c r="AG2665" s="160">
        <f>IF($AC$2478&gt;0,'Assumptions (Battery)'!Z13*$AC$2480,0)</f>
        <v>1.89620815</v>
      </c>
      <c r="AH2665" s="160">
        <f>IF($AC$2478&gt;0,'Assumptions (Battery)'!AA13*$AC$2480,0)</f>
        <v>1.894084736</v>
      </c>
      <c r="AI2665" s="160">
        <f>IF($AC$2478&gt;0,'Assumptions (Battery)'!AB13*$AC$2480,0)</f>
        <v>1.89620815</v>
      </c>
      <c r="AJ2665" s="160">
        <f>IF($AC$2478&gt;0,'Assumptions (Battery)'!AC13*$AC$2480,0)</f>
        <v>0.9470423682</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2.984129779</v>
      </c>
      <c r="AE2666" s="160">
        <f>IF($AD$2478&gt;0,'Assumptions (Battery)'!W13*$AD$2480,0)</f>
        <v>5.114159432</v>
      </c>
      <c r="AF2666" s="160">
        <f>IF($AD$2478&gt;0,'Assumptions (Battery)'!X13*$AD$2480,0)</f>
        <v>3.652374376</v>
      </c>
      <c r="AG2666" s="160">
        <f>IF($AD$2478&gt;0,'Assumptions (Battery)'!Y13*$AD$2480,0)</f>
        <v>2.608242193</v>
      </c>
      <c r="AH2666" s="160">
        <f>IF($AD$2478&gt;0,'Assumptions (Battery)'!Z13*$AD$2480,0)</f>
        <v>1.864820079</v>
      </c>
      <c r="AI2666" s="160">
        <f>IF($AD$2478&gt;0,'Assumptions (Battery)'!AA13*$AD$2480,0)</f>
        <v>1.862731814</v>
      </c>
      <c r="AJ2666" s="160">
        <f>IF($AD$2478&gt;0,'Assumptions (Battery)'!AB13*$AD$2480,0)</f>
        <v>1.864820079</v>
      </c>
      <c r="AK2666" s="160">
        <f>IF($AD$2478&gt;0,'Assumptions (Battery)'!AC13*$AD$2480,0)</f>
        <v>0.9313659071</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2.91491584</v>
      </c>
      <c r="AF2667" s="160">
        <f>IF($AE$2478&gt;0,'Assumptions (Battery)'!W13*$AE$2480,0)</f>
        <v>4.995541562</v>
      </c>
      <c r="AG2667" s="160">
        <f>IF($AE$2478&gt;0,'Assumptions (Battery)'!X13*$AE$2480,0)</f>
        <v>3.567661164</v>
      </c>
      <c r="AH2667" s="160">
        <f>IF($AE$2478&gt;0,'Assumptions (Battery)'!Y13*$AE$2480,0)</f>
        <v>2.547746595</v>
      </c>
      <c r="AI2667" s="160">
        <f>IF($AE$2478&gt;0,'Assumptions (Battery)'!Z13*$AE$2480,0)</f>
        <v>1.821567421</v>
      </c>
      <c r="AJ2667" s="160">
        <f>IF($AE$2478&gt;0,'Assumptions (Battery)'!AA13*$AE$2480,0)</f>
        <v>1.819527592</v>
      </c>
      <c r="AK2667" s="160">
        <f>IF($AE$2478&gt;0,'Assumptions (Battery)'!AB13*$AE$2480,0)</f>
        <v>1.821567421</v>
      </c>
      <c r="AL2667" s="160">
        <f>IF($AE$2478&gt;0,'Assumptions (Battery)'!AC13*$AE$2480,0)</f>
        <v>0.9097637961</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2.84206785</v>
      </c>
      <c r="AG2668" s="160">
        <f>IF($AF$2478&gt;0,'Assumptions (Battery)'!W13*$AF$2480,0)</f>
        <v>4.870695706</v>
      </c>
      <c r="AH2668" s="160">
        <f>IF($AF$2478&gt;0,'Assumptions (Battery)'!X13*$AF$2480,0)</f>
        <v>3.478500119</v>
      </c>
      <c r="AI2668" s="160">
        <f>IF($AF$2478&gt;0,'Assumptions (Battery)'!Y13*$AF$2480,0)</f>
        <v>2.484074699</v>
      </c>
      <c r="AJ2668" s="160">
        <f>IF($AF$2478&gt;0,'Assumptions (Battery)'!Z13*$AF$2480,0)</f>
        <v>1.7760438</v>
      </c>
      <c r="AK2668" s="160">
        <f>IF($AF$2478&gt;0,'Assumptions (Battery)'!AA13*$AF$2480,0)</f>
        <v>1.774054949</v>
      </c>
      <c r="AL2668" s="160">
        <f>IF($AF$2478&gt;0,'Assumptions (Battery)'!AB13*$AF$2480,0)</f>
        <v>1.7760438</v>
      </c>
      <c r="AM2668" s="160">
        <f>IF($AF$2478&gt;0,'Assumptions (Battery)'!AC13*$AF$2480,0)</f>
        <v>0.8870274745</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2.781420613</v>
      </c>
      <c r="AH2669" s="160">
        <f>IF($AG$2478&gt;0,'Assumptions (Battery)'!W13*$AG$2480,0)</f>
        <v>4.766759329</v>
      </c>
      <c r="AI2669" s="160">
        <f>IF($AG$2478&gt;0,'Assumptions (Battery)'!X13*$AG$2480,0)</f>
        <v>3.404271975</v>
      </c>
      <c r="AJ2669" s="160">
        <f>IF($AG$2478&gt;0,'Assumptions (Battery)'!Y13*$AG$2480,0)</f>
        <v>2.431066722</v>
      </c>
      <c r="AK2669" s="160">
        <f>IF($AG$2478&gt;0,'Assumptions (Battery)'!Z13*$AG$2480,0)</f>
        <v>1.738144582</v>
      </c>
      <c r="AL2669" s="160">
        <f>IF($AG$2478&gt;0,'Assumptions (Battery)'!AA13*$AG$2480,0)</f>
        <v>1.736198171</v>
      </c>
      <c r="AM2669" s="160">
        <f>IF($AG$2478&gt;0,'Assumptions (Battery)'!AB13*$AG$2480,0)</f>
        <v>1.738144582</v>
      </c>
      <c r="AN2669" s="160">
        <f>IF($AG$2478&gt;0,'Assumptions (Battery)'!AC13*$AG$2480,0)</f>
        <v>0.8680990856</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2.801933333</v>
      </c>
      <c r="AI2670" s="160">
        <f>IF($AH$2478&gt;0,'Assumptions (Battery)'!W13*$AH$2480,0)</f>
        <v>4.801913738</v>
      </c>
      <c r="AJ2670" s="160">
        <f>IF($AH$2478&gt;0,'Assumptions (Battery)'!X13*$AH$2480,0)</f>
        <v>3.429378166</v>
      </c>
      <c r="AK2670" s="160">
        <f>IF($AH$2478&gt;0,'Assumptions (Battery)'!Y13*$AH$2480,0)</f>
        <v>2.448995614</v>
      </c>
      <c r="AL2670" s="160">
        <f>IF($AH$2478&gt;0,'Assumptions (Battery)'!Z13*$AH$2480,0)</f>
        <v>1.750963237</v>
      </c>
      <c r="AM2670" s="160">
        <f>IF($AH$2478&gt;0,'Assumptions (Battery)'!AA13*$AH$2480,0)</f>
        <v>1.749002472</v>
      </c>
      <c r="AN2670" s="160">
        <f>IF($AH$2478&gt;0,'Assumptions (Battery)'!AB13*$AH$2480,0)</f>
        <v>1.750963237</v>
      </c>
      <c r="AO2670" s="160">
        <f>IF($AH$2478&gt;0,'Assumptions (Battery)'!AC13*$AH$2480,0)</f>
        <v>0.8745012362</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2.822213654</v>
      </c>
      <c r="AJ2671" s="160">
        <f>IF($AI$2478&gt;0,'Assumptions (Battery)'!W13*$AI$2480,0)</f>
        <v>4.836669866</v>
      </c>
      <c r="AK2671" s="160">
        <f>IF($AI$2478&gt;0,'Assumptions (Battery)'!X13*$AI$2480,0)</f>
        <v>3.454199917</v>
      </c>
      <c r="AL2671" s="160">
        <f>IF($AI$2478&gt;0,'Assumptions (Battery)'!Y13*$AI$2480,0)</f>
        <v>2.466721381</v>
      </c>
      <c r="AM2671" s="160">
        <f>IF($AI$2478&gt;0,'Assumptions (Battery)'!Z13*$AI$2480,0)</f>
        <v>1.763636664</v>
      </c>
      <c r="AN2671" s="160">
        <f>IF($AI$2478&gt;0,'Assumptions (Battery)'!AA13*$AI$2480,0)</f>
        <v>1.761661707</v>
      </c>
      <c r="AO2671" s="160">
        <f>IF($AI$2478&gt;0,'Assumptions (Battery)'!AB13*$AI$2480,0)</f>
        <v>1.763636664</v>
      </c>
      <c r="AP2671" s="160">
        <f>IF($AI$2478&gt;0,'Assumptions (Battery)'!AC13*$AI$2480,0)</f>
        <v>0.8808308535</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2.824739674</v>
      </c>
      <c r="AK2672" s="160">
        <f>IF($AJ$2478&gt;0,'Assumptions (Battery)'!W13*$AJ$2480,0)</f>
        <v>4.840998923</v>
      </c>
      <c r="AL2672" s="160">
        <f>IF($AJ$2478&gt;0,'Assumptions (Battery)'!X13*$AJ$2480,0)</f>
        <v>3.457291595</v>
      </c>
      <c r="AM2672" s="160">
        <f>IF($AJ$2478&gt;0,'Assumptions (Battery)'!Y13*$AJ$2480,0)</f>
        <v>2.468929218</v>
      </c>
      <c r="AN2672" s="160">
        <f>IF($AJ$2478&gt;0,'Assumptions (Battery)'!Z13*$AJ$2480,0)</f>
        <v>1.765215205</v>
      </c>
      <c r="AO2672" s="160">
        <f>IF($AJ$2478&gt;0,'Assumptions (Battery)'!AA13*$AJ$2480,0)</f>
        <v>1.763238481</v>
      </c>
      <c r="AP2672" s="160">
        <f>IF($AJ$2478&gt;0,'Assumptions (Battery)'!AB13*$AJ$2480,0)</f>
        <v>1.765215205</v>
      </c>
      <c r="AQ2672" s="160">
        <f>IF($AJ$2478&gt;0,'Assumptions (Battery)'!AC13*$AJ$2480,0)</f>
        <v>0.8816192404</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2.843989531</v>
      </c>
      <c r="AL2673" s="160">
        <f>IF($AK$2478&gt;0,'Assumptions (Battery)'!W13*$AK$2480,0)</f>
        <v>4.873989056</v>
      </c>
      <c r="AM2673" s="160">
        <f>IF($AK$2478&gt;0,'Assumptions (Battery)'!X13*$AK$2480,0)</f>
        <v>3.480852127</v>
      </c>
      <c r="AN2673" s="160">
        <f>IF($AK$2478&gt;0,'Assumptions (Battery)'!Y13*$AK$2480,0)</f>
        <v>2.485754321</v>
      </c>
      <c r="AO2673" s="160">
        <f>IF($AK$2478&gt;0,'Assumptions (Battery)'!Z13*$AK$2480,0)</f>
        <v>1.777244682</v>
      </c>
      <c r="AP2673" s="160">
        <f>IF($AK$2478&gt;0,'Assumptions (Battery)'!AA13*$AK$2480,0)</f>
        <v>1.775254487</v>
      </c>
      <c r="AQ2673" s="160">
        <f>IF($AK$2478&gt;0,'Assumptions (Battery)'!AB13*$AK$2480,0)</f>
        <v>1.777244682</v>
      </c>
      <c r="AR2673" s="160">
        <f>IF($AK$2478&gt;0,'Assumptions (Battery)'!AC13*$AK$2480,0)</f>
        <v>0.8876272434</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2.862982542</v>
      </c>
      <c r="AM2674" s="160">
        <f>IF($AL$2478&gt;0,'Assumptions (Battery)'!W13*$AL$2480,0)</f>
        <v>4.90653901</v>
      </c>
      <c r="AN2674" s="160">
        <f>IF($AL$2478&gt;0,'Assumptions (Battery)'!X13*$AL$2480,0)</f>
        <v>3.504098297</v>
      </c>
      <c r="AO2674" s="160">
        <f>IF($AL$2478&gt;0,'Assumptions (Battery)'!Y13*$AL$2480,0)</f>
        <v>2.50235493</v>
      </c>
      <c r="AP2674" s="160">
        <f>IF($AL$2478&gt;0,'Assumptions (Battery)'!Z13*$AL$2480,0)</f>
        <v>1.789113653</v>
      </c>
      <c r="AQ2674" s="160">
        <f>IF($AL$2478&gt;0,'Assumptions (Battery)'!AA13*$AL$2480,0)</f>
        <v>1.787110166</v>
      </c>
      <c r="AR2674" s="160">
        <f>IF($AL$2478&gt;0,'Assumptions (Battery)'!AB13*$AL$2480,0)</f>
        <v>1.789113653</v>
      </c>
      <c r="AS2674" s="160">
        <f>IF($AL$2478&gt;0,'Assumptions (Battery)'!AC13*$AL$2480,0)</f>
        <v>0.8935550831</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2.881634199</v>
      </c>
      <c r="AN2675" s="160">
        <f>IF($AM$2478&gt;0,'Assumptions (Battery)'!W13*$AM$2480,0)</f>
        <v>4.938503956</v>
      </c>
      <c r="AO2675" s="160">
        <f>IF($AM$2478&gt;0,'Assumptions (Battery)'!X13*$AM$2480,0)</f>
        <v>3.526926672</v>
      </c>
      <c r="AP2675" s="160">
        <f>IF($AM$2478&gt;0,'Assumptions (Battery)'!Y13*$AM$2480,0)</f>
        <v>2.518657183</v>
      </c>
      <c r="AQ2675" s="160">
        <f>IF($AM$2478&gt;0,'Assumptions (Battery)'!Z13*$AM$2480,0)</f>
        <v>1.800769307</v>
      </c>
      <c r="AR2675" s="160">
        <f>IF($AM$2478&gt;0,'Assumptions (Battery)'!AA13*$AM$2480,0)</f>
        <v>1.798752768</v>
      </c>
      <c r="AS2675" s="160">
        <f>IF($AM$2478&gt;0,'Assumptions (Battery)'!AB13*$AM$2480,0)</f>
        <v>1.800769307</v>
      </c>
      <c r="AT2675" s="160">
        <f>IF($AM$2478&gt;0,'Assumptions (Battery)'!AC13*$AM$2480,0)</f>
        <v>0.8993763839</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5.799847907</v>
      </c>
      <c r="AO2676" s="160">
        <f>IF($AN$2478&gt;0,'Assumptions (Battery)'!W13*$AN$2480,0)</f>
        <v>9.939697358</v>
      </c>
      <c r="AP2676" s="160">
        <f>IF($AN$2478&gt;0,'Assumptions (Battery)'!X13*$AN$2480,0)</f>
        <v>7.098624205</v>
      </c>
      <c r="AQ2676" s="160">
        <f>IF($AN$2478&gt;0,'Assumptions (Battery)'!Y13*$AN$2480,0)</f>
        <v>5.069286239</v>
      </c>
      <c r="AR2676" s="160">
        <f>IF($AN$2478&gt;0,'Assumptions (Battery)'!Z13*$AN$2480,0)</f>
        <v>3.624397607</v>
      </c>
      <c r="AS2676" s="160">
        <f>IF($AN$2478&gt;0,'Assumptions (Battery)'!AA13*$AN$2480,0)</f>
        <v>3.620338931</v>
      </c>
      <c r="AT2676" s="160">
        <f>IF($AN$2478&gt;0,'Assumptions (Battery)'!AB13*$AN$2480,0)</f>
        <v>3.624397607</v>
      </c>
      <c r="AU2676" s="160">
        <f>IF($AN$2478&gt;0,'Assumptions (Battery)'!AC13*$AN$2480,0)</f>
        <v>1.810169466</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5.835661173</v>
      </c>
      <c r="AP2677" s="160">
        <f>IF($AO$2478&gt;0,'Assumptions (Battery)'!W13*$AO$2480,0)</f>
        <v>10.00107363</v>
      </c>
      <c r="AQ2677" s="160">
        <f>IF($AO$2478&gt;0,'Assumptions (Battery)'!X13*$AO$2480,0)</f>
        <v>7.142457237</v>
      </c>
      <c r="AR2677" s="160">
        <f>IF($AO$2478&gt;0,'Assumptions (Battery)'!Y13*$AO$2480,0)</f>
        <v>5.100588387</v>
      </c>
      <c r="AS2677" s="160">
        <f>IF($AO$2478&gt;0,'Assumptions (Battery)'!Z13*$AO$2480,0)</f>
        <v>3.646777766</v>
      </c>
      <c r="AT2677" s="160">
        <f>IF($AO$2478&gt;0,'Assumptions (Battery)'!AA13*$AO$2480,0)</f>
        <v>3.642694028</v>
      </c>
      <c r="AU2677" s="160">
        <f>IF($AO$2478&gt;0,'Assumptions (Battery)'!AB13*$AO$2480,0)</f>
        <v>3.646777766</v>
      </c>
      <c r="AV2677" s="160">
        <f>IF($AO$2478&gt;0,'Assumptions (Battery)'!AC13*$AO$2480,0)</f>
        <v>1.821347014</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5.870827154</v>
      </c>
      <c r="AQ2678" s="160">
        <f>IF($AP$2478&gt;0,'Assumptions (Battery)'!W13*$AP$2480,0)</f>
        <v>10.06134059</v>
      </c>
      <c r="AR2678" s="160">
        <f>IF($AP$2478&gt;0,'Assumptions (Battery)'!X13*$AP$2480,0)</f>
        <v>7.185498035</v>
      </c>
      <c r="AS2678" s="160">
        <f>IF($AP$2478&gt;0,'Assumptions (Battery)'!Y13*$AP$2480,0)</f>
        <v>5.131324783</v>
      </c>
      <c r="AT2678" s="160">
        <f>IF($AP$2478&gt;0,'Assumptions (Battery)'!Z13*$AP$2480,0)</f>
        <v>3.668753428</v>
      </c>
      <c r="AU2678" s="160">
        <f>IF($AP$2478&gt;0,'Assumptions (Battery)'!AA13*$AP$2480,0)</f>
        <v>3.664645081</v>
      </c>
      <c r="AV2678" s="160">
        <f>IF($AP$2478&gt;0,'Assumptions (Battery)'!AB13*$AP$2480,0)</f>
        <v>3.668753428</v>
      </c>
      <c r="AW2678" s="160">
        <f>IF($AP$2478&gt;0,'Assumptions (Battery)'!AC13*$AP$2480,0)</f>
        <v>1.832322541</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5.904978233</v>
      </c>
      <c r="AR2679" s="160">
        <f>IF($AQ$2478&gt;0,'Assumptions (Battery)'!W13*$AQ$2480,0)</f>
        <v>10.11986822</v>
      </c>
      <c r="AS2679" s="160">
        <f>IF($AQ$2478&gt;0,'Assumptions (Battery)'!X13*$AQ$2480,0)</f>
        <v>7.227296662</v>
      </c>
      <c r="AT2679" s="160">
        <f>IF($AQ$2478&gt;0,'Assumptions (Battery)'!Y13*$AQ$2480,0)</f>
        <v>5.161174117</v>
      </c>
      <c r="AU2679" s="160">
        <f>IF($AQ$2478&gt;0,'Assumptions (Battery)'!Z13*$AQ$2480,0)</f>
        <v>3.690094865</v>
      </c>
      <c r="AV2679" s="160">
        <f>IF($AQ$2478&gt;0,'Assumptions (Battery)'!AA13*$AQ$2480,0)</f>
        <v>3.68596262</v>
      </c>
      <c r="AW2679" s="160">
        <f>IF($AQ$2478&gt;0,'Assumptions (Battery)'!AB13*$AQ$2480,0)</f>
        <v>3.690094865</v>
      </c>
      <c r="AX2679" s="160">
        <f>IF($AQ$2478&gt;0,'Assumptions (Battery)'!AC13*$AQ$2480,0)</f>
        <v>1.84298131</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5.93822738</v>
      </c>
      <c r="AS2680" s="160">
        <f>IF($AR$2478&gt;0,'Assumptions (Battery)'!W13*$AR$2480,0)</f>
        <v>10.17685014</v>
      </c>
      <c r="AT2680" s="160">
        <f>IF($AR$2478&gt;0,'Assumptions (Battery)'!X13*$AR$2480,0)</f>
        <v>7.267991384</v>
      </c>
      <c r="AU2680" s="160">
        <f>IF($AR$2478&gt;0,'Assumptions (Battery)'!Y13*$AR$2480,0)</f>
        <v>5.190235128</v>
      </c>
      <c r="AV2680" s="160">
        <f>IF($AR$2478&gt;0,'Assumptions (Battery)'!Z13*$AR$2480,0)</f>
        <v>3.710872674</v>
      </c>
      <c r="AW2680" s="160">
        <f>IF($AR$2478&gt;0,'Assumptions (Battery)'!AA13*$AR$2480,0)</f>
        <v>3.706717161</v>
      </c>
      <c r="AX2680" s="160">
        <f>IF($AR$2478&gt;0,'Assumptions (Battery)'!AB13*$AR$2480,0)</f>
        <v>3.710872674</v>
      </c>
      <c r="AY2680" s="160">
        <f>IF($AR$2478&gt;0,'Assumptions (Battery)'!AC13*$AR$2480,0)</f>
        <v>1.853358581</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5.970526406</v>
      </c>
      <c r="AT2681" s="160">
        <f>IF($AS$2478&gt;0,'Assumptions (Battery)'!W13*$AS$2480,0)</f>
        <v>10.23220376</v>
      </c>
      <c r="AU2681" s="160">
        <f>IF($AS$2478&gt;0,'Assumptions (Battery)'!X13*$AS$2480,0)</f>
        <v>7.307523222</v>
      </c>
      <c r="AV2681" s="160">
        <f>IF($AS$2478&gt;0,'Assumptions (Battery)'!Y13*$AS$2480,0)</f>
        <v>5.218465697</v>
      </c>
      <c r="AW2681" s="160">
        <f>IF($AS$2478&gt;0,'Assumptions (Battery)'!Z13*$AS$2480,0)</f>
        <v>3.731056739</v>
      </c>
      <c r="AX2681" s="160">
        <f>IF($AS$2478&gt;0,'Assumptions (Battery)'!AA13*$AS$2480,0)</f>
        <v>3.726878624</v>
      </c>
      <c r="AY2681" s="160">
        <f>IF($AS$2478&gt;0,'Assumptions (Battery)'!AB13*$AS$2480,0)</f>
        <v>3.731056739</v>
      </c>
      <c r="AZ2681" s="160">
        <f>IF($AS$2478&gt;0,'Assumptions (Battery)'!AC13*$AS$2480,0)</f>
        <v>1.863439312</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6.001825583</v>
      </c>
      <c r="AU2682" s="160">
        <f>IF($AT$2478&gt;0,'Assumptions (Battery)'!W13*$AT$2480,0)</f>
        <v>10.28584384</v>
      </c>
      <c r="AV2682" s="160">
        <f>IF($AT$2478&gt;0,'Assumptions (Battery)'!X13*$AT$2480,0)</f>
        <v>7.345831312</v>
      </c>
      <c r="AW2682" s="160">
        <f>IF($AT$2478&gt;0,'Assumptions (Battery)'!Y13*$AT$2480,0)</f>
        <v>5.245822361</v>
      </c>
      <c r="AX2682" s="160">
        <f>IF($AT$2478&gt;0,'Assumptions (Battery)'!Z13*$AT$2480,0)</f>
        <v>3.750615987</v>
      </c>
      <c r="AY2682" s="160">
        <f>IF($AT$2478&gt;0,'Assumptions (Battery)'!AA13*$AT$2480,0)</f>
        <v>3.746415969</v>
      </c>
      <c r="AZ2682" s="160">
        <f>IF($AT$2478&gt;0,'Assumptions (Battery)'!AB13*$AT$2480,0)</f>
        <v>3.750615987</v>
      </c>
      <c r="BA2682" s="160">
        <f>IF($AT$2478&gt;0,'Assumptions (Battery)'!AC13*$AT$2480,0)</f>
        <v>1.873207985</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5.98901146</v>
      </c>
      <c r="AV2683" s="160">
        <f>IF($AU$2478&gt;0,'Assumptions (Battery)'!W13*$AU$2480,0)</f>
        <v>10.26388318</v>
      </c>
      <c r="AW2683" s="160">
        <f>IF($AU$2478&gt;0,'Assumptions (Battery)'!X13*$AU$2480,0)</f>
        <v>7.330147686</v>
      </c>
      <c r="AX2683" s="160">
        <f>IF($AU$2478&gt;0,'Assumptions (Battery)'!Y13*$AU$2480,0)</f>
        <v>5.234622333</v>
      </c>
      <c r="AY2683" s="160">
        <f>IF($AU$2478&gt;0,'Assumptions (Battery)'!Z13*$AU$2480,0)</f>
        <v>3.742608281</v>
      </c>
      <c r="AZ2683" s="160">
        <f>IF($AU$2478&gt;0,'Assumptions (Battery)'!AA13*$AU$2480,0)</f>
        <v>3.73841723</v>
      </c>
      <c r="BA2683" s="160">
        <f>IF($AU$2478&gt;0,'Assumptions (Battery)'!AB13*$AU$2480,0)</f>
        <v>3.742608281</v>
      </c>
      <c r="BB2683" s="160">
        <f>IF($AU$2478&gt;0,'Assumptions (Battery)'!AC13*$AU$2480,0)</f>
        <v>1.869208615</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6.017315306</v>
      </c>
      <c r="AW2684" s="160">
        <f>IF($AV$2478&gt;0,'Assumptions (Battery)'!W13*$AV$2480,0)</f>
        <v>10.31238991</v>
      </c>
      <c r="AX2684" s="160">
        <f>IF($AV$2478&gt;0,'Assumptions (Battery)'!X13*$AV$2480,0)</f>
        <v>7.364789692</v>
      </c>
      <c r="AY2684" s="160">
        <f>IF($AV$2478&gt;0,'Assumptions (Battery)'!Y13*$AV$2480,0)</f>
        <v>5.259360964</v>
      </c>
      <c r="AZ2684" s="160">
        <f>IF($AV$2478&gt;0,'Assumptions (Battery)'!Z13*$AV$2480,0)</f>
        <v>3.760295709</v>
      </c>
      <c r="BA2684" s="160">
        <f>IF($AV$2478&gt;0,'Assumptions (Battery)'!AA13*$AV$2480,0)</f>
        <v>3.756084852</v>
      </c>
      <c r="BB2684" s="160">
        <f>IF($AV$2478&gt;0,'Assumptions (Battery)'!AB13*$AV$2480,0)</f>
        <v>3.760295709</v>
      </c>
      <c r="BC2684" s="160">
        <f>IF($AV$2478&gt;0,'Assumptions (Battery)'!AC13*$AV$2480,0)</f>
        <v>1.878042426</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6.044587686</v>
      </c>
      <c r="AX2685" s="160">
        <f>IF($AW$2478&gt;0,'Assumptions (Battery)'!W13*$AW$2480,0)</f>
        <v>10.35912893</v>
      </c>
      <c r="AY2685" s="160">
        <f>IF($AW$2478&gt;0,'Assumptions (Battery)'!X13*$AW$2480,0)</f>
        <v>7.398169254</v>
      </c>
      <c r="AZ2685" s="160">
        <f>IF($AW$2478&gt;0,'Assumptions (Battery)'!Y13*$AW$2480,0)</f>
        <v>5.283198055</v>
      </c>
      <c r="BA2685" s="160">
        <f>IF($AW$2478&gt;0,'Assumptions (Battery)'!Z13*$AW$2480,0)</f>
        <v>3.777338561</v>
      </c>
      <c r="BB2685" s="160">
        <f>IF($AW$2478&gt;0,'Assumptions (Battery)'!AA13*$AW$2480,0)</f>
        <v>3.773108619</v>
      </c>
      <c r="BC2685" s="160">
        <f>IF($AW$2478&gt;0,'Assumptions (Battery)'!AB13*$AW$2480,0)</f>
        <v>3.777338561</v>
      </c>
      <c r="BD2685" s="160">
        <f>IF($AW$2478&gt;0,'Assumptions (Battery)'!AC13*$AW$2480,0)</f>
        <v>1.886554309</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6.070341197</v>
      </c>
      <c r="AY2686" s="160">
        <f>IF($AX$2478&gt;0,'Assumptions (Battery)'!W13*$AX$2480,0)</f>
        <v>10.40326493</v>
      </c>
      <c r="AZ2686" s="160">
        <f>IF($AX$2478&gt;0,'Assumptions (Battery)'!X13*$AX$2480,0)</f>
        <v>7.42968982</v>
      </c>
      <c r="BA2686" s="160">
        <f>IF($AX$2478&gt;0,'Assumptions (Battery)'!Y13*$AX$2480,0)</f>
        <v>5.305707596</v>
      </c>
      <c r="BB2686" s="160">
        <f>IF($AX$2478&gt;0,'Assumptions (Battery)'!Z13*$AX$2480,0)</f>
        <v>3.793432252</v>
      </c>
      <c r="BC2686" s="160">
        <f>IF($AX$2478&gt;0,'Assumptions (Battery)'!AA13*$AX$2480,0)</f>
        <v>3.789184288</v>
      </c>
      <c r="BD2686" s="160">
        <f>IF($AX$2478&gt;0,'Assumptions (Battery)'!AB13*$AX$2480,0)</f>
        <v>3.793432252</v>
      </c>
      <c r="BE2686" s="160">
        <f>IF($AX$2478&gt;0,'Assumptions (Battery)'!AC13*$AX$2480,0)</f>
        <v>1.894592144</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6.094977067</v>
      </c>
      <c r="AZ2687" s="160">
        <f>IF($AY$2478&gt;0,'Assumptions (Battery)'!W13*$AY$2480,0)</f>
        <v>10.44548554</v>
      </c>
      <c r="BA2687" s="160">
        <f>IF($AY$2478&gt;0,'Assumptions (Battery)'!X13*$AY$2480,0)</f>
        <v>7.459842471</v>
      </c>
      <c r="BB2687" s="160">
        <f>IF($AY$2478&gt;0,'Assumptions (Battery)'!Y13*$AY$2480,0)</f>
        <v>5.327240278</v>
      </c>
      <c r="BC2687" s="160">
        <f>IF($AY$2478&gt;0,'Assumptions (Battery)'!Z13*$AY$2480,0)</f>
        <v>3.808827517</v>
      </c>
      <c r="BD2687" s="160">
        <f>IF($AY$2478&gt;0,'Assumptions (Battery)'!AA13*$AY$2480,0)</f>
        <v>3.804562312</v>
      </c>
      <c r="BE2687" s="160">
        <f>IF($AY$2478&gt;0,'Assumptions (Battery)'!AB13*$AY$2480,0)</f>
        <v>3.808827517</v>
      </c>
      <c r="BF2687" s="160">
        <f>IF($AY$2478&gt;0,'Assumptions (Battery)'!AC13*$AY$2480,0)</f>
        <v>1.902281156</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6.118291638</v>
      </c>
      <c r="BA2688" s="160">
        <f>IF($AZ$2478&gt;0,'Assumptions (Battery)'!W13*$AZ$2480,0)</f>
        <v>10.48544172</v>
      </c>
      <c r="BB2688" s="160">
        <f>IF($AZ$2478&gt;0,'Assumptions (Battery)'!X13*$AZ$2480,0)</f>
        <v>7.48837794</v>
      </c>
      <c r="BC2688" s="160">
        <f>IF($AZ$2478&gt;0,'Assumptions (Battery)'!Y13*$AZ$2480,0)</f>
        <v>5.347618094</v>
      </c>
      <c r="BD2688" s="160">
        <f>IF($AZ$2478&gt;0,'Assumptions (Battery)'!Z13*$AZ$2480,0)</f>
        <v>3.823397084</v>
      </c>
      <c r="BE2688" s="160">
        <f>IF($AZ$2478&gt;0,'Assumptions (Battery)'!AA13*$AZ$2480,0)</f>
        <v>3.819115564</v>
      </c>
      <c r="BF2688" s="160">
        <f>IF($AZ$2478&gt;0,'Assumptions (Battery)'!AB13*$AZ$2480,0)</f>
        <v>3.823397084</v>
      </c>
      <c r="BG2688" s="160">
        <f>IF($AZ$2478&gt;0,'Assumptions (Battery)'!AC13*$AZ$2480,0)</f>
        <v>1.909557782</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-0.008886456673</v>
      </c>
      <c r="P2690" s="160">
        <f>IF(Model!P2476+Model!P2477-P2475-P2638+P2586&gt;0,(1-'Assumptions (Battery)'!O32)*(Model!P2476+Model!P2477-P2475-P2638+P2586)+Model!P2638-P2533+Model!P2534,Model!P2476+Model!P2477-P2475+P2586-P2533+Model!P2534)</f>
        <v>-0.000262433026</v>
      </c>
      <c r="Q2690" s="160">
        <f>IF(Model!Q2476+Model!Q2477-Q2475-Q2638+Q2586&gt;0,(1-'Assumptions (Battery)'!P32)*(Model!Q2476+Model!Q2477-Q2475-Q2638+Q2586)+Model!Q2638-Q2533+Model!Q2534,Model!Q2476+Model!Q2477-Q2475+Q2586-Q2533+Model!Q2534)</f>
        <v>-0.001912553114</v>
      </c>
      <c r="R2690" s="160">
        <f>IF(Model!R2476+Model!R2477-R2475-R2638+R2586&gt;0,(1-'Assumptions (Battery)'!Q32)*(Model!R2476+Model!R2477-R2475-R2638+R2586)+Model!R2638-R2533+Model!R2534,Model!R2476+Model!R2477-R2475+R2586-R2533+Model!R2534)</f>
        <v>-0.005081168405</v>
      </c>
      <c r="S2690" s="160">
        <f>IF(Model!S2476+Model!S2477-S2475-S2638+S2586&gt;0,(1-'Assumptions (Battery)'!R32)*(Model!S2476+Model!S2477-S2475-S2638+S2586)+Model!S2638-S2533+Model!S2534,Model!S2476+Model!S2477-S2475+S2586-S2533+Model!S2534)</f>
        <v>-0.004230983415</v>
      </c>
      <c r="T2690" s="160">
        <f>IF(Model!T2476+Model!T2477-T2475-T2638+T2586&gt;0,(1-'Assumptions (Battery)'!S32)*(Model!T2476+Model!T2477-T2475-T2638+T2586)+Model!T2638-T2533+Model!T2534,Model!T2476+Model!T2477-T2475+T2586-T2533+Model!T2534)</f>
        <v>-0.0008376918786</v>
      </c>
      <c r="U2690" s="160">
        <f>IF(Model!U2476+Model!U2477-U2475-U2638+U2586&gt;0,(1-'Assumptions (Battery)'!T32)*(Model!U2476+Model!U2477-U2475-U2638+U2586)+Model!U2638-U2533+Model!U2534,Model!U2476+Model!U2477-U2475+U2586-U2533+Model!U2534)</f>
        <v>-0.0007618392815</v>
      </c>
      <c r="V2690" s="160">
        <f>IF(Model!V2476+Model!V2477-V2475-V2638+V2586&gt;0,(1-'Assumptions (Battery)'!U32)*(Model!V2476+Model!V2477-V2475-V2638+V2586)+Model!V2638-V2533+Model!V2534,Model!V2476+Model!V2477-V2475+V2586-V2533+Model!V2534)</f>
        <v>-0.0007453034268</v>
      </c>
      <c r="W2690" s="160">
        <f>IF(Model!W2476+Model!W2477-W2475-W2638+W2586&gt;0,(1-'Assumptions (Battery)'!V32)*(Model!W2476+Model!W2477-W2475-W2638+W2586)+Model!W2638-W2533+Model!W2534,Model!W2476+Model!W2477-W2475+W2586-W2533+Model!W2534)</f>
        <v>-22.8449687</v>
      </c>
      <c r="X2690" s="160">
        <f>IF(Model!X2476+Model!X2477-X2475-X2638+X2586&gt;0,(1-'Assumptions (Battery)'!W32)*(Model!X2476+Model!X2477-X2475-X2638+X2586)+Model!X2638-X2533+Model!X2534,Model!X2476+Model!X2477-X2475+X2586-X2533+Model!X2534)</f>
        <v>-23.29871493</v>
      </c>
      <c r="Y2690" s="160">
        <f>IF(Model!Y2476+Model!Y2477-Y2475-Y2638+Y2586&gt;0,(1-'Assumptions (Battery)'!X32)*(Model!Y2476+Model!Y2477-Y2475-Y2638+Y2586)+Model!Y2638-Y2533+Model!Y2534,Model!Y2476+Model!Y2477-Y2475+Y2586-Y2533+Model!Y2534)</f>
        <v>-23.68226826</v>
      </c>
      <c r="Z2690" s="160">
        <f>IF(Model!Z2476+Model!Z2477-Z2475-Z2638+Z2586&gt;0,(1-'Assumptions (Battery)'!Y32)*(Model!Z2476+Model!Z2477-Z2475-Z2638+Z2586)+Model!Z2638-Z2533+Model!Z2534,Model!Z2476+Model!Z2477-Z2475+Z2586-Z2533+Model!Z2534)</f>
        <v>-23.82047182</v>
      </c>
      <c r="AA2690" s="160">
        <f>IF(Model!AA2476+Model!AA2477-AA2475-AA2638+AA2586&gt;0,(1-'Assumptions (Battery)'!Z32)*(Model!AA2476+Model!AA2477-AA2475-AA2638+AA2586)+Model!AA2638-AA2533+Model!AA2534,Model!AA2476+Model!AA2477-AA2475+AA2586-AA2533+Model!AA2534)</f>
        <v>-23.88049129</v>
      </c>
      <c r="AB2690" s="160">
        <f>IF(Model!AB2476+Model!AB2477-AB2475-AB2638+AB2586&gt;0,(1-'Assumptions (Battery)'!AA32)*(Model!AB2476+Model!AB2477-AB2475-AB2638+AB2586)+Model!AB2638-AB2533+Model!AB2534,Model!AB2476+Model!AB2477-AB2475+AB2586-AB2533+Model!AB2534)</f>
        <v>-23.66909813</v>
      </c>
      <c r="AC2690" s="160">
        <f>IF(Model!AC2476+Model!AC2477-AC2475-AC2638+AC2586&gt;0,(1-'Assumptions (Battery)'!AB32)*(Model!AC2476+Model!AC2477-AC2475-AC2638+AC2586)+Model!AC2638-AC2533+Model!AC2534,Model!AC2476+Model!AC2477-AC2475+AC2586-AC2533+Model!AC2534)</f>
        <v>-24.42317496</v>
      </c>
      <c r="AD2690" s="160">
        <f>IF(Model!AD2476+Model!AD2477-AD2475-AD2638+AD2586&gt;0,(1-'Assumptions (Battery)'!AC32)*(Model!AD2476+Model!AD2477-AD2475-AD2638+AD2586)+Model!AD2638-AD2533+Model!AD2534,Model!AD2476+Model!AD2477-AD2475+AD2586-AD2533+Model!AD2534)</f>
        <v>-25.22596557</v>
      </c>
      <c r="AE2690" s="160">
        <f>IF(Model!AE2476+Model!AE2477-AE2475-AE2638+AE2586&gt;0,(1-'Assumptions (Battery)'!AD32)*(Model!AE2476+Model!AE2477-AE2475-AE2638+AE2586)+Model!AE2638-AE2533+Model!AE2534,Model!AE2476+Model!AE2477-AE2475+AE2586-AE2533+Model!AE2534)</f>
        <v>-25.8637078</v>
      </c>
      <c r="AF2690" s="160">
        <f>IF(Model!AF2476+Model!AF2477-AF2475-AF2638+AF2586&gt;0,(1-'Assumptions (Battery)'!AE32)*(Model!AF2476+Model!AF2477-AF2475-AF2638+AF2586)+Model!AF2638-AF2533+Model!AF2534,Model!AF2476+Model!AF2477-AF2475+AF2586-AF2533+Model!AF2534)</f>
        <v>-26.43543957</v>
      </c>
      <c r="AG2690" s="160">
        <f>IF(Model!AG2476+Model!AG2477-AG2475-AG2638+AG2586&gt;0,(1-'Assumptions (Battery)'!AF32)*(Model!AG2476+Model!AG2477-AG2475-AG2638+AG2586)+Model!AG2638-AG2533+Model!AG2534,Model!AG2476+Model!AG2477-AG2475+AG2586-AG2533+Model!AG2534)</f>
        <v>-27.05881853</v>
      </c>
      <c r="AH2690" s="160">
        <f>IF(Model!AH2476+Model!AH2477-AH2475-AH2638+AH2586&gt;0,(1-'Assumptions (Battery)'!AG32)*(Model!AH2476+Model!AH2477-AH2475-AH2638+AH2586)+Model!AH2638-AH2533+Model!AH2534,Model!AH2476+Model!AH2477-AH2475+AH2586-AH2533+Model!AH2534)</f>
        <v>-27.46254406</v>
      </c>
      <c r="AI2690" s="160">
        <f>IF(Model!AI2476+Model!AI2477-AI2475-AI2638+AI2586&gt;0,(1-'Assumptions (Battery)'!AH32)*(Model!AI2476+Model!AI2477-AI2475-AI2638+AI2586)+Model!AI2638-AI2533+Model!AI2534,Model!AI2476+Model!AI2477-AI2475+AI2586-AI2533+Model!AI2534)</f>
        <v>-27.91328313</v>
      </c>
      <c r="AJ2690" s="160">
        <f>IF(Model!AJ2476+Model!AJ2477-AJ2475-AJ2638+AJ2586&gt;0,(1-'Assumptions (Battery)'!AI32)*(Model!AJ2476+Model!AJ2477-AJ2475-AJ2638+AJ2586)+Model!AJ2638-AJ2533+Model!AJ2534,Model!AJ2476+Model!AJ2477-AJ2475+AJ2586-AJ2533+Model!AJ2534)</f>
        <v>-28.27398385</v>
      </c>
      <c r="AK2690" s="160">
        <f>IF(Model!AK2476+Model!AK2477-AK2475-AK2638+AK2586&gt;0,(1-'Assumptions (Battery)'!AJ32)*(Model!AK2476+Model!AK2477-AK2475-AK2638+AK2586)+Model!AK2638-AK2533+Model!AK2534,Model!AK2476+Model!AK2477-AK2475+AK2586-AK2533+Model!AK2534)</f>
        <v>-28.81509139</v>
      </c>
      <c r="AL2690" s="160">
        <f>IF(Model!AL2476+Model!AL2477-AL2475-AL2638+AL2586&gt;0,(1-'Assumptions (Battery)'!AK32)*(Model!AL2476+Model!AL2477-AL2475-AL2638+AL2586)+Model!AL2638-AL2533+Model!AL2534,Model!AL2476+Model!AL2477-AL2475+AL2586-AL2533+Model!AL2534)</f>
        <v>-29.41027238</v>
      </c>
      <c r="AM2690" s="160">
        <f>IF(Model!AM2476+Model!AM2477-AM2475-AM2638+AM2586&gt;0,(1-'Assumptions (Battery)'!AL32)*(Model!AM2476+Model!AM2477-AM2475-AM2638+AM2586)+Model!AM2638-AM2533+Model!AM2534,Model!AM2476+Model!AM2477-AM2475+AM2586-AM2533+Model!AM2534)</f>
        <v>-30.02527698</v>
      </c>
      <c r="AN2690" s="160">
        <f>IF(Model!AN2476+Model!AN2477-AN2475-AN2638+AN2586&gt;0,(1-'Assumptions (Battery)'!AM32)*(Model!AN2476+Model!AN2477-AN2475-AN2638+AN2586)+Model!AN2638-AN2533+Model!AN2534,Model!AN2476+Model!AN2477-AN2475+AN2586-AN2533+Model!AN2534)</f>
        <v>-47.4973179</v>
      </c>
      <c r="AO2690" s="160">
        <f>IF(Model!AO2476+Model!AO2477-AO2475-AO2638+AO2586&gt;0,(1-'Assumptions (Battery)'!AN32)*(Model!AO2476+Model!AO2477-AO2475-AO2638+AO2586)+Model!AO2638-AO2533+Model!AO2534,Model!AO2476+Model!AO2477-AO2475+AO2586-AO2533+Model!AO2534)</f>
        <v>-48.85906398</v>
      </c>
      <c r="AP2690" s="160">
        <f>IF(Model!AP2476+Model!AP2477-AP2475-AP2638+AP2586&gt;0,(1-'Assumptions (Battery)'!AO32)*(Model!AP2476+Model!AP2477-AP2475-AP2638+AP2586)+Model!AP2638-AP2533+Model!AP2534,Model!AP2476+Model!AP2477-AP2475+AP2586-AP2533+Model!AP2534)</f>
        <v>-50.24447012</v>
      </c>
      <c r="AQ2690" s="160">
        <f>IF(Model!AQ2476+Model!AQ2477-AQ2475-AQ2638+AQ2586&gt;0,(1-'Assumptions (Battery)'!AP32)*(Model!AQ2476+Model!AQ2477-AQ2475-AQ2638+AQ2586)+Model!AQ2638-AQ2533+Model!AQ2534,Model!AQ2476+Model!AQ2477-AQ2475+AQ2586-AQ2533+Model!AQ2534)</f>
        <v>-51.64821598</v>
      </c>
      <c r="AR2690" s="160">
        <f>IF(Model!AR2476+Model!AR2477-AR2475-AR2638+AR2586&gt;0,(1-'Assumptions (Battery)'!AQ32)*(Model!AR2476+Model!AR2477-AR2475-AR2638+AR2586)+Model!AR2638-AR2533+Model!AR2534,Model!AR2476+Model!AR2477-AR2475+AR2586-AR2533+Model!AR2534)</f>
        <v>-53.05361436</v>
      </c>
      <c r="AS2690" s="160">
        <f>IF(Model!AS2476+Model!AS2477-AS2475-AS2638+AS2586&gt;0,(1-'Assumptions (Battery)'!AR32)*(Model!AS2476+Model!AS2477-AS2475-AS2638+AS2586)+Model!AS2638-AS2533+Model!AS2534,Model!AS2476+Model!AS2477-AS2475+AS2586-AS2533+Model!AS2534)</f>
        <v>-54.45986783</v>
      </c>
      <c r="AT2690" s="160">
        <f>IF(Model!AT2476+Model!AT2477-AT2475-AT2638+AT2586&gt;0,(1-'Assumptions (Battery)'!AS32)*(Model!AT2476+Model!AT2477-AT2475-AT2638+AT2586)+Model!AT2638-AT2533+Model!AT2534,Model!AT2476+Model!AT2477-AT2475+AT2586-AT2533+Model!AT2534)</f>
        <v>-55.86958196</v>
      </c>
      <c r="AU2690" s="160">
        <f>IF(Model!AU2476+Model!AU2477-AU2475-AU2638+AU2586&gt;0,(1-'Assumptions (Battery)'!AT32)*(Model!AU2476+Model!AU2477-AU2475-AU2638+AU2586)+Model!AU2638-AU2533+Model!AU2534,Model!AU2476+Model!AU2477-AU2475+AU2586-AU2533+Model!AU2534)</f>
        <v>-56.93785344</v>
      </c>
      <c r="AV2690" s="160">
        <f>IF(Model!AV2476+Model!AV2477-AV2475-AV2638+AV2586&gt;0,(1-'Assumptions (Battery)'!AU32)*(Model!AV2476+Model!AV2477-AV2475-AV2638+AV2586)+Model!AV2638-AV2533+Model!AV2534,Model!AV2476+Model!AV2477-AV2475+AV2586-AV2533+Model!AV2534)</f>
        <v>-58.32542183</v>
      </c>
      <c r="AW2690" s="160">
        <f>IF(Model!AW2476+Model!AW2477-AW2475-AW2638+AW2586&gt;0,(1-'Assumptions (Battery)'!AV32)*(Model!AW2476+Model!AW2477-AW2475-AW2638+AW2586)+Model!AW2638-AW2533+Model!AW2534,Model!AW2476+Model!AW2477-AW2475+AW2586-AW2533+Model!AW2534)</f>
        <v>-59.71133303</v>
      </c>
      <c r="AX2690" s="160">
        <f>IF(Model!AX2476+Model!AX2477-AX2475-AX2638+AX2586&gt;0,(1-'Assumptions (Battery)'!AW32)*(Model!AX2476+Model!AX2477-AX2475-AX2638+AX2586)+Model!AX2638-AX2533+Model!AX2534,Model!AX2476+Model!AX2477-AX2475+AX2586-AX2533+Model!AX2534)</f>
        <v>-60.48592534</v>
      </c>
      <c r="AY2690" s="160">
        <f>IF(Model!AY2476+Model!AY2477-AY2475-AY2638+AY2586&gt;0,(1-'Assumptions (Battery)'!AX32)*(Model!AY2476+Model!AY2477-AY2475-AY2638+AY2586)+Model!AY2638-AY2533+Model!AY2534,Model!AY2476+Model!AY2477-AY2475+AY2586-AY2533+Model!AY2534)</f>
        <v>-61.24871015</v>
      </c>
      <c r="AZ2690" s="160">
        <f>IF(Model!AZ2476+Model!AZ2477-AZ2475-AZ2638+AZ2586&gt;0,(1-'Assumptions (Battery)'!AY32)*(Model!AZ2476+Model!AZ2477-AZ2475-AZ2638+AZ2586)+Model!AZ2638-AZ2533+Model!AZ2534,Model!AZ2476+Model!AZ2477-AZ2475+AZ2586-AZ2533+Model!AZ2534)</f>
        <v>-62.00426888</v>
      </c>
      <c r="BA2690" s="160">
        <f>IF(Model!BA2476+Model!BA2477-BA2475-BA2638+BA2586&gt;0,(1-'Assumptions (Battery)'!AZ32)*(Model!BA2476+Model!BA2477-BA2475-BA2638+BA2586)+Model!BA2638-BA2533+Model!BA2534,Model!BA2476+Model!BA2477-BA2475+BA2586-BA2533+Model!BA2534)</f>
        <v>-27.09601286</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0.00138</v>
      </c>
      <c r="Q2692" s="362">
        <f>Q2479*'Assumptions (Battery)'!$V$31/10^3</f>
        <v>0</v>
      </c>
      <c r="R2692" s="362">
        <f>R2479*'Assumptions (Battery)'!$V$31/10^3</f>
        <v>0.000276</v>
      </c>
      <c r="S2692" s="362">
        <f>S2479*'Assumptions (Battery)'!$V$31/10^3</f>
        <v>0.000828</v>
      </c>
      <c r="T2692" s="362">
        <f>T2479*'Assumptions (Battery)'!$V$31/10^3</f>
        <v>0.0006624</v>
      </c>
      <c r="U2692" s="362">
        <f>U2479*'Assumptions (Battery)'!$V$31/10^3</f>
        <v>0</v>
      </c>
      <c r="V2692" s="362">
        <f>V2479*'Assumptions (Battery)'!$V$31/10^3</f>
        <v>0</v>
      </c>
      <c r="W2692" s="362">
        <f>W2479*'Assumptions (Battery)'!$V$31/10^3</f>
        <v>0</v>
      </c>
      <c r="X2692" s="362">
        <f>X2479*'Assumptions (Battery)'!$V$31/10^3</f>
        <v>6.317126394</v>
      </c>
      <c r="Y2692" s="362">
        <f>Y2479*'Assumptions (Battery)'!$V$31/10^3</f>
        <v>6.317126394</v>
      </c>
      <c r="Z2692" s="362">
        <f>Z2479*'Assumptions (Battery)'!$V$31/10^3</f>
        <v>6.317126394</v>
      </c>
      <c r="AA2692" s="362">
        <f>AA2479*'Assumptions (Battery)'!$V$31/10^3</f>
        <v>6.317126394</v>
      </c>
      <c r="AB2692" s="362">
        <f>AB2479*'Assumptions (Battery)'!$V$31/10^3</f>
        <v>6.317126394</v>
      </c>
      <c r="AC2692" s="362">
        <f>AC2479*'Assumptions (Battery)'!$V$31/10^3</f>
        <v>6.317126394</v>
      </c>
      <c r="AD2692" s="362">
        <f>AD2479*'Assumptions (Battery)'!$V$31/10^3</f>
        <v>6.317126394</v>
      </c>
      <c r="AE2692" s="362">
        <f>AE2479*'Assumptions (Battery)'!$V$31/10^3</f>
        <v>6.317126394</v>
      </c>
      <c r="AF2692" s="362">
        <f>AF2479*'Assumptions (Battery)'!$V$31/10^3</f>
        <v>6.317126394</v>
      </c>
      <c r="AG2692" s="362">
        <f>AG2479*'Assumptions (Battery)'!$V$31/10^3</f>
        <v>6.317126394</v>
      </c>
      <c r="AH2692" s="362">
        <f>AH2479*'Assumptions (Battery)'!$V$31/10^3</f>
        <v>6.317126394</v>
      </c>
      <c r="AI2692" s="362">
        <f>AI2479*'Assumptions (Battery)'!$V$31/10^3</f>
        <v>6.317126394</v>
      </c>
      <c r="AJ2692" s="362">
        <f>AJ2479*'Assumptions (Battery)'!$V$31/10^3</f>
        <v>6.317126394</v>
      </c>
      <c r="AK2692" s="362">
        <f>AK2479*'Assumptions (Battery)'!$V$31/10^3</f>
        <v>6.317126394</v>
      </c>
      <c r="AL2692" s="362">
        <f>AL2479*'Assumptions (Battery)'!$V$31/10^3</f>
        <v>6.317126394</v>
      </c>
      <c r="AM2692" s="362">
        <f>AM2479*'Assumptions (Battery)'!$V$31/10^3</f>
        <v>6.317126394</v>
      </c>
      <c r="AN2692" s="362">
        <f>AN2479*'Assumptions (Battery)'!$V$31/10^3</f>
        <v>6.317126394</v>
      </c>
      <c r="AO2692" s="362">
        <f>AO2479*'Assumptions (Battery)'!$V$31/10^3</f>
        <v>12.63425279</v>
      </c>
      <c r="AP2692" s="362">
        <f>AP2479*'Assumptions (Battery)'!$V$31/10^3</f>
        <v>12.63425279</v>
      </c>
      <c r="AQ2692" s="362">
        <f>AQ2479*'Assumptions (Battery)'!$V$31/10^3</f>
        <v>12.63425279</v>
      </c>
      <c r="AR2692" s="362">
        <f>AR2479*'Assumptions (Battery)'!$V$31/10^3</f>
        <v>12.63425279</v>
      </c>
      <c r="AS2692" s="362">
        <f>AS2479*'Assumptions (Battery)'!$V$31/10^3</f>
        <v>12.63425279</v>
      </c>
      <c r="AT2692" s="362">
        <f>AT2479*'Assumptions (Battery)'!$V$31/10^3</f>
        <v>12.63425279</v>
      </c>
      <c r="AU2692" s="362">
        <f>AU2479*'Assumptions (Battery)'!$V$31/10^3</f>
        <v>12.63425279</v>
      </c>
      <c r="AV2692" s="362">
        <f>AV2479*'Assumptions (Battery)'!$V$31/10^3</f>
        <v>12.63425279</v>
      </c>
      <c r="AW2692" s="362">
        <f>AW2479*'Assumptions (Battery)'!$V$31/10^3</f>
        <v>12.63425279</v>
      </c>
      <c r="AX2692" s="362">
        <f>AX2479*'Assumptions (Battery)'!$V$31/10^3</f>
        <v>12.63425279</v>
      </c>
      <c r="AY2692" s="362">
        <f>AY2479*'Assumptions (Battery)'!$V$31/10^3</f>
        <v>12.63425279</v>
      </c>
      <c r="AZ2692" s="362">
        <f>AZ2479*'Assumptions (Battery)'!$V$31/10^3</f>
        <v>12.63425279</v>
      </c>
      <c r="BA2692" s="362">
        <f>BA2479*'Assumptions (Battery)'!$V$31/10^3</f>
        <v>12.63425279</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0.2188899211</v>
      </c>
      <c r="D2695" s="366">
        <f>('Assumptions (T&amp;D)'!D57)*'Inflation GDP Population'!C$11/'Inflation GDP Population'!$S$11</f>
        <v>0.2345540384</v>
      </c>
      <c r="E2695" s="366">
        <f>('Assumptions (T&amp;D)'!E57)*'Inflation GDP Population'!D$11/'Inflation GDP Population'!$S$11</f>
        <v>0.262746</v>
      </c>
      <c r="F2695" s="366">
        <f>('Assumptions (T&amp;D)'!F57)*'Inflation GDP Population'!E$11/'Inflation GDP Population'!$S$11</f>
        <v>0.2604942066</v>
      </c>
      <c r="G2695" s="366">
        <f>('Assumptions (T&amp;D)'!G57)*'Inflation GDP Population'!F$11/'Inflation GDP Population'!$S$11</f>
        <v>0.259980562</v>
      </c>
      <c r="H2695" s="366">
        <f>('Assumptions (T&amp;D)'!H57)*'Inflation GDP Population'!G$11/'Inflation GDP Population'!$S$11</f>
        <v>0.2731397898</v>
      </c>
      <c r="I2695" s="366">
        <f>('Assumptions (T&amp;D)'!I57)*'Inflation GDP Population'!H$11/'Inflation GDP Population'!$S$11</f>
        <v>0.3274796796</v>
      </c>
      <c r="J2695" s="366">
        <f>('Assumptions (T&amp;D)'!J57)*'Inflation GDP Population'!I$11/'Inflation GDP Population'!$S$11</f>
        <v>0.3726828179</v>
      </c>
      <c r="K2695" s="366">
        <f>('Assumptions (T&amp;D)'!K57)*'Inflation GDP Population'!J$11/'Inflation GDP Population'!$S$11</f>
        <v>0.3894347154</v>
      </c>
      <c r="L2695" s="366">
        <f>('Assumptions (T&amp;D)'!L57)*'Inflation GDP Population'!K$11/'Inflation GDP Population'!$S$11</f>
        <v>0.4196809133</v>
      </c>
      <c r="M2695" s="366">
        <f>('Assumptions (T&amp;D)'!M57)*'Inflation GDP Population'!L$11/'Inflation GDP Population'!$S$11</f>
        <v>0.4476372261</v>
      </c>
      <c r="N2695" s="366">
        <f>('Assumptions (T&amp;D)'!N57)*'Inflation GDP Population'!M$11/'Inflation GDP Population'!$S$11</f>
        <v>0.4501921613</v>
      </c>
      <c r="O2695" s="366">
        <f>('Assumptions (T&amp;D)'!O57)*'Inflation GDP Population'!N$11/'Inflation GDP Population'!$S$11</f>
        <v>0.4737775151</v>
      </c>
      <c r="P2695" s="366">
        <f>('Assumptions (T&amp;D)'!P57)*'Inflation GDP Population'!O$11/'Inflation GDP Population'!$S$11</f>
        <v>0.5131987675</v>
      </c>
      <c r="Q2695" s="366">
        <f>('Assumptions (T&amp;D)'!Q57)*'Inflation GDP Population'!P$11/'Inflation GDP Population'!$S$11</f>
        <v>0.5782764506</v>
      </c>
      <c r="R2695" s="366">
        <f>('Assumptions (T&amp;D)'!R57)*'Inflation GDP Population'!Q$11/'Inflation GDP Population'!$S$11</f>
        <v>0.5866702691</v>
      </c>
      <c r="S2695" s="366">
        <f>('Assumptions (T&amp;D)'!S57)*'Inflation GDP Population'!R$11/'Inflation GDP Population'!$S$11</f>
        <v>0.5761260514</v>
      </c>
      <c r="T2695" s="366">
        <f>('Assumptions (T&amp;D)'!T57)*'Inflation GDP Population'!S$11/'Inflation GDP Population'!$S$11</f>
        <v>0.5794900371</v>
      </c>
      <c r="U2695" s="366">
        <f>('Assumptions (T&amp;D)'!U57)*'Inflation GDP Population'!T$11/'Inflation GDP Population'!$S$11</f>
        <v>0.6016297845</v>
      </c>
      <c r="V2695" s="367">
        <f>('Assumptions (T&amp;D)'!V57)*'Inflation GDP Population'!U$16/'Inflation GDP Population'!$S$16</f>
        <v>0.6314871042</v>
      </c>
      <c r="W2695" s="367">
        <f>('Assumptions (T&amp;D)'!W57)*'Inflation GDP Population'!V$16/'Inflation GDP Population'!$S$16</f>
        <v>0.6524892717</v>
      </c>
      <c r="X2695" s="367">
        <f>('Assumptions (T&amp;D)'!X57)*'Inflation GDP Population'!W$16/'Inflation GDP Population'!$S$16</f>
        <v>0.6653746105</v>
      </c>
      <c r="Y2695" s="367">
        <f>('Assumptions (T&amp;D)'!Y57)*'Inflation GDP Population'!X$16/'Inflation GDP Population'!$S$16</f>
        <v>0.6815857429</v>
      </c>
      <c r="Z2695" s="367">
        <f>('Assumptions (T&amp;D)'!Z57)*'Inflation GDP Population'!Y$16/'Inflation GDP Population'!$S$16</f>
        <v>0.6981776649</v>
      </c>
      <c r="AA2695" s="367">
        <f>('Assumptions (T&amp;D)'!AA57)*'Inflation GDP Population'!Z$16/'Inflation GDP Population'!$S$16</f>
        <v>0.7151590941</v>
      </c>
      <c r="AB2695" s="367">
        <f>('Assumptions (T&amp;D)'!AB57)*'Inflation GDP Population'!AA$16/'Inflation GDP Population'!$S$16</f>
        <v>0.7325389438</v>
      </c>
      <c r="AC2695" s="367">
        <f>('Assumptions (T&amp;D)'!AC57)*'Inflation GDP Population'!AB$16/'Inflation GDP Population'!$S$16</f>
        <v>0.7503263277</v>
      </c>
      <c r="AD2695" s="367">
        <f>('Assumptions (T&amp;D)'!AD57)*'Inflation GDP Population'!AC$16/'Inflation GDP Population'!$S$16</f>
        <v>0.7685305637</v>
      </c>
      <c r="AE2695" s="367">
        <f>('Assumptions (T&amp;D)'!AE57)*'Inflation GDP Population'!AD$16/'Inflation GDP Population'!$S$16</f>
        <v>0.7871611792</v>
      </c>
      <c r="AF2695" s="367">
        <f>('Assumptions (T&amp;D)'!AF57)*'Inflation GDP Population'!AE$16/'Inflation GDP Population'!$S$16</f>
        <v>0.806227915</v>
      </c>
      <c r="AG2695" s="367">
        <f>('Assumptions (T&amp;D)'!AG57)*'Inflation GDP Population'!AF$16/'Inflation GDP Population'!$S$16</f>
        <v>0.8257407305</v>
      </c>
      <c r="AH2695" s="367">
        <f>('Assumptions (T&amp;D)'!AH57)*'Inflation GDP Population'!AG$16/'Inflation GDP Population'!$S$16</f>
        <v>0.8457098083</v>
      </c>
      <c r="AI2695" s="367">
        <f>('Assumptions (T&amp;D)'!AI57)*'Inflation GDP Population'!AH$16/'Inflation GDP Population'!$S$16</f>
        <v>0.8661455594</v>
      </c>
      <c r="AJ2695" s="367">
        <f>('Assumptions (T&amp;D)'!AJ57)*'Inflation GDP Population'!AI$16/'Inflation GDP Population'!$S$16</f>
        <v>0.8870586279</v>
      </c>
      <c r="AK2695" s="367">
        <f>('Assumptions (T&amp;D)'!AK57)*'Inflation GDP Population'!AJ$16/'Inflation GDP Population'!$S$16</f>
        <v>0.9084598961</v>
      </c>
      <c r="AL2695" s="367">
        <f>('Assumptions (T&amp;D)'!AL57)*'Inflation GDP Population'!AK$16/'Inflation GDP Population'!$S$16</f>
        <v>0.9303604904</v>
      </c>
      <c r="AM2695" s="367">
        <f>('Assumptions (T&amp;D)'!AM57)*'Inflation GDP Population'!AL$16/'Inflation GDP Population'!$S$16</f>
        <v>0.952771786</v>
      </c>
      <c r="AN2695" s="367">
        <f>('Assumptions (T&amp;D)'!AN57)*'Inflation GDP Population'!AM$16/'Inflation GDP Population'!$S$16</f>
        <v>0.9757054126</v>
      </c>
      <c r="AO2695" s="367">
        <f>('Assumptions (T&amp;D)'!AO57)*'Inflation GDP Population'!AN$16/'Inflation GDP Population'!$S$16</f>
        <v>0.9991732602</v>
      </c>
      <c r="AP2695" s="367">
        <f>('Assumptions (T&amp;D)'!AP57)*'Inflation GDP Population'!AO$16/'Inflation GDP Population'!$S$16</f>
        <v>1.023187485</v>
      </c>
      <c r="AQ2695" s="367">
        <f>('Assumptions (T&amp;D)'!AQ57)*'Inflation GDP Population'!AP$16/'Inflation GDP Population'!$S$16</f>
        <v>1.047760514</v>
      </c>
      <c r="AR2695" s="367">
        <f>('Assumptions (T&amp;D)'!AR57)*'Inflation GDP Population'!AQ$16/'Inflation GDP Population'!$S$16</f>
        <v>1.072905052</v>
      </c>
      <c r="AS2695" s="367">
        <f>('Assumptions (T&amp;D)'!AS57)*'Inflation GDP Population'!AR$16/'Inflation GDP Population'!$S$16</f>
        <v>1.09863409</v>
      </c>
      <c r="AT2695" s="367">
        <f>('Assumptions (T&amp;D)'!AT57)*'Inflation GDP Population'!AS$16/'Inflation GDP Population'!$S$16</f>
        <v>1.124960907</v>
      </c>
      <c r="AU2695" s="367">
        <f>('Assumptions (T&amp;D)'!AU57)*'Inflation GDP Population'!AT$16/'Inflation GDP Population'!$S$16</f>
        <v>1.151899077</v>
      </c>
      <c r="AV2695" s="367">
        <f>('Assumptions (T&amp;D)'!AV57)*'Inflation GDP Population'!AU$16/'Inflation GDP Population'!$S$16</f>
        <v>1.179462482</v>
      </c>
      <c r="AW2695" s="367">
        <f>('Assumptions (T&amp;D)'!AW57)*'Inflation GDP Population'!AV$16/'Inflation GDP Population'!$S$16</f>
        <v>1.207665309</v>
      </c>
      <c r="AX2695" s="367">
        <f>('Assumptions (T&amp;D)'!AX57)*'Inflation GDP Population'!AW$16/'Inflation GDP Population'!$S$16</f>
        <v>1.236522063</v>
      </c>
      <c r="AY2695" s="367">
        <f>('Assumptions (T&amp;D)'!AY57)*'Inflation GDP Population'!AX$16/'Inflation GDP Population'!$S$16</f>
        <v>1.266047574</v>
      </c>
      <c r="AZ2695" s="367">
        <f>('Assumptions (T&amp;D)'!AZ57)*'Inflation GDP Population'!AY$16/'Inflation GDP Population'!$S$16</f>
        <v>1.296257001</v>
      </c>
      <c r="BA2695" s="367">
        <f>('Assumptions (T&amp;D)'!BA57)*'Inflation GDP Population'!AZ$16/'Inflation GDP Population'!$S$16</f>
        <v>1.327165841</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154.7419719</v>
      </c>
      <c r="D2696" s="369">
        <f>'Assumptions (T&amp;D)'!D63/('Assumptions (T&amp;D)'!D9)</f>
        <v>158.8874171</v>
      </c>
      <c r="E2696" s="369">
        <f>'Assumptions (T&amp;D)'!E63/('Assumptions (T&amp;D)'!E9)</f>
        <v>157.7066203</v>
      </c>
      <c r="F2696" s="369">
        <f>'Assumptions (T&amp;D)'!F63/('Assumptions (T&amp;D)'!F9)</f>
        <v>165.2068685</v>
      </c>
      <c r="G2696" s="369">
        <f>'Assumptions (T&amp;D)'!G63/('Assumptions (T&amp;D)'!G9)</f>
        <v>170.1697204</v>
      </c>
      <c r="H2696" s="369">
        <f>'Assumptions (T&amp;D)'!H63/('Assumptions (T&amp;D)'!H9)</f>
        <v>178.2181417</v>
      </c>
      <c r="I2696" s="369">
        <f>'Assumptions (T&amp;D)'!I63/('Assumptions (T&amp;D)'!I9)</f>
        <v>186.4431485</v>
      </c>
      <c r="J2696" s="369">
        <f>'Assumptions (T&amp;D)'!J63/('Assumptions (T&amp;D)'!J9)</f>
        <v>198.7574303</v>
      </c>
      <c r="K2696" s="369">
        <f>'Assumptions (T&amp;D)'!K63/('Assumptions (T&amp;D)'!K9)</f>
        <v>211.7237366</v>
      </c>
      <c r="L2696" s="369">
        <f>'Assumptions (T&amp;D)'!L63/('Assumptions (T&amp;D)'!L9)</f>
        <v>229.1044003</v>
      </c>
      <c r="M2696" s="369">
        <f>'Assumptions (T&amp;D)'!M63/('Assumptions (T&amp;D)'!M9)</f>
        <v>246.6368374</v>
      </c>
      <c r="N2696" s="369">
        <f>'Assumptions (T&amp;D)'!N63/('Assumptions (T&amp;D)'!N9)</f>
        <v>266.3356392</v>
      </c>
      <c r="O2696" s="369">
        <f>'Assumptions (T&amp;D)'!O63/('Assumptions (T&amp;D)'!O9)</f>
        <v>286.9326801</v>
      </c>
      <c r="P2696" s="369">
        <f>'Assumptions (T&amp;D)'!P63/('Assumptions (T&amp;D)'!P9)</f>
        <v>321.5706295</v>
      </c>
      <c r="Q2696" s="369">
        <f>'Assumptions (T&amp;D)'!Q63/('Assumptions (T&amp;D)'!Q9)</f>
        <v>355.8153629</v>
      </c>
      <c r="R2696" s="369">
        <f>'Assumptions (T&amp;D)'!R63/('Assumptions (T&amp;D)'!R9)</f>
        <v>395.519638</v>
      </c>
      <c r="S2696" s="369">
        <f>'Assumptions (T&amp;D)'!S63/('Assumptions (T&amp;D)'!S9)</f>
        <v>435.3307486</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12.85765444</v>
      </c>
      <c r="D2697" s="371">
        <f>'Assumptions (T&amp;D)'!D65/('Assumptions (T&amp;D)'!D9)</f>
        <v>12.81582323</v>
      </c>
      <c r="E2697" s="371">
        <f>'Assumptions (T&amp;D)'!E65/('Assumptions (T&amp;D)'!E9)</f>
        <v>12.73777173</v>
      </c>
      <c r="F2697" s="371">
        <f>'Assumptions (T&amp;D)'!F65/('Assumptions (T&amp;D)'!F9)</f>
        <v>12.58751869</v>
      </c>
      <c r="G2697" s="371">
        <f>'Assumptions (T&amp;D)'!G65/('Assumptions (T&amp;D)'!G9)</f>
        <v>12.35190441</v>
      </c>
      <c r="H2697" s="371">
        <f>'Assumptions (T&amp;D)'!H65/('Assumptions (T&amp;D)'!H9)</f>
        <v>12.59530047</v>
      </c>
      <c r="I2697" s="371">
        <f>'Assumptions (T&amp;D)'!I65/('Assumptions (T&amp;D)'!I9)</f>
        <v>12.59204478</v>
      </c>
      <c r="J2697" s="371">
        <f>'Assumptions (T&amp;D)'!J65/('Assumptions (T&amp;D)'!J9)</f>
        <v>12.51211615</v>
      </c>
      <c r="K2697" s="371">
        <f>'Assumptions (T&amp;D)'!K65/('Assumptions (T&amp;D)'!K9)</f>
        <v>12.51606649</v>
      </c>
      <c r="L2697" s="371">
        <f>'Assumptions (T&amp;D)'!L65/('Assumptions (T&amp;D)'!L9)</f>
        <v>12.53266246</v>
      </c>
      <c r="M2697" s="371">
        <f>'Assumptions (T&amp;D)'!M65/('Assumptions (T&amp;D)'!M9)</f>
        <v>12.51549877</v>
      </c>
      <c r="N2697" s="371">
        <f>'Assumptions (T&amp;D)'!N65/('Assumptions (T&amp;D)'!N9)</f>
        <v>12.47637706</v>
      </c>
      <c r="O2697" s="371">
        <f>'Assumptions (T&amp;D)'!O65/('Assumptions (T&amp;D)'!O9)</f>
        <v>12.42170816</v>
      </c>
      <c r="P2697" s="371">
        <f>'Assumptions (T&amp;D)'!P65/('Assumptions (T&amp;D)'!P9)</f>
        <v>12.73881413</v>
      </c>
      <c r="Q2697" s="371">
        <f>'Assumptions (T&amp;D)'!Q65/('Assumptions (T&amp;D)'!Q9)</f>
        <v>12.67383241</v>
      </c>
      <c r="R2697" s="371">
        <f>'Assumptions (T&amp;D)'!R65/('Assumptions (T&amp;D)'!R9)</f>
        <v>12.6143546</v>
      </c>
      <c r="S2697" s="371">
        <f>'Assumptions (T&amp;D)'!S65/('Assumptions (T&amp;D)'!S9)</f>
        <v>12.49102444</v>
      </c>
      <c r="T2697" s="371">
        <f>'Assumptions (T&amp;D)'!T65/('Assumptions (T&amp;D)'!T9)</f>
        <v>12.55296288</v>
      </c>
      <c r="U2697" s="371">
        <f>'Assumptions (T&amp;D)'!U65/('Assumptions (T&amp;D)'!U9)</f>
        <v>12.55296288</v>
      </c>
      <c r="V2697" s="371">
        <f>'Assumptions (T&amp;D)'!V65/('Assumptions (T&amp;D)'!V9)</f>
        <v>12.55296288</v>
      </c>
      <c r="W2697" s="371">
        <f>'Assumptions (T&amp;D)'!W65/('Assumptions (T&amp;D)'!W9)</f>
        <v>12.55296288</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0.08023336386</v>
      </c>
      <c r="D2698" s="366">
        <f>'Assumptions (T&amp;D)'!D55*'Inflation GDP Population'!C$11/'Inflation GDP Population'!$S$11</f>
        <v>0.09849616113</v>
      </c>
      <c r="E2698" s="366">
        <f>'Assumptions (T&amp;D)'!E55*'Inflation GDP Population'!D$11/'Inflation GDP Population'!$S$11</f>
        <v>0.02474075062</v>
      </c>
      <c r="F2698" s="366">
        <f>'Assumptions (T&amp;D)'!F55*'Inflation GDP Population'!E$11/'Inflation GDP Population'!$S$11</f>
        <v>0.03126931697</v>
      </c>
      <c r="G2698" s="366">
        <f>'Assumptions (T&amp;D)'!G55*'Inflation GDP Population'!F$11/'Inflation GDP Population'!$S$11</f>
        <v>0.09377124104</v>
      </c>
      <c r="H2698" s="366">
        <f>'Assumptions (T&amp;D)'!H55*'Inflation GDP Population'!G$11/'Inflation GDP Population'!$S$11</f>
        <v>0.08518594265</v>
      </c>
      <c r="I2698" s="366">
        <f>'Assumptions (T&amp;D)'!I55*'Inflation GDP Population'!H$11/'Inflation GDP Population'!$S$11</f>
        <v>0.1272870267</v>
      </c>
      <c r="J2698" s="366">
        <f>'Assumptions (T&amp;D)'!J55*'Inflation GDP Population'!I$11/'Inflation GDP Population'!$S$11</f>
        <v>0.2532311043</v>
      </c>
      <c r="K2698" s="366">
        <f>'Assumptions (T&amp;D)'!K55*'Inflation GDP Population'!J$11/'Inflation GDP Population'!$S$11</f>
        <v>0.1383708143</v>
      </c>
      <c r="L2698" s="366">
        <f>'Assumptions (T&amp;D)'!L55*'Inflation GDP Population'!K$11/'Inflation GDP Population'!$S$11</f>
        <v>0.123059901</v>
      </c>
      <c r="M2698" s="366">
        <f>'Assumptions (T&amp;D)'!M55*'Inflation GDP Population'!L$11/'Inflation GDP Population'!$S$11</f>
        <v>0.2101921206</v>
      </c>
      <c r="N2698" s="366">
        <f>'Assumptions (T&amp;D)'!N55*'Inflation GDP Population'!M$11/'Inflation GDP Population'!$S$11</f>
        <v>0.2323376501</v>
      </c>
      <c r="O2698" s="366">
        <f>'Assumptions (T&amp;D)'!O55*'Inflation GDP Population'!N$11/'Inflation GDP Population'!$S$11</f>
        <v>0.2612276368</v>
      </c>
      <c r="P2698" s="366">
        <f>'Assumptions (T&amp;D)'!P55*'Inflation GDP Population'!O$11/'Inflation GDP Population'!$S$11</f>
        <v>0.1788242788</v>
      </c>
      <c r="Q2698" s="366">
        <f>'Assumptions (T&amp;D)'!Q55*'Inflation GDP Population'!P$11/'Inflation GDP Population'!$S$11</f>
        <v>0.3666694042</v>
      </c>
      <c r="R2698" s="366">
        <f>'Assumptions (T&amp;D)'!R55*'Inflation GDP Population'!Q$11/'Inflation GDP Population'!$S$11</f>
        <v>0.18725912</v>
      </c>
      <c r="S2698" s="366">
        <f>'Assumptions (T&amp;D)'!S55*'Inflation GDP Population'!R$11/'Inflation GDP Population'!$S$11</f>
        <v>0.3756707608</v>
      </c>
      <c r="T2698" s="366">
        <f>'Assumptions (T&amp;D)'!T55*'Inflation GDP Population'!S$11/'Inflation GDP Population'!$S$11</f>
        <v>0.2926506099</v>
      </c>
      <c r="U2698" s="366">
        <f>'Assumptions (T&amp;D)'!U55*'Inflation GDP Population'!T$11/'Inflation GDP Population'!$S$11</f>
        <v>0.2963471803</v>
      </c>
      <c r="V2698" s="367">
        <f>'Assumptions (T&amp;D)'!V55*'Inflation GDP Population'!U$16/'Inflation GDP Population'!$S$16</f>
        <v>0.3071658707</v>
      </c>
      <c r="W2698" s="367">
        <f>'Assumptions (T&amp;D)'!W55*'Inflation GDP Population'!V$16/'Inflation GDP Population'!$S$16</f>
        <v>0.3132317732</v>
      </c>
      <c r="X2698" s="367">
        <f>'Assumptions (T&amp;D)'!X55*'Inflation GDP Population'!W$16/'Inflation GDP Population'!$S$16</f>
        <v>0.6306173927</v>
      </c>
      <c r="Y2698" s="367">
        <f>'Assumptions (T&amp;D)'!Y55*'Inflation GDP Population'!X$16/'Inflation GDP Population'!$S$16</f>
        <v>0.6477289336</v>
      </c>
      <c r="Z2698" s="367">
        <f>'Assumptions (T&amp;D)'!Z55*'Inflation GDP Population'!Y$16/'Inflation GDP Population'!$S$16</f>
        <v>0.6652703814</v>
      </c>
      <c r="AA2698" s="367">
        <f>'Assumptions (T&amp;D)'!AA55*'Inflation GDP Population'!Z$16/'Inflation GDP Population'!$S$16</f>
        <v>0.6832520422</v>
      </c>
      <c r="AB2698" s="367">
        <f>'Assumptions (T&amp;D)'!AB55*'Inflation GDP Population'!AA$16/'Inflation GDP Population'!$S$16</f>
        <v>0.701684462</v>
      </c>
      <c r="AC2698" s="367">
        <f>'Assumptions (T&amp;D)'!AC55*'Inflation GDP Population'!AB$16/'Inflation GDP Population'!$S$16</f>
        <v>0.7328427627</v>
      </c>
      <c r="AD2698" s="367">
        <f>'Assumptions (T&amp;D)'!AD55*'Inflation GDP Population'!AC$16/'Inflation GDP Population'!$S$16</f>
        <v>0.7399449911</v>
      </c>
      <c r="AE2698" s="367">
        <f>'Assumptions (T&amp;D)'!AE55*'Inflation GDP Population'!AD$16/'Inflation GDP Population'!$S$16</f>
        <v>0.7597954386</v>
      </c>
      <c r="AF2698" s="367">
        <f>'Assumptions (T&amp;D)'!AF55*'Inflation GDP Population'!AE$16/'Inflation GDP Population'!$S$16</f>
        <v>0.948846881</v>
      </c>
      <c r="AG2698" s="367">
        <f>'Assumptions (T&amp;D)'!AG55*'Inflation GDP Population'!AF$16/'Inflation GDP Population'!$S$16</f>
        <v>0.8782335001</v>
      </c>
      <c r="AH2698" s="367">
        <f>'Assumptions (T&amp;D)'!AH55*'Inflation GDP Population'!AG$16/'Inflation GDP Population'!$S$16</f>
        <v>0.8445465532</v>
      </c>
      <c r="AI2698" s="367">
        <f>'Assumptions (T&amp;D)'!AI55*'Inflation GDP Population'!AH$16/'Inflation GDP Population'!$S$16</f>
        <v>0.8442713385</v>
      </c>
      <c r="AJ2698" s="367">
        <f>'Assumptions (T&amp;D)'!AJ55*'Inflation GDP Population'!AI$16/'Inflation GDP Population'!$S$16</f>
        <v>0.9929541514</v>
      </c>
      <c r="AK2698" s="367">
        <f>'Assumptions (T&amp;D)'!AK55*'Inflation GDP Population'!AJ$16/'Inflation GDP Population'!$S$16</f>
        <v>1.192670491</v>
      </c>
      <c r="AL2698" s="367">
        <f>'Assumptions (T&amp;D)'!AL55*'Inflation GDP Population'!AK$16/'Inflation GDP Population'!$S$16</f>
        <v>1.376312968</v>
      </c>
      <c r="AM2698" s="367">
        <f>'Assumptions (T&amp;D)'!AM55*'Inflation GDP Population'!AL$16/'Inflation GDP Population'!$S$16</f>
        <v>1.146786266</v>
      </c>
      <c r="AN2698" s="367">
        <f>'Assumptions (T&amp;D)'!AN55*'Inflation GDP Population'!AM$16/'Inflation GDP Population'!$S$16</f>
        <v>1.720603419</v>
      </c>
      <c r="AO2698" s="367">
        <f>'Assumptions (T&amp;D)'!AO55*'Inflation GDP Population'!AN$16/'Inflation GDP Population'!$S$16</f>
        <v>1.346389189</v>
      </c>
      <c r="AP2698" s="367">
        <f>'Assumptions (T&amp;D)'!AP55*'Inflation GDP Population'!AO$16/'Inflation GDP Population'!$S$16</f>
        <v>1.269911093</v>
      </c>
      <c r="AQ2698" s="367">
        <f>'Assumptions (T&amp;D)'!AQ55*'Inflation GDP Population'!AP$16/'Inflation GDP Population'!$S$16</f>
        <v>1.877075547</v>
      </c>
      <c r="AR2698" s="367">
        <f>'Assumptions (T&amp;D)'!AR55*'Inflation GDP Population'!AQ$16/'Inflation GDP Population'!$S$16</f>
        <v>1.067528875</v>
      </c>
      <c r="AS2698" s="367">
        <f>'Assumptions (T&amp;D)'!AS55*'Inflation GDP Population'!AR$16/'Inflation GDP Population'!$S$16</f>
        <v>1.27446597</v>
      </c>
      <c r="AT2698" s="367">
        <f>'Assumptions (T&amp;D)'!AT55*'Inflation GDP Population'!AS$16/'Inflation GDP Population'!$S$16</f>
        <v>1.124155496</v>
      </c>
      <c r="AU2698" s="367">
        <f>'Assumptions (T&amp;D)'!AU55*'Inflation GDP Population'!AT$16/'Inflation GDP Population'!$S$16</f>
        <v>1.160493108</v>
      </c>
      <c r="AV2698" s="367">
        <f>'Assumptions (T&amp;D)'!AV55*'Inflation GDP Population'!AU$16/'Inflation GDP Population'!$S$16</f>
        <v>1.219167254</v>
      </c>
      <c r="AW2698" s="367">
        <f>'Assumptions (T&amp;D)'!AW55*'Inflation GDP Population'!AV$16/'Inflation GDP Population'!$S$16</f>
        <v>1.214422728</v>
      </c>
      <c r="AX2698" s="367">
        <f>'Assumptions (T&amp;D)'!AX55*'Inflation GDP Population'!AW$16/'Inflation GDP Population'!$S$16</f>
        <v>1.246000196</v>
      </c>
      <c r="AY2698" s="367">
        <f>'Assumptions (T&amp;D)'!AY55*'Inflation GDP Population'!AX$16/'Inflation GDP Population'!$S$16</f>
        <v>1.278351243</v>
      </c>
      <c r="AZ2698" s="367">
        <f>'Assumptions (T&amp;D)'!AZ55*'Inflation GDP Population'!AY$16/'Inflation GDP Population'!$S$16</f>
        <v>1.83376868</v>
      </c>
      <c r="BA2698" s="367">
        <f>'Assumptions (T&amp;D)'!BA55*'Inflation GDP Population'!AZ$16/'Inflation GDP Population'!$S$16</f>
        <v>1.86998189</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0.03209334554</v>
      </c>
      <c r="D2699" s="371">
        <f>D2698*'Assumptions (T&amp;D)'!$C$18</f>
        <v>0.03939846445</v>
      </c>
      <c r="E2699" s="371">
        <f>E2698*'Assumptions (T&amp;D)'!$C$18</f>
        <v>0.009896300248</v>
      </c>
      <c r="F2699" s="371">
        <f>F2698*'Assumptions (T&amp;D)'!$C$18</f>
        <v>0.01250772679</v>
      </c>
      <c r="G2699" s="371">
        <f>G2698*'Assumptions (T&amp;D)'!$C$18</f>
        <v>0.03750849642</v>
      </c>
      <c r="H2699" s="371">
        <f>H2698*'Assumptions (T&amp;D)'!$C$18</f>
        <v>0.03407437706</v>
      </c>
      <c r="I2699" s="371">
        <f>I2698*'Assumptions (T&amp;D)'!$C$18</f>
        <v>0.0509148107</v>
      </c>
      <c r="J2699" s="371">
        <f>J2698*'Assumptions (T&amp;D)'!$C$18</f>
        <v>0.1012924417</v>
      </c>
      <c r="K2699" s="371">
        <f>K2698*'Assumptions (T&amp;D)'!$C$18</f>
        <v>0.05534832574</v>
      </c>
      <c r="L2699" s="371">
        <f>L2698*'Assumptions (T&amp;D)'!$C$18</f>
        <v>0.04922396039</v>
      </c>
      <c r="M2699" s="371">
        <f>M2698*'Assumptions (T&amp;D)'!$C$18</f>
        <v>0.08407684823</v>
      </c>
      <c r="N2699" s="371">
        <f>N2698*'Assumptions (T&amp;D)'!$C$18</f>
        <v>0.09293506004</v>
      </c>
      <c r="O2699" s="371">
        <f>O2698*'Assumptions (T&amp;D)'!$C$18</f>
        <v>0.1044910547</v>
      </c>
      <c r="P2699" s="371">
        <f>P2698*'Assumptions (T&amp;D)'!$C$18</f>
        <v>0.07152971154</v>
      </c>
      <c r="Q2699" s="371">
        <f>Q2698*'Assumptions (T&amp;D)'!$C$18</f>
        <v>0.1466677617</v>
      </c>
      <c r="R2699" s="371">
        <f>R2698*'Assumptions (T&amp;D)'!$C$18</f>
        <v>0.07490364801</v>
      </c>
      <c r="S2699" s="371">
        <f>S2698*'Assumptions (T&amp;D)'!$C$18</f>
        <v>0.1502683043</v>
      </c>
      <c r="T2699" s="371">
        <f>T2698*'Assumptions (T&amp;D)'!$C$18</f>
        <v>0.117060244</v>
      </c>
      <c r="U2699" s="371">
        <f>U2698*'Assumptions (T&amp;D)'!$C$18</f>
        <v>0.1185388721</v>
      </c>
      <c r="V2699" s="371">
        <f>V2698*'Assumptions (T&amp;D)'!$C$18</f>
        <v>0.1228663483</v>
      </c>
      <c r="W2699" s="371">
        <f>W2698*'Assumptions (T&amp;D)'!$C$18</f>
        <v>0.1252927093</v>
      </c>
      <c r="X2699" s="371">
        <f>X2698*'Assumptions (T&amp;D)'!$C$18</f>
        <v>0.2522469571</v>
      </c>
      <c r="Y2699" s="371">
        <f>Y2698*'Assumptions (T&amp;D)'!$C$18</f>
        <v>0.2590915735</v>
      </c>
      <c r="Z2699" s="371">
        <f>Z2698*'Assumptions (T&amp;D)'!$C$18</f>
        <v>0.2661081525</v>
      </c>
      <c r="AA2699" s="371">
        <f>AA2698*'Assumptions (T&amp;D)'!$C$18</f>
        <v>0.2733008169</v>
      </c>
      <c r="AB2699" s="371">
        <f>AB2698*'Assumptions (T&amp;D)'!$C$18</f>
        <v>0.2806737848</v>
      </c>
      <c r="AC2699" s="371">
        <f>AC2698*'Assumptions (T&amp;D)'!$C$18</f>
        <v>0.2931371051</v>
      </c>
      <c r="AD2699" s="371">
        <f>AD2698*'Assumptions (T&amp;D)'!$C$18</f>
        <v>0.2959779965</v>
      </c>
      <c r="AE2699" s="371">
        <f>AE2698*'Assumptions (T&amp;D)'!$C$18</f>
        <v>0.3039181754</v>
      </c>
      <c r="AF2699" s="371">
        <f>AF2698*'Assumptions (T&amp;D)'!$C$18</f>
        <v>0.3795387524</v>
      </c>
      <c r="AG2699" s="371">
        <f>AG2698*'Assumptions (T&amp;D)'!$C$18</f>
        <v>0.3512934</v>
      </c>
      <c r="AH2699" s="371">
        <f>AH2698*'Assumptions (T&amp;D)'!$C$18</f>
        <v>0.3378186213</v>
      </c>
      <c r="AI2699" s="371">
        <f>AI2698*'Assumptions (T&amp;D)'!$C$18</f>
        <v>0.3377085354</v>
      </c>
      <c r="AJ2699" s="371">
        <f>AJ2698*'Assumptions (T&amp;D)'!$C$18</f>
        <v>0.3971816606</v>
      </c>
      <c r="AK2699" s="371">
        <f>AK2698*'Assumptions (T&amp;D)'!$C$18</f>
        <v>0.4770681964</v>
      </c>
      <c r="AL2699" s="371">
        <f>AL2698*'Assumptions (T&amp;D)'!$C$18</f>
        <v>0.5505251874</v>
      </c>
      <c r="AM2699" s="371">
        <f>AM2698*'Assumptions (T&amp;D)'!$C$18</f>
        <v>0.4587145064</v>
      </c>
      <c r="AN2699" s="371">
        <f>AN2698*'Assumptions (T&amp;D)'!$C$18</f>
        <v>0.6882413676</v>
      </c>
      <c r="AO2699" s="371">
        <f>AO2698*'Assumptions (T&amp;D)'!$C$18</f>
        <v>0.5385556757</v>
      </c>
      <c r="AP2699" s="371">
        <f>AP2698*'Assumptions (T&amp;D)'!$C$18</f>
        <v>0.5079644371</v>
      </c>
      <c r="AQ2699" s="371">
        <f>AQ2698*'Assumptions (T&amp;D)'!$C$18</f>
        <v>0.7508302189</v>
      </c>
      <c r="AR2699" s="371">
        <f>AR2698*'Assumptions (T&amp;D)'!$C$18</f>
        <v>0.42701155</v>
      </c>
      <c r="AS2699" s="371">
        <f>AS2698*'Assumptions (T&amp;D)'!$C$18</f>
        <v>0.509786388</v>
      </c>
      <c r="AT2699" s="371">
        <f>AT2698*'Assumptions (T&amp;D)'!$C$18</f>
        <v>0.4496621983</v>
      </c>
      <c r="AU2699" s="371">
        <f>AU2698*'Assumptions (T&amp;D)'!$C$18</f>
        <v>0.4641972431</v>
      </c>
      <c r="AV2699" s="371">
        <f>AV2698*'Assumptions (T&amp;D)'!$C$18</f>
        <v>0.4876669015</v>
      </c>
      <c r="AW2699" s="371">
        <f>AW2698*'Assumptions (T&amp;D)'!$C$18</f>
        <v>0.4857690912</v>
      </c>
      <c r="AX2699" s="371">
        <f>AX2698*'Assumptions (T&amp;D)'!$C$18</f>
        <v>0.4984000785</v>
      </c>
      <c r="AY2699" s="371">
        <f>AY2698*'Assumptions (T&amp;D)'!$C$18</f>
        <v>0.5113404972</v>
      </c>
      <c r="AZ2699" s="371">
        <f>AZ2698*'Assumptions (T&amp;D)'!$C$18</f>
        <v>0.733507472</v>
      </c>
      <c r="BA2699" s="371">
        <f>BA2698*'Assumptions (T&amp;D)'!$C$18</f>
        <v>0.7479927558</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0.04814001832</v>
      </c>
      <c r="D2700" s="371">
        <f>D2698*'Assumptions (T&amp;D)'!$C$19</f>
        <v>0.05909769668</v>
      </c>
      <c r="E2700" s="371">
        <f>E2698*'Assumptions (T&amp;D)'!$C$19</f>
        <v>0.01484445037</v>
      </c>
      <c r="F2700" s="371">
        <f>F2698*'Assumptions (T&amp;D)'!$C$19</f>
        <v>0.01876159018</v>
      </c>
      <c r="G2700" s="371">
        <f>G2698*'Assumptions (T&amp;D)'!$C$19</f>
        <v>0.05626274462</v>
      </c>
      <c r="H2700" s="371">
        <f>H2698*'Assumptions (T&amp;D)'!$C$19</f>
        <v>0.05111156559</v>
      </c>
      <c r="I2700" s="371">
        <f>I2698*'Assumptions (T&amp;D)'!$C$19</f>
        <v>0.07637221605</v>
      </c>
      <c r="J2700" s="371">
        <f>J2698*'Assumptions (T&amp;D)'!$C$19</f>
        <v>0.1519386626</v>
      </c>
      <c r="K2700" s="371">
        <f>K2698*'Assumptions (T&amp;D)'!$C$19</f>
        <v>0.08302248861</v>
      </c>
      <c r="L2700" s="371">
        <f>L2698*'Assumptions (T&amp;D)'!$C$19</f>
        <v>0.07383594059</v>
      </c>
      <c r="M2700" s="371">
        <f>M2698*'Assumptions (T&amp;D)'!$C$19</f>
        <v>0.1261152723</v>
      </c>
      <c r="N2700" s="371">
        <f>N2698*'Assumptions (T&amp;D)'!$C$19</f>
        <v>0.1394025901</v>
      </c>
      <c r="O2700" s="371">
        <f>O2698*'Assumptions (T&amp;D)'!$C$19</f>
        <v>0.1567365821</v>
      </c>
      <c r="P2700" s="371">
        <f>P2698*'Assumptions (T&amp;D)'!$C$19</f>
        <v>0.1072945673</v>
      </c>
      <c r="Q2700" s="371">
        <f>Q2698*'Assumptions (T&amp;D)'!$C$19</f>
        <v>0.2200016425</v>
      </c>
      <c r="R2700" s="371">
        <f>R2698*'Assumptions (T&amp;D)'!$C$19</f>
        <v>0.112355472</v>
      </c>
      <c r="S2700" s="371">
        <f>S2698*'Assumptions (T&amp;D)'!$C$19</f>
        <v>0.2254024565</v>
      </c>
      <c r="T2700" s="371">
        <f>T2698*'Assumptions (T&amp;D)'!$C$19</f>
        <v>0.1755903659</v>
      </c>
      <c r="U2700" s="371">
        <f>U2698*'Assumptions (T&amp;D)'!$C$19</f>
        <v>0.1778083082</v>
      </c>
      <c r="V2700" s="371">
        <f>V2698*'Assumptions (T&amp;D)'!$C$19</f>
        <v>0.1842995224</v>
      </c>
      <c r="W2700" s="371">
        <f>W2698*'Assumptions (T&amp;D)'!$C$19</f>
        <v>0.1879390639</v>
      </c>
      <c r="X2700" s="371">
        <f>X2698*'Assumptions (T&amp;D)'!$C$19</f>
        <v>0.3783704356</v>
      </c>
      <c r="Y2700" s="371">
        <f>Y2698*'Assumptions (T&amp;D)'!$C$19</f>
        <v>0.3886373602</v>
      </c>
      <c r="Z2700" s="371">
        <f>Z2698*'Assumptions (T&amp;D)'!$C$19</f>
        <v>0.3991622288</v>
      </c>
      <c r="AA2700" s="371">
        <f>AA2698*'Assumptions (T&amp;D)'!$C$19</f>
        <v>0.4099512253</v>
      </c>
      <c r="AB2700" s="371">
        <f>AB2698*'Assumptions (T&amp;D)'!$C$19</f>
        <v>0.4210106772</v>
      </c>
      <c r="AC2700" s="371">
        <f>AC2698*'Assumptions (T&amp;D)'!$C$19</f>
        <v>0.4397056576</v>
      </c>
      <c r="AD2700" s="371">
        <f>AD2698*'Assumptions (T&amp;D)'!$C$19</f>
        <v>0.4439669947</v>
      </c>
      <c r="AE2700" s="371">
        <f>AE2698*'Assumptions (T&amp;D)'!$C$19</f>
        <v>0.4558772632</v>
      </c>
      <c r="AF2700" s="371">
        <f>AF2698*'Assumptions (T&amp;D)'!$C$19</f>
        <v>0.5693081286</v>
      </c>
      <c r="AG2700" s="371">
        <f>AG2698*'Assumptions (T&amp;D)'!$C$19</f>
        <v>0.5269401001</v>
      </c>
      <c r="AH2700" s="371">
        <f>AH2698*'Assumptions (T&amp;D)'!$C$19</f>
        <v>0.5067279319</v>
      </c>
      <c r="AI2700" s="371">
        <f>AI2698*'Assumptions (T&amp;D)'!$C$19</f>
        <v>0.5065628031</v>
      </c>
      <c r="AJ2700" s="371">
        <f>AJ2698*'Assumptions (T&amp;D)'!$C$19</f>
        <v>0.5957724909</v>
      </c>
      <c r="AK2700" s="371">
        <f>AK2698*'Assumptions (T&amp;D)'!$C$19</f>
        <v>0.7156022946</v>
      </c>
      <c r="AL2700" s="371">
        <f>AL2698*'Assumptions (T&amp;D)'!$C$19</f>
        <v>0.8257877811</v>
      </c>
      <c r="AM2700" s="371">
        <f>AM2698*'Assumptions (T&amp;D)'!$C$19</f>
        <v>0.6880717596</v>
      </c>
      <c r="AN2700" s="371">
        <f>AN2698*'Assumptions (T&amp;D)'!$C$19</f>
        <v>1.032362051</v>
      </c>
      <c r="AO2700" s="371">
        <f>AO2698*'Assumptions (T&amp;D)'!$C$19</f>
        <v>0.8078335136</v>
      </c>
      <c r="AP2700" s="371">
        <f>AP2698*'Assumptions (T&amp;D)'!$C$19</f>
        <v>0.7619466557</v>
      </c>
      <c r="AQ2700" s="371">
        <f>AQ2698*'Assumptions (T&amp;D)'!$C$19</f>
        <v>1.126245328</v>
      </c>
      <c r="AR2700" s="371">
        <f>AR2698*'Assumptions (T&amp;D)'!$C$19</f>
        <v>0.6405173249</v>
      </c>
      <c r="AS2700" s="371">
        <f>AS2698*'Assumptions (T&amp;D)'!$C$19</f>
        <v>0.7646795819</v>
      </c>
      <c r="AT2700" s="371">
        <f>AT2698*'Assumptions (T&amp;D)'!$C$19</f>
        <v>0.6744932974</v>
      </c>
      <c r="AU2700" s="371">
        <f>AU2698*'Assumptions (T&amp;D)'!$C$19</f>
        <v>0.6962958646</v>
      </c>
      <c r="AV2700" s="371">
        <f>AV2698*'Assumptions (T&amp;D)'!$C$19</f>
        <v>0.7315003523</v>
      </c>
      <c r="AW2700" s="371">
        <f>AW2698*'Assumptions (T&amp;D)'!$C$19</f>
        <v>0.7286536368</v>
      </c>
      <c r="AX2700" s="371">
        <f>AX2698*'Assumptions (T&amp;D)'!$C$19</f>
        <v>0.7476001178</v>
      </c>
      <c r="AY2700" s="371">
        <f>AY2698*'Assumptions (T&amp;D)'!$C$19</f>
        <v>0.7670107459</v>
      </c>
      <c r="AZ2700" s="371">
        <f>AZ2698*'Assumptions (T&amp;D)'!$C$19</f>
        <v>1.100261208</v>
      </c>
      <c r="BA2700" s="371">
        <f>BA2698*'Assumptions (T&amp;D)'!$C$19</f>
        <v>1.121989134</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-0.001515484184</v>
      </c>
      <c r="D2701" s="372">
        <f t="array" ref="D2701">SUM(IF(ISERROR(D2702:D2752),"",D2702:D2752))</f>
        <v>-0.003447909868</v>
      </c>
      <c r="E2701" s="372">
        <f t="array" ref="E2701">SUM(IF(ISERROR(E2702:E2752),"",E2702:E2752))</f>
        <v>-0.004079000111</v>
      </c>
      <c r="F2701" s="372">
        <f t="array" ref="F2701">SUM(IF(ISERROR(F2702:F2752),"",F2702:F2752))</f>
        <v>-0.004863381664</v>
      </c>
      <c r="G2701" s="372">
        <f t="array" ref="G2701">SUM(IF(ISERROR(G2702:G2752),"",G2702:G2752))</f>
        <v>-0.006865586043</v>
      </c>
      <c r="H2701" s="372">
        <f t="array" ref="H2701">SUM(IF(ISERROR(H2702:H2752),"",H2702:H2752))</f>
        <v>-0.00880073212</v>
      </c>
      <c r="I2701" s="372">
        <f t="array" ref="I2701">SUM(IF(ISERROR(I2702:I2752),"",I2702:I2752))</f>
        <v>-0.01162302201</v>
      </c>
      <c r="J2701" s="372">
        <f t="array" ref="J2701">SUM(IF(ISERROR(J2702:J2752),"",J2702:J2752))</f>
        <v>-0.01695825957</v>
      </c>
      <c r="K2701" s="372">
        <f t="array" ref="K2701">SUM(IF(ISERROR(K2702:K2752),"",K2702:K2752))</f>
        <v>-0.02037738762</v>
      </c>
      <c r="L2701" s="372">
        <f t="array" ref="L2701">SUM(IF(ISERROR(L2702:L2752),"",L2702:L2752))</f>
        <v>-0.02366972479</v>
      </c>
      <c r="M2701" s="372">
        <f t="array" ref="M2701">SUM(IF(ISERROR(M2702:M2752),"",M2702:M2752))</f>
        <v>-0.02876424087</v>
      </c>
      <c r="N2701" s="372">
        <f t="array" ref="N2701">SUM(IF(ISERROR(N2702:N2752),"",N2702:N2752))</f>
        <v>-0.03451904127</v>
      </c>
      <c r="O2701" s="372">
        <f t="array" ref="O2701">SUM(IF(ISERROR(O2702:O2752),"",O2702:O2752))</f>
        <v>-0.04109288187</v>
      </c>
      <c r="P2701" s="372">
        <f t="array" ref="P2701">SUM(IF(ISERROR(P2702:P2752),"",P2702:P2752))</f>
        <v>-0.04642250788</v>
      </c>
      <c r="Q2701" s="372">
        <f t="array" ref="Q2701">SUM(IF(ISERROR(Q2702:Q2752),"",Q2702:Q2752))</f>
        <v>-0.05555339509</v>
      </c>
      <c r="R2701" s="372">
        <f t="array" ref="R2701">SUM(IF(ISERROR(R2702:R2752),"",R2702:R2752))</f>
        <v>-0.05868929849</v>
      </c>
      <c r="S2701" s="372">
        <f t="array" ref="S2701">SUM(IF(ISERROR(S2702:S2752),"",S2702:S2752))</f>
        <v>-0.06484101272</v>
      </c>
      <c r="T2701" s="372">
        <f t="array" ref="T2701">SUM(IF(ISERROR(T2702:T2752),"",T2702:T2752))</f>
        <v>-0.07251128955</v>
      </c>
      <c r="U2701" s="372">
        <f t="array" ref="U2701">SUM(IF(ISERROR(U2702:U2752),"",U2702:U2752))</f>
        <v>-0.08036836975</v>
      </c>
      <c r="V2701" s="372">
        <f t="array" ref="V2701">SUM(IF(ISERROR(V2702:V2752),"",V2702:V2752))</f>
        <v>-0.08643490833</v>
      </c>
      <c r="W2701" s="372">
        <f t="array" ref="W2701">SUM(IF(ISERROR(W2702:W2752),"",W2702:W2752))</f>
        <v>-0.09322946669</v>
      </c>
      <c r="X2701" s="372">
        <f t="array" ref="X2701">SUM(IF(ISERROR(X2702:X2752),"",X2702:X2752))</f>
        <v>-0.1047465452</v>
      </c>
      <c r="Y2701" s="372">
        <f t="array" ref="Y2701">SUM(IF(ISERROR(Y2702:Y2752),"",Y2702:Y2752))</f>
        <v>-0.1123620691</v>
      </c>
      <c r="Z2701" s="372">
        <f t="array" ref="Z2701">SUM(IF(ISERROR(Z2702:Z2752),"",Z2702:Z2752))</f>
        <v>-0.12502254</v>
      </c>
      <c r="AA2701" s="372">
        <f t="array" ref="AA2701">SUM(IF(ISERROR(AA2702:AA2752),"",AA2702:AA2752))</f>
        <v>-0.1392041359</v>
      </c>
      <c r="AB2701" s="372">
        <f t="array" ref="AB2701">SUM(IF(ISERROR(AB2702:AB2752),"",AB2702:AB2752))</f>
        <v>-0.1511062125</v>
      </c>
      <c r="AC2701" s="372">
        <f t="array" ref="AC2701">SUM(IF(ISERROR(AC2702:AC2752),"",AC2702:AC2752))</f>
        <v>-0.1633231099</v>
      </c>
      <c r="AD2701" s="372">
        <f t="array" ref="AD2701">SUM(IF(ISERROR(AD2702:AD2752),"",AD2702:AD2752))</f>
        <v>-0.1751598631</v>
      </c>
      <c r="AE2701" s="372">
        <f t="array" ref="AE2701">SUM(IF(ISERROR(AE2702:AE2752),"",AE2702:AE2752))</f>
        <v>-0.1910559422</v>
      </c>
      <c r="AF2701" s="372">
        <f t="array" ref="AF2701">SUM(IF(ISERROR(AF2702:AF2752),"",AF2702:AF2752))</f>
        <v>-0.2041608131</v>
      </c>
      <c r="AG2701" s="372">
        <f t="array" ref="AG2701">SUM(IF(ISERROR(AG2702:AG2752),"",AG2702:AG2752))</f>
        <v>-0.2233519661</v>
      </c>
      <c r="AH2701" s="372">
        <f t="array" ref="AH2701">SUM(IF(ISERROR(AH2702:AH2752),"",AH2702:AH2752))</f>
        <v>-0.2356797788</v>
      </c>
      <c r="AI2701" s="372">
        <f t="array" ref="AI2701">SUM(IF(ISERROR(AI2702:AI2752),"",AI2702:AI2752))</f>
        <v>-0.2517334693</v>
      </c>
      <c r="AJ2701" s="372">
        <f t="array" ref="AJ2701">SUM(IF(ISERROR(AJ2702:AJ2752),"",AJ2702:AJ2752))</f>
        <v>-0.2712180412</v>
      </c>
      <c r="AK2701" s="372">
        <f t="array" ref="AK2701">SUM(IF(ISERROR(AK2702:AK2752),"",AK2702:AK2752))</f>
        <v>-0.2949905597</v>
      </c>
      <c r="AL2701" s="372">
        <f t="array" ref="AL2701">SUM(IF(ISERROR(AL2702:AL2752),"",AL2702:AL2752))</f>
        <v>-0.3231311676</v>
      </c>
      <c r="AM2701" s="372">
        <f t="array" ref="AM2701">SUM(IF(ISERROR(AM2702:AM2752),"",AM2702:AM2752))</f>
        <v>-0.3362477995</v>
      </c>
      <c r="AN2701" s="372">
        <f t="array" ref="AN2701">SUM(IF(ISERROR(AN2702:AN2752),"",AN2702:AN2752))</f>
        <v>-0.3601776604</v>
      </c>
      <c r="AO2701" s="372">
        <f t="array" ref="AO2701">SUM(IF(ISERROR(AO2702:AO2752),"",AO2702:AO2752))</f>
        <v>-0.3775112431</v>
      </c>
      <c r="AP2701" s="372">
        <f t="array" ref="AP2701">SUM(IF(ISERROR(AP2702:AP2752),"",AP2702:AP2752))</f>
        <v>-0.3935423207</v>
      </c>
      <c r="AQ2701" s="372">
        <f t="array" ref="AQ2701">SUM(IF(ISERROR(AQ2702:AQ2752),"",AQ2702:AQ2752))</f>
        <v>-0.4211048963</v>
      </c>
      <c r="AR2701" s="372">
        <f t="array" ref="AR2701">SUM(IF(ISERROR(AR2702:AR2752),"",AR2702:AR2752))</f>
        <v>-0.4335050696</v>
      </c>
      <c r="AS2701" s="372">
        <f t="array" ref="AS2701">SUM(IF(ISERROR(AS2702:AS2752),"",AS2702:AS2752))</f>
        <v>-0.4501338803</v>
      </c>
      <c r="AT2701" s="372">
        <f t="array" ref="AT2701">SUM(IF(ISERROR(AT2702:AT2752),"",AT2702:AT2752))</f>
        <v>-0.4639613244</v>
      </c>
      <c r="AU2701" s="372">
        <f t="array" ref="AU2701">SUM(IF(ISERROR(AU2702:AU2752),"",AU2702:AU2752))</f>
        <v>-0.4719690666</v>
      </c>
      <c r="AV2701" s="372">
        <f t="array" ref="AV2701">SUM(IF(ISERROR(AV2702:AV2752),"",AV2702:AV2752))</f>
        <v>-0.4841408722</v>
      </c>
      <c r="AW2701" s="372">
        <f t="array" ref="AW2701">SUM(IF(ISERROR(AW2702:AW2752),"",AW2702:AW2752))</f>
        <v>-0.4980775681</v>
      </c>
      <c r="AX2701" s="372">
        <f t="array" ref="AX2701">SUM(IF(ISERROR(AX2702:AX2752),"",AX2702:AX2752))</f>
        <v>-0.5132831341</v>
      </c>
      <c r="AY2701" s="372">
        <f t="array" ref="AY2701">SUM(IF(ISERROR(AY2702:AY2752),"",AY2702:AY2752))</f>
        <v>-0.5241886639</v>
      </c>
      <c r="AZ2701" s="372">
        <f t="array" ref="AZ2701">SUM(IF(ISERROR(AZ2702:AZ2752),"",AZ2702:AZ2752))</f>
        <v>-0.5385362396</v>
      </c>
      <c r="BA2701" s="372">
        <f t="array" ref="BA2701">SUM(IF(ISERROR(BA2702:BA2752),"",BA2702:BA2752))</f>
        <v>-0.5472914071</v>
      </c>
      <c r="BB2701" s="372">
        <f t="array" ref="BB2701">SUM(IF(ISERROR(BB2702:BB2752),"",BB2702:BB2752))</f>
        <v>-0.5298377906</v>
      </c>
      <c r="BC2701" s="372">
        <f t="array" ref="BC2701">SUM(IF(ISERROR(BC2702:BC2752),"",BC2702:BC2752))</f>
        <v>-0.4898140825</v>
      </c>
      <c r="BD2701" s="372">
        <f t="array" ref="BD2701">SUM(IF(ISERROR(BD2702:BD2752),"",BD2702:BD2752))</f>
        <v>-0.4620676469</v>
      </c>
      <c r="BE2701" s="372">
        <f t="array" ref="BE2701">SUM(IF(ISERROR(BE2702:BE2752),"",BE2702:BE2752))</f>
        <v>-0.4359008924</v>
      </c>
      <c r="BF2701" s="372">
        <f t="array" ref="BF2701">SUM(IF(ISERROR(BF2702:BF2752),"",BF2702:BF2752))</f>
        <v>-0.3854866947</v>
      </c>
      <c r="BG2701" s="372">
        <f t="array" ref="BG2701">SUM(IF(ISERROR(BG2702:BG2752),"",BG2702:BG2752))</f>
        <v>-0.3633502943</v>
      </c>
      <c r="BH2701" s="372">
        <f t="array" ref="BH2701">SUM(IF(ISERROR(BH2702:BH2752),"",BH2702:BH2752))</f>
        <v>-0.3323218883</v>
      </c>
      <c r="BI2701" s="372">
        <f t="array" ref="BI2701">SUM(IF(ISERROR(BI2702:BI2752),"",BI2702:BI2752))</f>
        <v>-0.3055146645</v>
      </c>
      <c r="BJ2701" s="372">
        <f t="array" ref="BJ2701">SUM(IF(ISERROR(BJ2702:BJ2752),"",BJ2702:BJ2752))</f>
        <v>-0.2760573216</v>
      </c>
      <c r="BK2701" s="372">
        <f t="array" ref="BK2701">SUM(IF(ISERROR(BK2702:BK2752),"",BK2702:BK2752))</f>
        <v>-0.2429776822</v>
      </c>
      <c r="BL2701" s="372">
        <f t="array" ref="BL2701">SUM(IF(ISERROR(BL2702:BL2752),"",BL2702:BL2752))</f>
        <v>-0.2085065228</v>
      </c>
      <c r="BM2701" s="372">
        <f t="array" ref="BM2701">SUM(IF(ISERROR(BM2702:BM2752),"",BM2702:BM2752))</f>
        <v>-0.1712015618</v>
      </c>
      <c r="BN2701" s="372">
        <f t="array" ref="BN2701">SUM(IF(ISERROR(BN2702:BN2752),"",BN2702:BN2752))</f>
        <v>-0.130898884</v>
      </c>
      <c r="BO2701" s="372">
        <f t="array" ref="BO2701">SUM(IF(ISERROR(BO2702:BO2752),"",BO2702:BO2752))</f>
        <v>-0.06763792111</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-0.001515484184</v>
      </c>
      <c r="D2702" s="373">
        <f>PPMT('Assumptions (T&amp;D) old'!$B$100,Model!X$1,'Assumptions (T&amp;D) old'!$B$103,Model!$C$2699)</f>
        <v>-0.001587469682</v>
      </c>
      <c r="E2702" s="373">
        <f>PPMT('Assumptions (T&amp;D) old'!$B$100,Model!Y$1,'Assumptions (T&amp;D) old'!$B$103,Model!$C$2699)</f>
        <v>-0.001662874492</v>
      </c>
      <c r="F2702" s="373">
        <f>PPMT('Assumptions (T&amp;D) old'!$B$100,Model!Z$1,'Assumptions (T&amp;D) old'!$B$103,Model!$C$2699)</f>
        <v>-0.001741861031</v>
      </c>
      <c r="G2702" s="373">
        <f>PPMT('Assumptions (T&amp;D) old'!$B$100,Model!AA$1,'Assumptions (T&amp;D) old'!$B$103,Model!$C$2699)</f>
        <v>-0.00182459943</v>
      </c>
      <c r="H2702" s="373">
        <f>PPMT('Assumptions (T&amp;D) old'!$B$100,Model!AB$1,'Assumptions (T&amp;D) old'!$B$103,Model!$C$2699)</f>
        <v>-0.001911267902</v>
      </c>
      <c r="I2702" s="373">
        <f>PPMT('Assumptions (T&amp;D) old'!$B$100,Model!AC$1,'Assumptions (T&amp;D) old'!$B$103,Model!$C$2699)</f>
        <v>-0.002002053128</v>
      </c>
      <c r="J2702" s="373">
        <f>PPMT('Assumptions (T&amp;D) old'!$B$100,Model!AD$1,'Assumptions (T&amp;D) old'!$B$103,Model!$C$2699)</f>
        <v>-0.002097150651</v>
      </c>
      <c r="K2702" s="373">
        <f>PPMT('Assumptions (T&amp;D) old'!$B$100,Model!AE$1,'Assumptions (T&amp;D) old'!$B$103,Model!$C$2699)</f>
        <v>-0.002196765307</v>
      </c>
      <c r="L2702" s="373">
        <f>PPMT('Assumptions (T&amp;D) old'!$B$100,Model!AF$1,'Assumptions (T&amp;D) old'!$B$103,Model!$C$2699)</f>
        <v>-0.002301111659</v>
      </c>
      <c r="M2702" s="373">
        <f>PPMT('Assumptions (T&amp;D) old'!$B$100,Model!AG$1,'Assumptions (T&amp;D) old'!$B$103,Model!$C$2699)</f>
        <v>-0.002410414463</v>
      </c>
      <c r="N2702" s="373">
        <f>PPMT('Assumptions (T&amp;D) old'!$B$100,Model!AH$1,'Assumptions (T&amp;D) old'!$B$103,Model!$C$2699)</f>
        <v>-0.00252490915</v>
      </c>
      <c r="O2702" s="373">
        <f>PPMT('Assumptions (T&amp;D) old'!$B$100,Model!AI$1,'Assumptions (T&amp;D) old'!$B$103,Model!$C$2699)</f>
        <v>-0.002644842335</v>
      </c>
      <c r="P2702" s="373">
        <f>PPMT('Assumptions (T&amp;D) old'!$B$100,Model!AJ$1,'Assumptions (T&amp;D) old'!$B$103,Model!$C$2699)</f>
        <v>-0.002770472346</v>
      </c>
      <c r="Q2702" s="373">
        <f>PPMT('Assumptions (T&amp;D) old'!$B$100,Model!AK$1,'Assumptions (T&amp;D) old'!$B$103,Model!$C$2699)</f>
        <v>-0.002902069782</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-0.001860440185</v>
      </c>
      <c r="E2703" s="373">
        <f>PPMT('Assumptions (T&amp;D) old'!$B$100,Model!X$1,'Assumptions (T&amp;D) old'!$B$103,Model!$D$2699)</f>
        <v>-0.001948811094</v>
      </c>
      <c r="F2703" s="373">
        <f>PPMT('Assumptions (T&amp;D) old'!$B$100,Model!Y$1,'Assumptions (T&amp;D) old'!$B$103,Model!$D$2699)</f>
        <v>-0.002041379621</v>
      </c>
      <c r="G2703" s="373">
        <f>PPMT('Assumptions (T&amp;D) old'!$B$100,Model!Z$1,'Assumptions (T&amp;D) old'!$B$103,Model!$D$2699)</f>
        <v>-0.002138345153</v>
      </c>
      <c r="H2703" s="373">
        <f>PPMT('Assumptions (T&amp;D) old'!$B$100,Model!AA$1,'Assumptions (T&amp;D) old'!$B$103,Model!$D$2699)</f>
        <v>-0.002239916548</v>
      </c>
      <c r="I2703" s="373">
        <f>PPMT('Assumptions (T&amp;D) old'!$B$100,Model!AB$1,'Assumptions (T&amp;D) old'!$B$103,Model!$D$2699)</f>
        <v>-0.002346312584</v>
      </c>
      <c r="J2703" s="373">
        <f>PPMT('Assumptions (T&amp;D) old'!$B$100,Model!AC$1,'Assumptions (T&amp;D) old'!$B$103,Model!$D$2699)</f>
        <v>-0.002457762432</v>
      </c>
      <c r="K2703" s="373">
        <f>PPMT('Assumptions (T&amp;D) old'!$B$100,Model!AD$1,'Assumptions (T&amp;D) old'!$B$103,Model!$D$2699)</f>
        <v>-0.002574506147</v>
      </c>
      <c r="L2703" s="373">
        <f>PPMT('Assumptions (T&amp;D) old'!$B$100,Model!AE$1,'Assumptions (T&amp;D) old'!$B$103,Model!$D$2699)</f>
        <v>-0.002696795189</v>
      </c>
      <c r="M2703" s="373">
        <f>PPMT('Assumptions (T&amp;D) old'!$B$100,Model!AF$1,'Assumptions (T&amp;D) old'!$B$103,Model!$D$2699)</f>
        <v>-0.002824892961</v>
      </c>
      <c r="N2703" s="373">
        <f>PPMT('Assumptions (T&amp;D) old'!$B$100,Model!AG$1,'Assumptions (T&amp;D) old'!$B$103,Model!$D$2699)</f>
        <v>-0.002959075376</v>
      </c>
      <c r="O2703" s="373">
        <f>PPMT('Assumptions (T&amp;D) old'!$B$100,Model!AH$1,'Assumptions (T&amp;D) old'!$B$103,Model!$D$2699)</f>
        <v>-0.003099631457</v>
      </c>
      <c r="P2703" s="373">
        <f>PPMT('Assumptions (T&amp;D) old'!$B$100,Model!AI$1,'Assumptions (T&amp;D) old'!$B$103,Model!$D$2699)</f>
        <v>-0.003246863951</v>
      </c>
      <c r="Q2703" s="373">
        <f>PPMT('Assumptions (T&amp;D) old'!$B$100,Model!AJ$1,'Assumptions (T&amp;D) old'!$B$103,Model!$D$2699)</f>
        <v>-0.003401089989</v>
      </c>
      <c r="R2703" s="373">
        <f>PPMT('Assumptions (T&amp;D) old'!$B$100,Model!AK$1,'Assumptions (T&amp;D) old'!$B$103,Model!$D$2699)</f>
        <v>-0.003562641763</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-0.0004673145242</v>
      </c>
      <c r="F2704" s="373">
        <f>PPMT('Assumptions (T&amp;D) old'!$B$100,Model!X$1,'Assumptions (T&amp;D) old'!$B$103,Model!$E$2699)</f>
        <v>-0.0004895119641</v>
      </c>
      <c r="G2704" s="373">
        <f>PPMT('Assumptions (T&amp;D) old'!$B$100,Model!Y$1,'Assumptions (T&amp;D) old'!$B$103,Model!$E$2699)</f>
        <v>-0.0005127637824</v>
      </c>
      <c r="H2704" s="373">
        <f>PPMT('Assumptions (T&amp;D) old'!$B$100,Model!Z$1,'Assumptions (T&amp;D) old'!$B$103,Model!$E$2699)</f>
        <v>-0.000537120062</v>
      </c>
      <c r="I2704" s="373">
        <f>PPMT('Assumptions (T&amp;D) old'!$B$100,Model!AA$1,'Assumptions (T&amp;D) old'!$B$103,Model!$E$2699)</f>
        <v>-0.000562633265</v>
      </c>
      <c r="J2704" s="373">
        <f>PPMT('Assumptions (T&amp;D) old'!$B$100,Model!AB$1,'Assumptions (T&amp;D) old'!$B$103,Model!$E$2699)</f>
        <v>-0.0005893583451</v>
      </c>
      <c r="K2704" s="373">
        <f>PPMT('Assumptions (T&amp;D) old'!$B$100,Model!AC$1,'Assumptions (T&amp;D) old'!$B$103,Model!$E$2699)</f>
        <v>-0.0006173528665</v>
      </c>
      <c r="L2704" s="373">
        <f>PPMT('Assumptions (T&amp;D) old'!$B$100,Model!AD$1,'Assumptions (T&amp;D) old'!$B$103,Model!$E$2699)</f>
        <v>-0.0006466771276</v>
      </c>
      <c r="M2704" s="373">
        <f>PPMT('Assumptions (T&amp;D) old'!$B$100,Model!AE$1,'Assumptions (T&amp;D) old'!$B$103,Model!$E$2699)</f>
        <v>-0.0006773942912</v>
      </c>
      <c r="N2704" s="373">
        <f>PPMT('Assumptions (T&amp;D) old'!$B$100,Model!AF$1,'Assumptions (T&amp;D) old'!$B$103,Model!$E$2699)</f>
        <v>-0.00070957052</v>
      </c>
      <c r="O2704" s="373">
        <f>PPMT('Assumptions (T&amp;D) old'!$B$100,Model!AG$1,'Assumptions (T&amp;D) old'!$B$103,Model!$E$2699)</f>
        <v>-0.0007432751197</v>
      </c>
      <c r="P2704" s="373">
        <f>PPMT('Assumptions (T&amp;D) old'!$B$100,Model!AH$1,'Assumptions (T&amp;D) old'!$B$103,Model!$E$2699)</f>
        <v>-0.0007785806879</v>
      </c>
      <c r="Q2704" s="373">
        <f>PPMT('Assumptions (T&amp;D) old'!$B$100,Model!AI$1,'Assumptions (T&amp;D) old'!$B$103,Model!$E$2699)</f>
        <v>-0.0008155632706</v>
      </c>
      <c r="R2704" s="373">
        <f>PPMT('Assumptions (T&amp;D) old'!$B$100,Model!AJ$1,'Assumptions (T&amp;D) old'!$B$103,Model!$E$2699)</f>
        <v>-0.0008543025259</v>
      </c>
      <c r="S2704" s="373">
        <f>PPMT('Assumptions (T&amp;D) old'!$B$100,Model!AK$1,'Assumptions (T&amp;D) old'!$B$103,Model!$E$2699)</f>
        <v>-0.0008948818959</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-0.0005906290478</v>
      </c>
      <c r="G2705" s="373">
        <f>PPMT('Assumptions (T&amp;D) old'!$B$100,Model!X$1,'Assumptions (T&amp;D) old'!$B$103,Model!$F$2699)</f>
        <v>-0.0006186839275</v>
      </c>
      <c r="H2705" s="373">
        <f>PPMT('Assumptions (T&amp;D) old'!$B$100,Model!Y$1,'Assumptions (T&amp;D) old'!$B$103,Model!$F$2699)</f>
        <v>-0.0006480714141</v>
      </c>
      <c r="I2705" s="373">
        <f>PPMT('Assumptions (T&amp;D) old'!$B$100,Model!Z$1,'Assumptions (T&amp;D) old'!$B$103,Model!$F$2699)</f>
        <v>-0.0006788548063</v>
      </c>
      <c r="J2705" s="373">
        <f>PPMT('Assumptions (T&amp;D) old'!$B$100,Model!AA$1,'Assumptions (T&amp;D) old'!$B$103,Model!$F$2699)</f>
        <v>-0.0007111004095</v>
      </c>
      <c r="K2705" s="373">
        <f>PPMT('Assumptions (T&amp;D) old'!$B$100,Model!AB$1,'Assumptions (T&amp;D) old'!$B$103,Model!$F$2699)</f>
        <v>-0.000744877679</v>
      </c>
      <c r="L2705" s="373">
        <f>PPMT('Assumptions (T&amp;D) old'!$B$100,Model!AC$1,'Assumptions (T&amp;D) old'!$B$103,Model!$F$2699)</f>
        <v>-0.0007802593688</v>
      </c>
      <c r="M2705" s="373">
        <f>PPMT('Assumptions (T&amp;D) old'!$B$100,Model!AD$1,'Assumptions (T&amp;D) old'!$B$103,Model!$F$2699)</f>
        <v>-0.0008173216888</v>
      </c>
      <c r="N2705" s="373">
        <f>PPMT('Assumptions (T&amp;D) old'!$B$100,Model!AE$1,'Assumptions (T&amp;D) old'!$B$103,Model!$F$2699)</f>
        <v>-0.000856144469</v>
      </c>
      <c r="O2705" s="373">
        <f>PPMT('Assumptions (T&amp;D) old'!$B$100,Model!AF$1,'Assumptions (T&amp;D) old'!$B$103,Model!$F$2699)</f>
        <v>-0.0008968113313</v>
      </c>
      <c r="P2705" s="373">
        <f>PPMT('Assumptions (T&amp;D) old'!$B$100,Model!AG$1,'Assumptions (T&amp;D) old'!$B$103,Model!$F$2699)</f>
        <v>-0.0009394098695</v>
      </c>
      <c r="Q2705" s="373">
        <f>PPMT('Assumptions (T&amp;D) old'!$B$100,Model!AH$1,'Assumptions (T&amp;D) old'!$B$103,Model!$F$2699)</f>
        <v>-0.0009840318383</v>
      </c>
      <c r="R2705" s="373">
        <f>PPMT('Assumptions (T&amp;D) old'!$B$100,Model!AI$1,'Assumptions (T&amp;D) old'!$B$103,Model!$F$2699)</f>
        <v>-0.001030773351</v>
      </c>
      <c r="S2705" s="373">
        <f>PPMT('Assumptions (T&amp;D) old'!$B$100,Model!AJ$1,'Assumptions (T&amp;D) old'!$B$103,Model!$F$2699)</f>
        <v>-0.001079735085</v>
      </c>
      <c r="T2705" s="373">
        <f>PPMT('Assumptions (T&amp;D) old'!$B$100,Model!AK$1,'Assumptions (T&amp;D) old'!$B$103,Model!$F$2699)</f>
        <v>-0.001131022501</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-0.001771193751</v>
      </c>
      <c r="H2706" s="373">
        <f>PPMT('Assumptions (T&amp;D) old'!$B$100,Model!X$1,'Assumptions (T&amp;D) old'!$B$103,Model!$G$2699)</f>
        <v>-0.001855325454</v>
      </c>
      <c r="I2706" s="373">
        <f>PPMT('Assumptions (T&amp;D) old'!$B$100,Model!Y$1,'Assumptions (T&amp;D) old'!$B$103,Model!$G$2699)</f>
        <v>-0.001943453413</v>
      </c>
      <c r="J2706" s="373">
        <f>PPMT('Assumptions (T&amp;D) old'!$B$100,Model!Z$1,'Assumptions (T&amp;D) old'!$B$103,Model!$G$2699)</f>
        <v>-0.00203576745</v>
      </c>
      <c r="K2706" s="373">
        <f>PPMT('Assumptions (T&amp;D) old'!$B$100,Model!AA$1,'Assumptions (T&amp;D) old'!$B$103,Model!$G$2699)</f>
        <v>-0.002132466404</v>
      </c>
      <c r="L2706" s="373">
        <f>PPMT('Assumptions (T&amp;D) old'!$B$100,Model!AB$1,'Assumptions (T&amp;D) old'!$B$103,Model!$G$2699)</f>
        <v>-0.002233758558</v>
      </c>
      <c r="M2706" s="373">
        <f>PPMT('Assumptions (T&amp;D) old'!$B$100,Model!AC$1,'Assumptions (T&amp;D) old'!$B$103,Model!$G$2699)</f>
        <v>-0.00233986209</v>
      </c>
      <c r="N2706" s="373">
        <f>PPMT('Assumptions (T&amp;D) old'!$B$100,Model!AD$1,'Assumptions (T&amp;D) old'!$B$103,Model!$G$2699)</f>
        <v>-0.002451005539</v>
      </c>
      <c r="O2706" s="373">
        <f>PPMT('Assumptions (T&amp;D) old'!$B$100,Model!AE$1,'Assumptions (T&amp;D) old'!$B$103,Model!$G$2699)</f>
        <v>-0.002567428302</v>
      </c>
      <c r="P2706" s="373">
        <f>PPMT('Assumptions (T&amp;D) old'!$B$100,Model!AF$1,'Assumptions (T&amp;D) old'!$B$103,Model!$G$2699)</f>
        <v>-0.002689381146</v>
      </c>
      <c r="Q2706" s="373">
        <f>PPMT('Assumptions (T&amp;D) old'!$B$100,Model!AG$1,'Assumptions (T&amp;D) old'!$B$103,Model!$G$2699)</f>
        <v>-0.002817126751</v>
      </c>
      <c r="R2706" s="373">
        <f>PPMT('Assumptions (T&amp;D) old'!$B$100,Model!AH$1,'Assumptions (T&amp;D) old'!$B$103,Model!$G$2699)</f>
        <v>-0.002950940272</v>
      </c>
      <c r="S2706" s="373">
        <f>PPMT('Assumptions (T&amp;D) old'!$B$100,Model!AI$1,'Assumptions (T&amp;D) old'!$B$103,Model!$G$2699)</f>
        <v>-0.003091109935</v>
      </c>
      <c r="T2706" s="373">
        <f>PPMT('Assumptions (T&amp;D) old'!$B$100,Model!AJ$1,'Assumptions (T&amp;D) old'!$B$103,Model!$G$2699)</f>
        <v>-0.003237937656</v>
      </c>
      <c r="U2706" s="373">
        <f>PPMT('Assumptions (T&amp;D) old'!$B$100,Model!AK$1,'Assumptions (T&amp;D) old'!$B$103,Model!$G$2699)</f>
        <v>-0.003391739695</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-0.001609030739</v>
      </c>
      <c r="I2707" s="373">
        <f>PPMT('Assumptions (T&amp;D) old'!$B$100,Model!X$1,'Assumptions (T&amp;D) old'!$B$103,Model!$H$2699)</f>
        <v>-0.001685459699</v>
      </c>
      <c r="J2707" s="373">
        <f>PPMT('Assumptions (T&amp;D) old'!$B$100,Model!Y$1,'Assumptions (T&amp;D) old'!$B$103,Model!$H$2699)</f>
        <v>-0.001765519035</v>
      </c>
      <c r="K2707" s="373">
        <f>PPMT('Assumptions (T&amp;D) old'!$B$100,Model!Z$1,'Assumptions (T&amp;D) old'!$B$103,Model!$H$2699)</f>
        <v>-0.001849381189</v>
      </c>
      <c r="L2707" s="373">
        <f>PPMT('Assumptions (T&amp;D) old'!$B$100,Model!AA$1,'Assumptions (T&amp;D) old'!$B$103,Model!$H$2699)</f>
        <v>-0.001937226796</v>
      </c>
      <c r="M2707" s="373">
        <f>PPMT('Assumptions (T&amp;D) old'!$B$100,Model!AB$1,'Assumptions (T&amp;D) old'!$B$103,Model!$H$2699)</f>
        <v>-0.002029245068</v>
      </c>
      <c r="N2707" s="373">
        <f>PPMT('Assumptions (T&amp;D) old'!$B$100,Model!AC$1,'Assumptions (T&amp;D) old'!$B$103,Model!$H$2699)</f>
        <v>-0.002125634209</v>
      </c>
      <c r="O2707" s="373">
        <f>PPMT('Assumptions (T&amp;D) old'!$B$100,Model!AD$1,'Assumptions (T&amp;D) old'!$B$103,Model!$H$2699)</f>
        <v>-0.002226601834</v>
      </c>
      <c r="P2707" s="373">
        <f>PPMT('Assumptions (T&amp;D) old'!$B$100,Model!AE$1,'Assumptions (T&amp;D) old'!$B$103,Model!$H$2699)</f>
        <v>-0.002332365421</v>
      </c>
      <c r="Q2707" s="373">
        <f>PPMT('Assumptions (T&amp;D) old'!$B$100,Model!AF$1,'Assumptions (T&amp;D) old'!$B$103,Model!$H$2699)</f>
        <v>-0.002443152779</v>
      </c>
      <c r="R2707" s="373">
        <f>PPMT('Assumptions (T&amp;D) old'!$B$100,Model!AG$1,'Assumptions (T&amp;D) old'!$B$103,Model!$H$2699)</f>
        <v>-0.002559202536</v>
      </c>
      <c r="S2707" s="373">
        <f>PPMT('Assumptions (T&amp;D) old'!$B$100,Model!AH$1,'Assumptions (T&amp;D) old'!$B$103,Model!$H$2699)</f>
        <v>-0.002680764656</v>
      </c>
      <c r="T2707" s="373">
        <f>PPMT('Assumptions (T&amp;D) old'!$B$100,Model!AI$1,'Assumptions (T&amp;D) old'!$B$103,Model!$H$2699)</f>
        <v>-0.002808100977</v>
      </c>
      <c r="U2707" s="373">
        <f>PPMT('Assumptions (T&amp;D) old'!$B$100,Model!AJ$1,'Assumptions (T&amp;D) old'!$B$103,Model!$H$2699)</f>
        <v>-0.002941485774</v>
      </c>
      <c r="V2707" s="373">
        <f>PPMT('Assumptions (T&amp;D) old'!$B$100,Model!AK$1,'Assumptions (T&amp;D) old'!$B$103,Model!$H$2699)</f>
        <v>-0.003081206348</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-0.00240425512</v>
      </c>
      <c r="J2708" s="373">
        <f>PPMT('Assumptions (T&amp;D) old'!$B$100,Model!X$1,'Assumptions (T&amp;D) old'!$B$103,Model!$I$2699)</f>
        <v>-0.002518457238</v>
      </c>
      <c r="K2708" s="373">
        <f>PPMT('Assumptions (T&amp;D) old'!$B$100,Model!Y$1,'Assumptions (T&amp;D) old'!$B$103,Model!$I$2699)</f>
        <v>-0.002638083957</v>
      </c>
      <c r="L2708" s="373">
        <f>PPMT('Assumptions (T&amp;D) old'!$B$100,Model!Z$1,'Assumptions (T&amp;D) old'!$B$103,Model!$I$2699)</f>
        <v>-0.002763392944</v>
      </c>
      <c r="M2708" s="373">
        <f>PPMT('Assumptions (T&amp;D) old'!$B$100,Model!AA$1,'Assumptions (T&amp;D) old'!$B$103,Model!$I$2699)</f>
        <v>-0.002894654109</v>
      </c>
      <c r="N2708" s="373">
        <f>PPMT('Assumptions (T&amp;D) old'!$B$100,Model!AB$1,'Assumptions (T&amp;D) old'!$B$103,Model!$I$2699)</f>
        <v>-0.003032150179</v>
      </c>
      <c r="O2708" s="373">
        <f>PPMT('Assumptions (T&amp;D) old'!$B$100,Model!AC$1,'Assumptions (T&amp;D) old'!$B$103,Model!$I$2699)</f>
        <v>-0.003176177313</v>
      </c>
      <c r="P2708" s="373">
        <f>PPMT('Assumptions (T&amp;D) old'!$B$100,Model!AD$1,'Assumptions (T&amp;D) old'!$B$103,Model!$I$2699)</f>
        <v>-0.003327045735</v>
      </c>
      <c r="Q2708" s="373">
        <f>PPMT('Assumptions (T&amp;D) old'!$B$100,Model!AE$1,'Assumptions (T&amp;D) old'!$B$103,Model!$I$2699)</f>
        <v>-0.003485080408</v>
      </c>
      <c r="R2708" s="373">
        <f>PPMT('Assumptions (T&amp;D) old'!$B$100,Model!AF$1,'Assumptions (T&amp;D) old'!$B$103,Model!$I$2699)</f>
        <v>-0.003650621727</v>
      </c>
      <c r="S2708" s="373">
        <f>PPMT('Assumptions (T&amp;D) old'!$B$100,Model!AG$1,'Assumptions (T&amp;D) old'!$B$103,Model!$I$2699)</f>
        <v>-0.003824026259</v>
      </c>
      <c r="T2708" s="373">
        <f>PPMT('Assumptions (T&amp;D) old'!$B$100,Model!AH$1,'Assumptions (T&amp;D) old'!$B$103,Model!$I$2699)</f>
        <v>-0.004005667507</v>
      </c>
      <c r="U2708" s="373">
        <f>PPMT('Assumptions (T&amp;D) old'!$B$100,Model!AI$1,'Assumptions (T&amp;D) old'!$B$103,Model!$I$2699)</f>
        <v>-0.004195936713</v>
      </c>
      <c r="V2708" s="373">
        <f>PPMT('Assumptions (T&amp;D) old'!$B$100,Model!AJ$1,'Assumptions (T&amp;D) old'!$B$103,Model!$I$2699)</f>
        <v>-0.004395243707</v>
      </c>
      <c r="W2708" s="373">
        <f>PPMT('Assumptions (T&amp;D) old'!$B$100,Model!AK$1,'Assumptions (T&amp;D) old'!$B$103,Model!$I$2699)</f>
        <v>-0.004604017783</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-0.004783144005</v>
      </c>
      <c r="K2709" s="373">
        <f>PPMT('Assumptions (T&amp;D) old'!$B$100,Model!X$1,'Assumptions (T&amp;D) old'!$B$103,Model!$J$2699)</f>
        <v>-0.005010343346</v>
      </c>
      <c r="L2709" s="373">
        <f>PPMT('Assumptions (T&amp;D) old'!$B$100,Model!Y$1,'Assumptions (T&amp;D) old'!$B$103,Model!$J$2699)</f>
        <v>-0.005248334655</v>
      </c>
      <c r="M2709" s="373">
        <f>PPMT('Assumptions (T&amp;D) old'!$B$100,Model!Z$1,'Assumptions (T&amp;D) old'!$B$103,Model!$J$2699)</f>
        <v>-0.005497630551</v>
      </c>
      <c r="N2709" s="373">
        <f>PPMT('Assumptions (T&amp;D) old'!$B$100,Model!AA$1,'Assumptions (T&amp;D) old'!$B$103,Model!$J$2699)</f>
        <v>-0.005758768002</v>
      </c>
      <c r="O2709" s="373">
        <f>PPMT('Assumptions (T&amp;D) old'!$B$100,Model!AB$1,'Assumptions (T&amp;D) old'!$B$103,Model!$J$2699)</f>
        <v>-0.006032309482</v>
      </c>
      <c r="P2709" s="373">
        <f>PPMT('Assumptions (T&amp;D) old'!$B$100,Model!AC$1,'Assumptions (T&amp;D) old'!$B$103,Model!$J$2699)</f>
        <v>-0.006318844182</v>
      </c>
      <c r="Q2709" s="373">
        <f>PPMT('Assumptions (T&amp;D) old'!$B$100,Model!AD$1,'Assumptions (T&amp;D) old'!$B$103,Model!$J$2699)</f>
        <v>-0.006618989281</v>
      </c>
      <c r="R2709" s="373">
        <f>PPMT('Assumptions (T&amp;D) old'!$B$100,Model!AE$1,'Assumptions (T&amp;D) old'!$B$103,Model!$J$2699)</f>
        <v>-0.006933391272</v>
      </c>
      <c r="S2709" s="373">
        <f>PPMT('Assumptions (T&amp;D) old'!$B$100,Model!AF$1,'Assumptions (T&amp;D) old'!$B$103,Model!$J$2699)</f>
        <v>-0.007262727357</v>
      </c>
      <c r="T2709" s="373">
        <f>PPMT('Assumptions (T&amp;D) old'!$B$100,Model!AG$1,'Assumptions (T&amp;D) old'!$B$103,Model!$J$2699)</f>
        <v>-0.007607706907</v>
      </c>
      <c r="U2709" s="373">
        <f>PPMT('Assumptions (T&amp;D) old'!$B$100,Model!AH$1,'Assumptions (T&amp;D) old'!$B$103,Model!$J$2699)</f>
        <v>-0.007969072985</v>
      </c>
      <c r="V2709" s="373">
        <f>PPMT('Assumptions (T&amp;D) old'!$B$100,Model!AI$1,'Assumptions (T&amp;D) old'!$B$103,Model!$J$2699)</f>
        <v>-0.008347603951</v>
      </c>
      <c r="W2709" s="373">
        <f>PPMT('Assumptions (T&amp;D) old'!$B$100,Model!AJ$1,'Assumptions (T&amp;D) old'!$B$103,Model!$J$2699)</f>
        <v>-0.008744115139</v>
      </c>
      <c r="X2709" s="373">
        <f>PPMT('Assumptions (T&amp;D) old'!$B$100,Model!AK$1,'Assumptions (T&amp;D) old'!$B$103,Model!$J$2699)</f>
        <v>-0.009159460608</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-0.002613610729</v>
      </c>
      <c r="L2710" s="373">
        <f>PPMT('Assumptions (T&amp;D) old'!$B$100,Model!X$1,'Assumptions (T&amp;D) old'!$B$103,Model!$K$2699)</f>
        <v>-0.002737757239</v>
      </c>
      <c r="M2710" s="373">
        <f>PPMT('Assumptions (T&amp;D) old'!$B$100,Model!Y$1,'Assumptions (T&amp;D) old'!$B$103,Model!$K$2699)</f>
        <v>-0.002867800708</v>
      </c>
      <c r="N2710" s="373">
        <f>PPMT('Assumptions (T&amp;D) old'!$B$100,Model!Z$1,'Assumptions (T&amp;D) old'!$B$103,Model!$K$2699)</f>
        <v>-0.003004021241</v>
      </c>
      <c r="O2710" s="373">
        <f>PPMT('Assumptions (T&amp;D) old'!$B$100,Model!AA$1,'Assumptions (T&amp;D) old'!$B$103,Model!$K$2699)</f>
        <v>-0.00314671225</v>
      </c>
      <c r="P2710" s="373">
        <f>PPMT('Assumptions (T&amp;D) old'!$B$100,Model!AB$1,'Assumptions (T&amp;D) old'!$B$103,Model!$K$2699)</f>
        <v>-0.003296181082</v>
      </c>
      <c r="Q2710" s="373">
        <f>PPMT('Assumptions (T&amp;D) old'!$B$100,Model!AC$1,'Assumptions (T&amp;D) old'!$B$103,Model!$K$2699)</f>
        <v>-0.003452749684</v>
      </c>
      <c r="R2710" s="373">
        <f>PPMT('Assumptions (T&amp;D) old'!$B$100,Model!AD$1,'Assumptions (T&amp;D) old'!$B$103,Model!$K$2699)</f>
        <v>-0.003616755293</v>
      </c>
      <c r="S2710" s="373">
        <f>PPMT('Assumptions (T&amp;D) old'!$B$100,Model!AE$1,'Assumptions (T&amp;D) old'!$B$103,Model!$K$2699)</f>
        <v>-0.00378855117</v>
      </c>
      <c r="T2710" s="373">
        <f>PPMT('Assumptions (T&amp;D) old'!$B$100,Model!AF$1,'Assumptions (T&amp;D) old'!$B$103,Model!$K$2699)</f>
        <v>-0.00396850735</v>
      </c>
      <c r="U2710" s="373">
        <f>PPMT('Assumptions (T&amp;D) old'!$B$100,Model!AG$1,'Assumptions (T&amp;D) old'!$B$103,Model!$K$2699)</f>
        <v>-0.00415701145</v>
      </c>
      <c r="V2710" s="373">
        <f>PPMT('Assumptions (T&amp;D) old'!$B$100,Model!AH$1,'Assumptions (T&amp;D) old'!$B$103,Model!$K$2699)</f>
        <v>-0.004354469493</v>
      </c>
      <c r="W2710" s="373">
        <f>PPMT('Assumptions (T&amp;D) old'!$B$100,Model!AI$1,'Assumptions (T&amp;D) old'!$B$103,Model!$K$2699)</f>
        <v>-0.004561306794</v>
      </c>
      <c r="X2710" s="373">
        <f>PPMT('Assumptions (T&amp;D) old'!$B$100,Model!AJ$1,'Assumptions (T&amp;D) old'!$B$103,Model!$K$2699)</f>
        <v>-0.004777968867</v>
      </c>
      <c r="Y2710" s="373">
        <f>PPMT('Assumptions (T&amp;D) old'!$B$100,Model!AK$1,'Assumptions (T&amp;D) old'!$B$103,Model!$K$2699)</f>
        <v>-0.005004922388</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-0.00232441125</v>
      </c>
      <c r="M2711" s="373">
        <f>PPMT('Assumptions (T&amp;D) old'!$B$100,Model!X$1,'Assumptions (T&amp;D) old'!$B$103,Model!$L$2699)</f>
        <v>-0.002434820784</v>
      </c>
      <c r="N2711" s="373">
        <f>PPMT('Assumptions (T&amp;D) old'!$B$100,Model!Y$1,'Assumptions (T&amp;D) old'!$B$103,Model!$L$2699)</f>
        <v>-0.002550474772</v>
      </c>
      <c r="O2711" s="373">
        <f>PPMT('Assumptions (T&amp;D) old'!$B$100,Model!Z$1,'Assumptions (T&amp;D) old'!$B$103,Model!$L$2699)</f>
        <v>-0.002671622323</v>
      </c>
      <c r="P2711" s="373">
        <f>PPMT('Assumptions (T&amp;D) old'!$B$100,Model!AA$1,'Assumptions (T&amp;D) old'!$B$103,Model!$L$2699)</f>
        <v>-0.002798524384</v>
      </c>
      <c r="Q2711" s="373">
        <f>PPMT('Assumptions (T&amp;D) old'!$B$100,Model!AB$1,'Assumptions (T&amp;D) old'!$B$103,Model!$L$2699)</f>
        <v>-0.002931454292</v>
      </c>
      <c r="R2711" s="373">
        <f>PPMT('Assumptions (T&amp;D) old'!$B$100,Model!AC$1,'Assumptions (T&amp;D) old'!$B$103,Model!$L$2699)</f>
        <v>-0.003070698371</v>
      </c>
      <c r="S2711" s="373">
        <f>PPMT('Assumptions (T&amp;D) old'!$B$100,Model!AD$1,'Assumptions (T&amp;D) old'!$B$103,Model!$L$2699)</f>
        <v>-0.003216556543</v>
      </c>
      <c r="T2711" s="373">
        <f>PPMT('Assumptions (T&amp;D) old'!$B$100,Model!AE$1,'Assumptions (T&amp;D) old'!$B$103,Model!$L$2699)</f>
        <v>-0.003369342979</v>
      </c>
      <c r="U2711" s="373">
        <f>PPMT('Assumptions (T&amp;D) old'!$B$100,Model!AF$1,'Assumptions (T&amp;D) old'!$B$103,Model!$L$2699)</f>
        <v>-0.003529386771</v>
      </c>
      <c r="V2711" s="373">
        <f>PPMT('Assumptions (T&amp;D) old'!$B$100,Model!AG$1,'Assumptions (T&amp;D) old'!$B$103,Model!$L$2699)</f>
        <v>-0.003697032642</v>
      </c>
      <c r="W2711" s="373">
        <f>PPMT('Assumptions (T&amp;D) old'!$B$100,Model!AH$1,'Assumptions (T&amp;D) old'!$B$103,Model!$L$2699)</f>
        <v>-0.003872641693</v>
      </c>
      <c r="X2711" s="373">
        <f>PPMT('Assumptions (T&amp;D) old'!$B$100,Model!AI$1,'Assumptions (T&amp;D) old'!$B$103,Model!$L$2699)</f>
        <v>-0.004056592173</v>
      </c>
      <c r="Y2711" s="373">
        <f>PPMT('Assumptions (T&amp;D) old'!$B$100,Model!AJ$1,'Assumptions (T&amp;D) old'!$B$103,Model!$L$2699)</f>
        <v>-0.004249280301</v>
      </c>
      <c r="Z2711" s="373">
        <f>PPMT('Assumptions (T&amp;D) old'!$B$100,Model!AK$1,'Assumptions (T&amp;D) old'!$B$103,Model!$L$2699)</f>
        <v>-0.004451121116</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-0.003970204151</v>
      </c>
      <c r="N2712" s="373">
        <f>PPMT('Assumptions (T&amp;D) old'!$B$100,Model!X$1,'Assumptions (T&amp;D) old'!$B$103,Model!$M$2699)</f>
        <v>-0.004158788848</v>
      </c>
      <c r="O2712" s="373">
        <f>PPMT('Assumptions (T&amp;D) old'!$B$100,Model!Y$1,'Assumptions (T&amp;D) old'!$B$103,Model!$M$2699)</f>
        <v>-0.004356331319</v>
      </c>
      <c r="P2712" s="373">
        <f>PPMT('Assumptions (T&amp;D) old'!$B$100,Model!Z$1,'Assumptions (T&amp;D) old'!$B$103,Model!$M$2699)</f>
        <v>-0.004563257056</v>
      </c>
      <c r="Q2712" s="373">
        <f>PPMT('Assumptions (T&amp;D) old'!$B$100,Model!AA$1,'Assumptions (T&amp;D) old'!$B$103,Model!$M$2699)</f>
        <v>-0.004780011766</v>
      </c>
      <c r="R2712" s="373">
        <f>PPMT('Assumptions (T&amp;D) old'!$B$100,Model!AB$1,'Assumptions (T&amp;D) old'!$B$103,Model!$M$2699)</f>
        <v>-0.005007062325</v>
      </c>
      <c r="S2712" s="373">
        <f>PPMT('Assumptions (T&amp;D) old'!$B$100,Model!AC$1,'Assumptions (T&amp;D) old'!$B$103,Model!$M$2699)</f>
        <v>-0.005244897786</v>
      </c>
      <c r="T2712" s="373">
        <f>PPMT('Assumptions (T&amp;D) old'!$B$100,Model!AD$1,'Assumptions (T&amp;D) old'!$B$103,Model!$M$2699)</f>
        <v>-0.005494030431</v>
      </c>
      <c r="U2712" s="373">
        <f>PPMT('Assumptions (T&amp;D) old'!$B$100,Model!AE$1,'Assumptions (T&amp;D) old'!$B$103,Model!$M$2699)</f>
        <v>-0.005754996876</v>
      </c>
      <c r="V2712" s="373">
        <f>PPMT('Assumptions (T&amp;D) old'!$B$100,Model!AF$1,'Assumptions (T&amp;D) old'!$B$103,Model!$M$2699)</f>
        <v>-0.006028359228</v>
      </c>
      <c r="W2712" s="373">
        <f>PPMT('Assumptions (T&amp;D) old'!$B$100,Model!AG$1,'Assumptions (T&amp;D) old'!$B$103,Model!$M$2699)</f>
        <v>-0.006314706291</v>
      </c>
      <c r="X2712" s="373">
        <f>PPMT('Assumptions (T&amp;D) old'!$B$100,Model!AH$1,'Assumptions (T&amp;D) old'!$B$103,Model!$M$2699)</f>
        <v>-0.00661465484</v>
      </c>
      <c r="Y2712" s="373">
        <f>PPMT('Assumptions (T&amp;D) old'!$B$100,Model!AI$1,'Assumptions (T&amp;D) old'!$B$103,Model!$M$2699)</f>
        <v>-0.006928850945</v>
      </c>
      <c r="Z2712" s="373">
        <f>PPMT('Assumptions (T&amp;D) old'!$B$100,Model!AJ$1,'Assumptions (T&amp;D) old'!$B$103,Model!$M$2699)</f>
        <v>-0.007257971365</v>
      </c>
      <c r="AA2712" s="373">
        <f>PPMT('Assumptions (T&amp;D) old'!$B$100,Model!AK$1,'Assumptions (T&amp;D) old'!$B$103,Model!$M$2699)</f>
        <v>-0.007602725004</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-0.004388498962</v>
      </c>
      <c r="O2713" s="373">
        <f>PPMT('Assumptions (T&amp;D) old'!$B$100,Model!X$1,'Assumptions (T&amp;D) old'!$B$103,Model!$N$2699)</f>
        <v>-0.004596952662</v>
      </c>
      <c r="P2713" s="373">
        <f>PPMT('Assumptions (T&amp;D) old'!$B$100,Model!Y$1,'Assumptions (T&amp;D) old'!$B$103,Model!$N$2699)</f>
        <v>-0.004815307914</v>
      </c>
      <c r="Q2713" s="373">
        <f>PPMT('Assumptions (T&amp;D) old'!$B$100,Model!Z$1,'Assumptions (T&amp;D) old'!$B$103,Model!$N$2699)</f>
        <v>-0.00504403504</v>
      </c>
      <c r="R2713" s="373">
        <f>PPMT('Assumptions (T&amp;D) old'!$B$100,Model!AA$1,'Assumptions (T&amp;D) old'!$B$103,Model!$N$2699)</f>
        <v>-0.005283626704</v>
      </c>
      <c r="S2713" s="373">
        <f>PPMT('Assumptions (T&amp;D) old'!$B$100,Model!AB$1,'Assumptions (T&amp;D) old'!$B$103,Model!$N$2699)</f>
        <v>-0.005534598972</v>
      </c>
      <c r="T2713" s="373">
        <f>PPMT('Assumptions (T&amp;D) old'!$B$100,Model!AC$1,'Assumptions (T&amp;D) old'!$B$103,Model!$N$2699)</f>
        <v>-0.005797492424</v>
      </c>
      <c r="U2713" s="373">
        <f>PPMT('Assumptions (T&amp;D) old'!$B$100,Model!AD$1,'Assumptions (T&amp;D) old'!$B$103,Model!$N$2699)</f>
        <v>-0.006072873314</v>
      </c>
      <c r="V2713" s="373">
        <f>PPMT('Assumptions (T&amp;D) old'!$B$100,Model!AE$1,'Assumptions (T&amp;D) old'!$B$103,Model!$N$2699)</f>
        <v>-0.006361334796</v>
      </c>
      <c r="W2713" s="373">
        <f>PPMT('Assumptions (T&amp;D) old'!$B$100,Model!AF$1,'Assumptions (T&amp;D) old'!$B$103,Model!$N$2699)</f>
        <v>-0.006663498199</v>
      </c>
      <c r="X2713" s="373">
        <f>PPMT('Assumptions (T&amp;D) old'!$B$100,Model!AG$1,'Assumptions (T&amp;D) old'!$B$103,Model!$N$2699)</f>
        <v>-0.006980014363</v>
      </c>
      <c r="Y2713" s="373">
        <f>PPMT('Assumptions (T&amp;D) old'!$B$100,Model!AH$1,'Assumptions (T&amp;D) old'!$B$103,Model!$N$2699)</f>
        <v>-0.007311565046</v>
      </c>
      <c r="Z2713" s="373">
        <f>PPMT('Assumptions (T&amp;D) old'!$B$100,Model!AI$1,'Assumptions (T&amp;D) old'!$B$103,Model!$N$2699)</f>
        <v>-0.007658864385</v>
      </c>
      <c r="AA2713" s="373">
        <f>PPMT('Assumptions (T&amp;D) old'!$B$100,Model!AJ$1,'Assumptions (T&amp;D) old'!$B$103,Model!$N$2699)</f>
        <v>-0.008022660444</v>
      </c>
      <c r="AB2713" s="373">
        <f>PPMT('Assumptions (T&amp;D) old'!$B$100,Model!AK$1,'Assumptions (T&amp;D) old'!$B$103,Model!$N$2699)</f>
        <v>-0.008403736815</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-0.00493418614</v>
      </c>
      <c r="P2714" s="373">
        <f>PPMT('Assumptions (T&amp;D) old'!$B$100,Model!X$1,'Assumptions (T&amp;D) old'!$B$103,Model!$O$2699)</f>
        <v>-0.005168559982</v>
      </c>
      <c r="Q2714" s="373">
        <f>PPMT('Assumptions (T&amp;D) old'!$B$100,Model!Y$1,'Assumptions (T&amp;D) old'!$B$103,Model!$O$2699)</f>
        <v>-0.005414066581</v>
      </c>
      <c r="R2714" s="373">
        <f>PPMT('Assumptions (T&amp;D) old'!$B$100,Model!Z$1,'Assumptions (T&amp;D) old'!$B$103,Model!$O$2699)</f>
        <v>-0.005671234743</v>
      </c>
      <c r="S2714" s="373">
        <f>PPMT('Assumptions (T&amp;D) old'!$B$100,Model!AA$1,'Assumptions (T&amp;D) old'!$B$103,Model!$O$2699)</f>
        <v>-0.005940618394</v>
      </c>
      <c r="T2714" s="373">
        <f>PPMT('Assumptions (T&amp;D) old'!$B$100,Model!AB$1,'Assumptions (T&amp;D) old'!$B$103,Model!$O$2699)</f>
        <v>-0.006222797767</v>
      </c>
      <c r="U2714" s="373">
        <f>PPMT('Assumptions (T&amp;D) old'!$B$100,Model!AC$1,'Assumptions (T&amp;D) old'!$B$103,Model!$O$2699)</f>
        <v>-0.006518380661</v>
      </c>
      <c r="V2714" s="373">
        <f>PPMT('Assumptions (T&amp;D) old'!$B$100,Model!AD$1,'Assumptions (T&amp;D) old'!$B$103,Model!$O$2699)</f>
        <v>-0.006828003743</v>
      </c>
      <c r="W2714" s="373">
        <f>PPMT('Assumptions (T&amp;D) old'!$B$100,Model!AE$1,'Assumptions (T&amp;D) old'!$B$103,Model!$O$2699)</f>
        <v>-0.00715233392</v>
      </c>
      <c r="X2714" s="373">
        <f>PPMT('Assumptions (T&amp;D) old'!$B$100,Model!AF$1,'Assumptions (T&amp;D) old'!$B$103,Model!$O$2699)</f>
        <v>-0.007492069782</v>
      </c>
      <c r="Y2714" s="373">
        <f>PPMT('Assumptions (T&amp;D) old'!$B$100,Model!AG$1,'Assumptions (T&amp;D) old'!$B$103,Model!$O$2699)</f>
        <v>-0.007847943096</v>
      </c>
      <c r="Z2714" s="373">
        <f>PPMT('Assumptions (T&amp;D) old'!$B$100,Model!AH$1,'Assumptions (T&amp;D) old'!$B$103,Model!$O$2699)</f>
        <v>-0.008220720393</v>
      </c>
      <c r="AA2714" s="373">
        <f>PPMT('Assumptions (T&amp;D) old'!$B$100,Model!AI$1,'Assumptions (T&amp;D) old'!$B$103,Model!$O$2699)</f>
        <v>-0.008611204612</v>
      </c>
      <c r="AB2714" s="373">
        <f>PPMT('Assumptions (T&amp;D) old'!$B$100,Model!AJ$1,'Assumptions (T&amp;D) old'!$B$103,Model!$O$2699)</f>
        <v>-0.009020236831</v>
      </c>
      <c r="AC2714" s="373">
        <f>PPMT('Assumptions (T&amp;D) old'!$B$100,Model!AK$1,'Assumptions (T&amp;D) old'!$B$103,Model!$O$2699)</f>
        <v>-0.009448698081</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-0.003377714123</v>
      </c>
      <c r="Q2715" s="373">
        <f>PPMT('Assumptions (T&amp;D) old'!$B$100,Model!X$1,'Assumptions (T&amp;D) old'!$B$103,Model!$P$2699)</f>
        <v>-0.003538155544</v>
      </c>
      <c r="R2715" s="373">
        <f>PPMT('Assumptions (T&amp;D) old'!$B$100,Model!Y$1,'Assumptions (T&amp;D) old'!$B$103,Model!$P$2699)</f>
        <v>-0.003706217932</v>
      </c>
      <c r="S2715" s="373">
        <f>PPMT('Assumptions (T&amp;D) old'!$B$100,Model!Z$1,'Assumptions (T&amp;D) old'!$B$103,Model!$P$2699)</f>
        <v>-0.003882263284</v>
      </c>
      <c r="T2715" s="373">
        <f>PPMT('Assumptions (T&amp;D) old'!$B$100,Model!AA$1,'Assumptions (T&amp;D) old'!$B$103,Model!$P$2699)</f>
        <v>-0.00406667079</v>
      </c>
      <c r="U2715" s="373">
        <f>PPMT('Assumptions (T&amp;D) old'!$B$100,Model!AB$1,'Assumptions (T&amp;D) old'!$B$103,Model!$P$2699)</f>
        <v>-0.004259837652</v>
      </c>
      <c r="V2715" s="373">
        <f>PPMT('Assumptions (T&amp;D) old'!$B$100,Model!AC$1,'Assumptions (T&amp;D) old'!$B$103,Model!$P$2699)</f>
        <v>-0.004462179941</v>
      </c>
      <c r="W2715" s="373">
        <f>PPMT('Assumptions (T&amp;D) old'!$B$100,Model!AD$1,'Assumptions (T&amp;D) old'!$B$103,Model!$P$2699)</f>
        <v>-0.004674133488</v>
      </c>
      <c r="X2715" s="373">
        <f>PPMT('Assumptions (T&amp;D) old'!$B$100,Model!AE$1,'Assumptions (T&amp;D) old'!$B$103,Model!$P$2699)</f>
        <v>-0.004896154829</v>
      </c>
      <c r="Y2715" s="373">
        <f>PPMT('Assumptions (T&amp;D) old'!$B$100,Model!AF$1,'Assumptions (T&amp;D) old'!$B$103,Model!$P$2699)</f>
        <v>-0.005128722183</v>
      </c>
      <c r="Z2715" s="373">
        <f>PPMT('Assumptions (T&amp;D) old'!$B$100,Model!AG$1,'Assumptions (T&amp;D) old'!$B$103,Model!$P$2699)</f>
        <v>-0.005372336487</v>
      </c>
      <c r="AA2715" s="373">
        <f>PPMT('Assumptions (T&amp;D) old'!$B$100,Model!AH$1,'Assumptions (T&amp;D) old'!$B$103,Model!$P$2699)</f>
        <v>-0.00562752247</v>
      </c>
      <c r="AB2715" s="373">
        <f>PPMT('Assumptions (T&amp;D) old'!$B$100,Model!AI$1,'Assumptions (T&amp;D) old'!$B$103,Model!$P$2699)</f>
        <v>-0.005894829787</v>
      </c>
      <c r="AC2715" s="373">
        <f>PPMT('Assumptions (T&amp;D) old'!$B$100,Model!AJ$1,'Assumptions (T&amp;D) old'!$B$103,Model!$P$2699)</f>
        <v>-0.006174834202</v>
      </c>
      <c r="AD2715" s="373">
        <f>PPMT('Assumptions (T&amp;D) old'!$B$100,Model!AK$1,'Assumptions (T&amp;D) old'!$B$103,Model!$P$2699)</f>
        <v>-0.006468138827</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-0.006925818087</v>
      </c>
      <c r="R2716" s="373">
        <f>PPMT('Assumptions (T&amp;D) old'!$B$100,Model!X$1,'Assumptions (T&amp;D) old'!$B$103,Model!$Q$2699)</f>
        <v>-0.007254794446</v>
      </c>
      <c r="S2716" s="373">
        <f>PPMT('Assumptions (T&amp;D) old'!$B$100,Model!Y$1,'Assumptions (T&amp;D) old'!$B$103,Model!$Q$2699)</f>
        <v>-0.007599397183</v>
      </c>
      <c r="T2716" s="373">
        <f>PPMT('Assumptions (T&amp;D) old'!$B$100,Model!Z$1,'Assumptions (T&amp;D) old'!$B$103,Model!$Q$2699)</f>
        <v>-0.007960368549</v>
      </c>
      <c r="U2716" s="373">
        <f>PPMT('Assumptions (T&amp;D) old'!$B$100,Model!AA$1,'Assumptions (T&amp;D) old'!$B$103,Model!$Q$2699)</f>
        <v>-0.008338486055</v>
      </c>
      <c r="V2716" s="373">
        <f>PPMT('Assumptions (T&amp;D) old'!$B$100,Model!AB$1,'Assumptions (T&amp;D) old'!$B$103,Model!$Q$2699)</f>
        <v>-0.008734564142</v>
      </c>
      <c r="W2716" s="373">
        <f>PPMT('Assumptions (T&amp;D) old'!$B$100,Model!AC$1,'Assumptions (T&amp;D) old'!$B$103,Model!$Q$2699)</f>
        <v>-0.009149455939</v>
      </c>
      <c r="X2716" s="373">
        <f>PPMT('Assumptions (T&amp;D) old'!$B$100,Model!AD$1,'Assumptions (T&amp;D) old'!$B$103,Model!$Q$2699)</f>
        <v>-0.009584055096</v>
      </c>
      <c r="Y2716" s="373">
        <f>PPMT('Assumptions (T&amp;D) old'!$B$100,Model!AE$1,'Assumptions (T&amp;D) old'!$B$103,Model!$Q$2699)</f>
        <v>-0.01003929771</v>
      </c>
      <c r="Z2716" s="373">
        <f>PPMT('Assumptions (T&amp;D) old'!$B$100,Model!AF$1,'Assumptions (T&amp;D) old'!$B$103,Model!$Q$2699)</f>
        <v>-0.01051616435</v>
      </c>
      <c r="AA2716" s="373">
        <f>PPMT('Assumptions (T&amp;D) old'!$B$100,Model!AG$1,'Assumptions (T&amp;D) old'!$B$103,Model!$Q$2699)</f>
        <v>-0.01101568216</v>
      </c>
      <c r="AB2716" s="373">
        <f>PPMT('Assumptions (T&amp;D) old'!$B$100,Model!AH$1,'Assumptions (T&amp;D) old'!$B$103,Model!$Q$2699)</f>
        <v>-0.01153892706</v>
      </c>
      <c r="AC2716" s="373">
        <f>PPMT('Assumptions (T&amp;D) old'!$B$100,Model!AI$1,'Assumptions (T&amp;D) old'!$B$103,Model!$Q$2699)</f>
        <v>-0.0120870261</v>
      </c>
      <c r="AD2716" s="373">
        <f>PPMT('Assumptions (T&amp;D) old'!$B$100,Model!AJ$1,'Assumptions (T&amp;D) old'!$B$103,Model!$Q$2699)</f>
        <v>-0.01266115984</v>
      </c>
      <c r="AE2716" s="373">
        <f>PPMT('Assumptions (T&amp;D) old'!$B$100,Model!AK$1,'Assumptions (T&amp;D) old'!$B$103,Model!$Q$2699)</f>
        <v>-0.01326256493</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-0.003537035231</v>
      </c>
      <c r="S2717" s="373">
        <f>PPMT('Assumptions (T&amp;D) old'!$B$100,Model!X$1,'Assumptions (T&amp;D) old'!$B$103,Model!$R$2699)</f>
        <v>-0.003705044404</v>
      </c>
      <c r="T2717" s="373">
        <f>PPMT('Assumptions (T&amp;D) old'!$B$100,Model!Y$1,'Assumptions (T&amp;D) old'!$B$103,Model!$R$2699)</f>
        <v>-0.003881034013</v>
      </c>
      <c r="U2717" s="373">
        <f>PPMT('Assumptions (T&amp;D) old'!$B$100,Model!Z$1,'Assumptions (T&amp;D) old'!$B$103,Model!$R$2699)</f>
        <v>-0.004065383129</v>
      </c>
      <c r="V2717" s="373">
        <f>PPMT('Assumptions (T&amp;D) old'!$B$100,Model!AA$1,'Assumptions (T&amp;D) old'!$B$103,Model!$R$2699)</f>
        <v>-0.004258488828</v>
      </c>
      <c r="W2717" s="373">
        <f>PPMT('Assumptions (T&amp;D) old'!$B$100,Model!AB$1,'Assumptions (T&amp;D) old'!$B$103,Model!$R$2699)</f>
        <v>-0.004460767047</v>
      </c>
      <c r="X2717" s="373">
        <f>PPMT('Assumptions (T&amp;D) old'!$B$100,Model!AC$1,'Assumptions (T&amp;D) old'!$B$103,Model!$R$2699)</f>
        <v>-0.004672653482</v>
      </c>
      <c r="Y2717" s="373">
        <f>PPMT('Assumptions (T&amp;D) old'!$B$100,Model!AD$1,'Assumptions (T&amp;D) old'!$B$103,Model!$R$2699)</f>
        <v>-0.004894604522</v>
      </c>
      <c r="Z2717" s="373">
        <f>PPMT('Assumptions (T&amp;D) old'!$B$100,Model!AE$1,'Assumptions (T&amp;D) old'!$B$103,Model!$R$2699)</f>
        <v>-0.005127098237</v>
      </c>
      <c r="AA2717" s="373">
        <f>PPMT('Assumptions (T&amp;D) old'!$B$100,Model!AF$1,'Assumptions (T&amp;D) old'!$B$103,Model!$R$2699)</f>
        <v>-0.005370635403</v>
      </c>
      <c r="AB2717" s="373">
        <f>PPMT('Assumptions (T&amp;D) old'!$B$100,Model!AG$1,'Assumptions (T&amp;D) old'!$B$103,Model!$R$2699)</f>
        <v>-0.005625740585</v>
      </c>
      <c r="AC2717" s="373">
        <f>PPMT('Assumptions (T&amp;D) old'!$B$100,Model!AH$1,'Assumptions (T&amp;D) old'!$B$103,Model!$R$2699)</f>
        <v>-0.005892963262</v>
      </c>
      <c r="AD2717" s="373">
        <f>PPMT('Assumptions (T&amp;D) old'!$B$100,Model!AI$1,'Assumptions (T&amp;D) old'!$B$103,Model!$R$2699)</f>
        <v>-0.006172879017</v>
      </c>
      <c r="AE2717" s="373">
        <f>PPMT('Assumptions (T&amp;D) old'!$B$100,Model!AJ$1,'Assumptions (T&amp;D) old'!$B$103,Model!$R$2699)</f>
        <v>-0.006466090771</v>
      </c>
      <c r="AF2717" s="373">
        <f>PPMT('Assumptions (T&amp;D) old'!$B$100,Model!AK$1,'Assumptions (T&amp;D) old'!$B$103,Model!$R$2699)</f>
        <v>-0.006773230082</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-0.007095839797</v>
      </c>
      <c r="T2718" s="373">
        <f>PPMT('Assumptions (T&amp;D) old'!$B$100,Model!X$1,'Assumptions (T&amp;D) old'!$B$103,Model!$S$2699)</f>
        <v>-0.007432892187</v>
      </c>
      <c r="U2718" s="373">
        <f>PPMT('Assumptions (T&amp;D) old'!$B$100,Model!Y$1,'Assumptions (T&amp;D) old'!$B$103,Model!$S$2699)</f>
        <v>-0.007785954566</v>
      </c>
      <c r="V2718" s="373">
        <f>PPMT('Assumptions (T&amp;D) old'!$B$100,Model!Z$1,'Assumptions (T&amp;D) old'!$B$103,Model!$S$2699)</f>
        <v>-0.008155787408</v>
      </c>
      <c r="W2718" s="373">
        <f>PPMT('Assumptions (T&amp;D) old'!$B$100,Model!AA$1,'Assumptions (T&amp;D) old'!$B$103,Model!$S$2699)</f>
        <v>-0.00854318731</v>
      </c>
      <c r="X2718" s="373">
        <f>PPMT('Assumptions (T&amp;D) old'!$B$100,Model!AB$1,'Assumptions (T&amp;D) old'!$B$103,Model!$S$2699)</f>
        <v>-0.008948988707</v>
      </c>
      <c r="Y2718" s="373">
        <f>PPMT('Assumptions (T&amp;D) old'!$B$100,Model!AC$1,'Assumptions (T&amp;D) old'!$B$103,Model!$S$2699)</f>
        <v>-0.00937406567</v>
      </c>
      <c r="Z2718" s="373">
        <f>PPMT('Assumptions (T&amp;D) old'!$B$100,Model!AD$1,'Assumptions (T&amp;D) old'!$B$103,Model!$S$2699)</f>
        <v>-0.00981933379</v>
      </c>
      <c r="AA2718" s="373">
        <f>PPMT('Assumptions (T&amp;D) old'!$B$100,Model!AE$1,'Assumptions (T&amp;D) old'!$B$103,Model!$S$2699)</f>
        <v>-0.01028575214</v>
      </c>
      <c r="AB2718" s="373">
        <f>PPMT('Assumptions (T&amp;D) old'!$B$100,Model!AF$1,'Assumptions (T&amp;D) old'!$B$103,Model!$S$2699)</f>
        <v>-0.01077432537</v>
      </c>
      <c r="AC2718" s="373">
        <f>PPMT('Assumptions (T&amp;D) old'!$B$100,Model!AG$1,'Assumptions (T&amp;D) old'!$B$103,Model!$S$2699)</f>
        <v>-0.01128610583</v>
      </c>
      <c r="AD2718" s="373">
        <f>PPMT('Assumptions (T&amp;D) old'!$B$100,Model!AH$1,'Assumptions (T&amp;D) old'!$B$103,Model!$S$2699)</f>
        <v>-0.01182219585</v>
      </c>
      <c r="AE2718" s="373">
        <f>PPMT('Assumptions (T&amp;D) old'!$B$100,Model!AI$1,'Assumptions (T&amp;D) old'!$B$103,Model!$S$2699)</f>
        <v>-0.01238375016</v>
      </c>
      <c r="AF2718" s="373">
        <f>PPMT('Assumptions (T&amp;D) old'!$B$100,Model!AJ$1,'Assumptions (T&amp;D) old'!$B$103,Model!$S$2699)</f>
        <v>-0.01297197829</v>
      </c>
      <c r="AG2718" s="373">
        <f>PPMT('Assumptions (T&amp;D) old'!$B$100,Model!AK$1,'Assumptions (T&amp;D) old'!$B$103,Model!$S$2699)</f>
        <v>-0.01358814726</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-0.005527717514</v>
      </c>
      <c r="U2719" s="373">
        <f>PPMT('Assumptions (T&amp;D) old'!$B$100,Model!X$1,'Assumptions (T&amp;D) old'!$B$103,Model!$T$2699)</f>
        <v>-0.005790284096</v>
      </c>
      <c r="V2719" s="373">
        <f>PPMT('Assumptions (T&amp;D) old'!$B$100,Model!Y$1,'Assumptions (T&amp;D) old'!$B$103,Model!$T$2699)</f>
        <v>-0.006065322591</v>
      </c>
      <c r="W2719" s="373">
        <f>PPMT('Assumptions (T&amp;D) old'!$B$100,Model!Z$1,'Assumptions (T&amp;D) old'!$B$103,Model!$T$2699)</f>
        <v>-0.006353425414</v>
      </c>
      <c r="X2719" s="373">
        <f>PPMT('Assumptions (T&amp;D) old'!$B$100,Model!AA$1,'Assumptions (T&amp;D) old'!$B$103,Model!$T$2699)</f>
        <v>-0.006655213121</v>
      </c>
      <c r="Y2719" s="373">
        <f>PPMT('Assumptions (T&amp;D) old'!$B$100,Model!AB$1,'Assumptions (T&amp;D) old'!$B$103,Model!$T$2699)</f>
        <v>-0.006971335744</v>
      </c>
      <c r="Z2719" s="373">
        <f>PPMT('Assumptions (T&amp;D) old'!$B$100,Model!AC$1,'Assumptions (T&amp;D) old'!$B$103,Model!$T$2699)</f>
        <v>-0.007302474192</v>
      </c>
      <c r="AA2719" s="373">
        <f>PPMT('Assumptions (T&amp;D) old'!$B$100,Model!AD$1,'Assumptions (T&amp;D) old'!$B$103,Model!$T$2699)</f>
        <v>-0.007649341716</v>
      </c>
      <c r="AB2719" s="373">
        <f>PPMT('Assumptions (T&amp;D) old'!$B$100,Model!AE$1,'Assumptions (T&amp;D) old'!$B$103,Model!$T$2699)</f>
        <v>-0.008012685448</v>
      </c>
      <c r="AC2719" s="373">
        <f>PPMT('Assumptions (T&amp;D) old'!$B$100,Model!AF$1,'Assumptions (T&amp;D) old'!$B$103,Model!$T$2699)</f>
        <v>-0.008393288006</v>
      </c>
      <c r="AD2719" s="373">
        <f>PPMT('Assumptions (T&amp;D) old'!$B$100,Model!AG$1,'Assumptions (T&amp;D) old'!$B$103,Model!$T$2699)</f>
        <v>-0.008791969187</v>
      </c>
      <c r="AE2719" s="373">
        <f>PPMT('Assumptions (T&amp;D) old'!$B$100,Model!AH$1,'Assumptions (T&amp;D) old'!$B$103,Model!$T$2699)</f>
        <v>-0.009209587723</v>
      </c>
      <c r="AF2719" s="373">
        <f>PPMT('Assumptions (T&amp;D) old'!$B$100,Model!AI$1,'Assumptions (T&amp;D) old'!$B$103,Model!$T$2699)</f>
        <v>-0.00964704314</v>
      </c>
      <c r="AG2719" s="373">
        <f>PPMT('Assumptions (T&amp;D) old'!$B$100,Model!AJ$1,'Assumptions (T&amp;D) old'!$B$103,Model!$T$2699)</f>
        <v>-0.01010527769</v>
      </c>
      <c r="AH2719" s="373">
        <f>PPMT('Assumptions (T&amp;D) old'!$B$100,Model!AK$1,'Assumptions (T&amp;D) old'!$B$103,Model!$T$2699)</f>
        <v>-0.01058527838</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-0.005597540013</v>
      </c>
      <c r="V2720" s="373">
        <f>PPMT('Assumptions (T&amp;D) old'!$B$100,Model!X$1,'Assumptions (T&amp;D) old'!$B$103,Model!$U$2699)</f>
        <v>-0.005863423164</v>
      </c>
      <c r="W2720" s="373">
        <f>PPMT('Assumptions (T&amp;D) old'!$B$100,Model!Y$1,'Assumptions (T&amp;D) old'!$B$103,Model!$U$2699)</f>
        <v>-0.006141935764</v>
      </c>
      <c r="X2720" s="373">
        <f>PPMT('Assumptions (T&amp;D) old'!$B$100,Model!Z$1,'Assumptions (T&amp;D) old'!$B$103,Model!$U$2699)</f>
        <v>-0.006433677713</v>
      </c>
      <c r="Y2720" s="373">
        <f>PPMT('Assumptions (T&amp;D) old'!$B$100,Model!AA$1,'Assumptions (T&amp;D) old'!$B$103,Model!$U$2699)</f>
        <v>-0.006739277405</v>
      </c>
      <c r="Z2720" s="373">
        <f>PPMT('Assumptions (T&amp;D) old'!$B$100,Model!AB$1,'Assumptions (T&amp;D) old'!$B$103,Model!$U$2699)</f>
        <v>-0.007059393081</v>
      </c>
      <c r="AA2720" s="373">
        <f>PPMT('Assumptions (T&amp;D) old'!$B$100,Model!AC$1,'Assumptions (T&amp;D) old'!$B$103,Model!$U$2699)</f>
        <v>-0.007394714253</v>
      </c>
      <c r="AB2720" s="373">
        <f>PPMT('Assumptions (T&amp;D) old'!$B$100,Model!AD$1,'Assumptions (T&amp;D) old'!$B$103,Model!$U$2699)</f>
        <v>-0.00774596318</v>
      </c>
      <c r="AC2720" s="373">
        <f>PPMT('Assumptions (T&amp;D) old'!$B$100,Model!AE$1,'Assumptions (T&amp;D) old'!$B$103,Model!$U$2699)</f>
        <v>-0.008113896431</v>
      </c>
      <c r="AD2720" s="373">
        <f>PPMT('Assumptions (T&amp;D) old'!$B$100,Model!AF$1,'Assumptions (T&amp;D) old'!$B$103,Model!$U$2699)</f>
        <v>-0.008499306511</v>
      </c>
      <c r="AE2720" s="373">
        <f>PPMT('Assumptions (T&amp;D) old'!$B$100,Model!AG$1,'Assumptions (T&amp;D) old'!$B$103,Model!$U$2699)</f>
        <v>-0.00890302357</v>
      </c>
      <c r="AF2720" s="373">
        <f>PPMT('Assumptions (T&amp;D) old'!$B$100,Model!AH$1,'Assumptions (T&amp;D) old'!$B$103,Model!$U$2699)</f>
        <v>-0.00932591719</v>
      </c>
      <c r="AG2720" s="373">
        <f>PPMT('Assumptions (T&amp;D) old'!$B$100,Model!AI$1,'Assumptions (T&amp;D) old'!$B$103,Model!$U$2699)</f>
        <v>-0.009768898257</v>
      </c>
      <c r="AH2720" s="373">
        <f>PPMT('Assumptions (T&amp;D) old'!$B$100,Model!AJ$1,'Assumptions (T&amp;D) old'!$B$103,Model!$U$2699)</f>
        <v>-0.01023292092</v>
      </c>
      <c r="AI2720" s="373">
        <f>PPMT('Assumptions (T&amp;D) old'!$B$100,Model!AK$1,'Assumptions (T&amp;D) old'!$B$103,Model!$U$2699)</f>
        <v>-0.01071898467</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-0.005801888347</v>
      </c>
      <c r="W2721" s="373">
        <f>PPMT('Assumptions (T&amp;D) old'!$B$100,Model!X$1,'Assumptions (T&amp;D) old'!$B$103,Model!$V$2699)</f>
        <v>-0.006077478044</v>
      </c>
      <c r="X2721" s="373">
        <f>PPMT('Assumptions (T&amp;D) old'!$B$100,Model!Y$1,'Assumptions (T&amp;D) old'!$B$103,Model!$V$2699)</f>
        <v>-0.006366158251</v>
      </c>
      <c r="Y2721" s="373">
        <f>PPMT('Assumptions (T&amp;D) old'!$B$100,Model!Z$1,'Assumptions (T&amp;D) old'!$B$103,Model!$V$2699)</f>
        <v>-0.006668550768</v>
      </c>
      <c r="Z2721" s="373">
        <f>PPMT('Assumptions (T&amp;D) old'!$B$100,Model!AA$1,'Assumptions (T&amp;D) old'!$B$103,Model!$V$2699)</f>
        <v>-0.006985306929</v>
      </c>
      <c r="AA2721" s="373">
        <f>PPMT('Assumptions (T&amp;D) old'!$B$100,Model!AB$1,'Assumptions (T&amp;D) old'!$B$103,Model!$V$2699)</f>
        <v>-0.007317109009</v>
      </c>
      <c r="AB2721" s="373">
        <f>PPMT('Assumptions (T&amp;D) old'!$B$100,Model!AC$1,'Assumptions (T&amp;D) old'!$B$103,Model!$V$2699)</f>
        <v>-0.007664671686</v>
      </c>
      <c r="AC2721" s="373">
        <f>PPMT('Assumptions (T&amp;D) old'!$B$100,Model!AD$1,'Assumptions (T&amp;D) old'!$B$103,Model!$V$2699)</f>
        <v>-0.008028743592</v>
      </c>
      <c r="AD2721" s="373">
        <f>PPMT('Assumptions (T&amp;D) old'!$B$100,Model!AE$1,'Assumptions (T&amp;D) old'!$B$103,Model!$V$2699)</f>
        <v>-0.008410108912</v>
      </c>
      <c r="AE2721" s="373">
        <f>PPMT('Assumptions (T&amp;D) old'!$B$100,Model!AF$1,'Assumptions (T&amp;D) old'!$B$103,Model!$V$2699)</f>
        <v>-0.008809589085</v>
      </c>
      <c r="AF2721" s="373">
        <f>PPMT('Assumptions (T&amp;D) old'!$B$100,Model!AG$1,'Assumptions (T&amp;D) old'!$B$103,Model!$V$2699)</f>
        <v>-0.009228044567</v>
      </c>
      <c r="AG2721" s="373">
        <f>PPMT('Assumptions (T&amp;D) old'!$B$100,Model!AH$1,'Assumptions (T&amp;D) old'!$B$103,Model!$V$2699)</f>
        <v>-0.009666376684</v>
      </c>
      <c r="AH2721" s="373">
        <f>PPMT('Assumptions (T&amp;D) old'!$B$100,Model!AI$1,'Assumptions (T&amp;D) old'!$B$103,Model!$V$2699)</f>
        <v>-0.01012552958</v>
      </c>
      <c r="AI2721" s="373">
        <f>PPMT('Assumptions (T&amp;D) old'!$B$100,Model!AJ$1,'Assumptions (T&amp;D) old'!$B$103,Model!$V$2699)</f>
        <v>-0.01060649223</v>
      </c>
      <c r="AJ2721" s="373">
        <f>PPMT('Assumptions (T&amp;D) old'!$B$100,Model!AK$1,'Assumptions (T&amp;D) old'!$B$103,Model!$V$2699)</f>
        <v>-0.01111030061</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-0.005916463866</v>
      </c>
      <c r="X2722" s="373">
        <f>PPMT('Assumptions (T&amp;D) old'!$B$100,Model!X$1,'Assumptions (T&amp;D) old'!$B$103,Model!$W$2699)</f>
        <v>-0.0061974959</v>
      </c>
      <c r="Y2722" s="373">
        <f>PPMT('Assumptions (T&amp;D) old'!$B$100,Model!Y$1,'Assumptions (T&amp;D) old'!$B$103,Model!$W$2699)</f>
        <v>-0.006491876955</v>
      </c>
      <c r="Z2722" s="373">
        <f>PPMT('Assumptions (T&amp;D) old'!$B$100,Model!Z$1,'Assumptions (T&amp;D) old'!$B$103,Model!$W$2699)</f>
        <v>-0.006800241111</v>
      </c>
      <c r="AA2722" s="373">
        <f>PPMT('Assumptions (T&amp;D) old'!$B$100,Model!AA$1,'Assumptions (T&amp;D) old'!$B$103,Model!$W$2699)</f>
        <v>-0.007123252563</v>
      </c>
      <c r="AB2722" s="373">
        <f>PPMT('Assumptions (T&amp;D) old'!$B$100,Model!AB$1,'Assumptions (T&amp;D) old'!$B$103,Model!$W$2699)</f>
        <v>-0.00746160706</v>
      </c>
      <c r="AC2722" s="373">
        <f>PPMT('Assumptions (T&amp;D) old'!$B$100,Model!AC$1,'Assumptions (T&amp;D) old'!$B$103,Model!$W$2699)</f>
        <v>-0.007816033395</v>
      </c>
      <c r="AD2722" s="373">
        <f>PPMT('Assumptions (T&amp;D) old'!$B$100,Model!AD$1,'Assumptions (T&amp;D) old'!$B$103,Model!$W$2699)</f>
        <v>-0.008187294982</v>
      </c>
      <c r="AE2722" s="373">
        <f>PPMT('Assumptions (T&amp;D) old'!$B$100,Model!AE$1,'Assumptions (T&amp;D) old'!$B$103,Model!$W$2699)</f>
        <v>-0.008576191493</v>
      </c>
      <c r="AF2722" s="373">
        <f>PPMT('Assumptions (T&amp;D) old'!$B$100,Model!AF$1,'Assumptions (T&amp;D) old'!$B$103,Model!$W$2699)</f>
        <v>-0.008983560589</v>
      </c>
      <c r="AG2722" s="373">
        <f>PPMT('Assumptions (T&amp;D) old'!$B$100,Model!AG$1,'Assumptions (T&amp;D) old'!$B$103,Model!$W$2699)</f>
        <v>-0.009410279717</v>
      </c>
      <c r="AH2722" s="373">
        <f>PPMT('Assumptions (T&amp;D) old'!$B$100,Model!AH$1,'Assumptions (T&amp;D) old'!$B$103,Model!$W$2699)</f>
        <v>-0.009857268004</v>
      </c>
      <c r="AI2722" s="373">
        <f>PPMT('Assumptions (T&amp;D) old'!$B$100,Model!AI$1,'Assumptions (T&amp;D) old'!$B$103,Model!$W$2699)</f>
        <v>-0.01032548823</v>
      </c>
      <c r="AJ2722" s="373">
        <f>PPMT('Assumptions (T&amp;D) old'!$B$100,Model!AJ$1,'Assumptions (T&amp;D) old'!$B$103,Model!$W$2699)</f>
        <v>-0.01081594893</v>
      </c>
      <c r="AK2722" s="373">
        <f>PPMT('Assumptions (T&amp;D) old'!$B$100,Model!AK$1,'Assumptions (T&amp;D) old'!$B$103,Model!$W$2699)</f>
        <v>-0.0113297065</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-0.01191138746</v>
      </c>
      <c r="Y2723" s="373">
        <f>PPMT('Assumptions (T&amp;D) old'!$B$100,Model!X$1,'Assumptions (T&amp;D) old'!$B$103,Model!$X$2699)</f>
        <v>-0.01247717837</v>
      </c>
      <c r="Z2723" s="373">
        <f>PPMT('Assumptions (T&amp;D) old'!$B$100,Model!Y$1,'Assumptions (T&amp;D) old'!$B$103,Model!$X$2699)</f>
        <v>-0.01306984434</v>
      </c>
      <c r="AA2723" s="373">
        <f>PPMT('Assumptions (T&amp;D) old'!$B$100,Model!Z$1,'Assumptions (T&amp;D) old'!$B$103,Model!$X$2699)</f>
        <v>-0.01369066195</v>
      </c>
      <c r="AB2723" s="373">
        <f>PPMT('Assumptions (T&amp;D) old'!$B$100,Model!AA$1,'Assumptions (T&amp;D) old'!$B$103,Model!$X$2699)</f>
        <v>-0.01434096839</v>
      </c>
      <c r="AC2723" s="373">
        <f>PPMT('Assumptions (T&amp;D) old'!$B$100,Model!AB$1,'Assumptions (T&amp;D) old'!$B$103,Model!$X$2699)</f>
        <v>-0.01502216439</v>
      </c>
      <c r="AD2723" s="373">
        <f>PPMT('Assumptions (T&amp;D) old'!$B$100,Model!AC$1,'Assumptions (T&amp;D) old'!$B$103,Model!$X$2699)</f>
        <v>-0.0157357172</v>
      </c>
      <c r="AE2723" s="373">
        <f>PPMT('Assumptions (T&amp;D) old'!$B$100,Model!AD$1,'Assumptions (T&amp;D) old'!$B$103,Model!$X$2699)</f>
        <v>-0.01648316376</v>
      </c>
      <c r="AF2723" s="373">
        <f>PPMT('Assumptions (T&amp;D) old'!$B$100,Model!AE$1,'Assumptions (T&amp;D) old'!$B$103,Model!$X$2699)</f>
        <v>-0.01726611404</v>
      </c>
      <c r="AG2723" s="373">
        <f>PPMT('Assumptions (T&amp;D) old'!$B$100,Model!AF$1,'Assumptions (T&amp;D) old'!$B$103,Model!$X$2699)</f>
        <v>-0.01808625446</v>
      </c>
      <c r="AH2723" s="373">
        <f>PPMT('Assumptions (T&amp;D) old'!$B$100,Model!AG$1,'Assumptions (T&amp;D) old'!$B$103,Model!$X$2699)</f>
        <v>-0.01894535155</v>
      </c>
      <c r="AI2723" s="373">
        <f>PPMT('Assumptions (T&amp;D) old'!$B$100,Model!AH$1,'Assumptions (T&amp;D) old'!$B$103,Model!$X$2699)</f>
        <v>-0.01984525575</v>
      </c>
      <c r="AJ2723" s="373">
        <f>PPMT('Assumptions (T&amp;D) old'!$B$100,Model!AI$1,'Assumptions (T&amp;D) old'!$B$103,Model!$X$2699)</f>
        <v>-0.02078790539</v>
      </c>
      <c r="AK2723" s="373">
        <f>PPMT('Assumptions (T&amp;D) old'!$B$100,Model!AJ$1,'Assumptions (T&amp;D) old'!$B$103,Model!$X$2699)</f>
        <v>-0.0217753309</v>
      </c>
      <c r="AL2723" s="373">
        <f>PPMT('Assumptions (T&amp;D) old'!$B$100,Model!AK$1,'Assumptions (T&amp;D) old'!$B$103,Model!$X$2699)</f>
        <v>-0.02280965912</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-0.01223459801</v>
      </c>
      <c r="Z2724" s="373">
        <f>PPMT('Assumptions (T&amp;D) old'!$B$100,Model!X$1,'Assumptions (T&amp;D) old'!$B$103,Model!$Y$2699)</f>
        <v>-0.01281574142</v>
      </c>
      <c r="AA2724" s="373">
        <f>PPMT('Assumptions (T&amp;D) old'!$B$100,Model!Y$1,'Assumptions (T&amp;D) old'!$B$103,Model!$Y$2699)</f>
        <v>-0.01342448914</v>
      </c>
      <c r="AB2724" s="373">
        <f>PPMT('Assumptions (T&amp;D) old'!$B$100,Model!Z$1,'Assumptions (T&amp;D) old'!$B$103,Model!$Y$2699)</f>
        <v>-0.01406215237</v>
      </c>
      <c r="AC2724" s="373">
        <f>PPMT('Assumptions (T&amp;D) old'!$B$100,Model!AA$1,'Assumptions (T&amp;D) old'!$B$103,Model!$Y$2699)</f>
        <v>-0.01473010461</v>
      </c>
      <c r="AD2724" s="373">
        <f>PPMT('Assumptions (T&amp;D) old'!$B$100,Model!AB$1,'Assumptions (T&amp;D) old'!$B$103,Model!$Y$2699)</f>
        <v>-0.01542978458</v>
      </c>
      <c r="AE2724" s="373">
        <f>PPMT('Assumptions (T&amp;D) old'!$B$100,Model!AC$1,'Assumptions (T&amp;D) old'!$B$103,Model!$Y$2699)</f>
        <v>-0.01616269935</v>
      </c>
      <c r="AF2724" s="373">
        <f>PPMT('Assumptions (T&amp;D) old'!$B$100,Model!AD$1,'Assumptions (T&amp;D) old'!$B$103,Model!$Y$2699)</f>
        <v>-0.01693042757</v>
      </c>
      <c r="AG2724" s="373">
        <f>PPMT('Assumptions (T&amp;D) old'!$B$100,Model!AE$1,'Assumptions (T&amp;D) old'!$B$103,Model!$Y$2699)</f>
        <v>-0.01773462287</v>
      </c>
      <c r="AH2724" s="373">
        <f>PPMT('Assumptions (T&amp;D) old'!$B$100,Model!AF$1,'Assumptions (T&amp;D) old'!$B$103,Model!$Y$2699)</f>
        <v>-0.01857701746</v>
      </c>
      <c r="AI2724" s="373">
        <f>PPMT('Assumptions (T&amp;D) old'!$B$100,Model!AG$1,'Assumptions (T&amp;D) old'!$B$103,Model!$Y$2699)</f>
        <v>-0.01945942579</v>
      </c>
      <c r="AJ2724" s="373">
        <f>PPMT('Assumptions (T&amp;D) old'!$B$100,Model!AH$1,'Assumptions (T&amp;D) old'!$B$103,Model!$Y$2699)</f>
        <v>-0.02038374852</v>
      </c>
      <c r="AK2724" s="373">
        <f>PPMT('Assumptions (T&amp;D) old'!$B$100,Model!AI$1,'Assumptions (T&amp;D) old'!$B$103,Model!$Y$2699)</f>
        <v>-0.02135197657</v>
      </c>
      <c r="AL2724" s="373">
        <f>PPMT('Assumptions (T&amp;D) old'!$B$100,Model!AJ$1,'Assumptions (T&amp;D) old'!$B$103,Model!$Y$2699)</f>
        <v>-0.02236619546</v>
      </c>
      <c r="AM2724" s="373">
        <f>PPMT('Assumptions (T&amp;D) old'!$B$100,Model!AK$1,'Assumptions (T&amp;D) old'!$B$103,Model!$Y$2699)</f>
        <v>-0.02342858974</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-0.01256592884</v>
      </c>
      <c r="AA2725" s="373">
        <f>PPMT('Assumptions (T&amp;D) old'!$B$100,Model!X$1,'Assumptions (T&amp;D) old'!$B$103,Model!$Z$2699)</f>
        <v>-0.01316281046</v>
      </c>
      <c r="AB2725" s="373">
        <f>PPMT('Assumptions (T&amp;D) old'!$B$100,Model!Y$1,'Assumptions (T&amp;D) old'!$B$103,Model!$Z$2699)</f>
        <v>-0.01378804396</v>
      </c>
      <c r="AC2725" s="373">
        <f>PPMT('Assumptions (T&amp;D) old'!$B$100,Model!Z$1,'Assumptions (T&amp;D) old'!$B$103,Model!$Z$2699)</f>
        <v>-0.01444297604</v>
      </c>
      <c r="AD2725" s="373">
        <f>PPMT('Assumptions (T&amp;D) old'!$B$100,Model!AA$1,'Assumptions (T&amp;D) old'!$B$103,Model!$Z$2699)</f>
        <v>-0.01512901741</v>
      </c>
      <c r="AE2725" s="373">
        <f>PPMT('Assumptions (T&amp;D) old'!$B$100,Model!AB$1,'Assumptions (T&amp;D) old'!$B$103,Model!$Z$2699)</f>
        <v>-0.01584764573</v>
      </c>
      <c r="AF2725" s="373">
        <f>PPMT('Assumptions (T&amp;D) old'!$B$100,Model!AC$1,'Assumptions (T&amp;D) old'!$B$103,Model!$Z$2699)</f>
        <v>-0.0166004089</v>
      </c>
      <c r="AG2725" s="373">
        <f>PPMT('Assumptions (T&amp;D) old'!$B$100,Model!AD$1,'Assumptions (T&amp;D) old'!$B$103,Model!$Z$2699)</f>
        <v>-0.01738892833</v>
      </c>
      <c r="AH2725" s="373">
        <f>PPMT('Assumptions (T&amp;D) old'!$B$100,Model!AE$1,'Assumptions (T&amp;D) old'!$B$103,Model!$Z$2699)</f>
        <v>-0.01821490242</v>
      </c>
      <c r="AI2725" s="373">
        <f>PPMT('Assumptions (T&amp;D) old'!$B$100,Model!AF$1,'Assumptions (T&amp;D) old'!$B$103,Model!$Z$2699)</f>
        <v>-0.01908011029</v>
      </c>
      <c r="AJ2725" s="373">
        <f>PPMT('Assumptions (T&amp;D) old'!$B$100,Model!AG$1,'Assumptions (T&amp;D) old'!$B$103,Model!$Z$2699)</f>
        <v>-0.01998641553</v>
      </c>
      <c r="AK2725" s="373">
        <f>PPMT('Assumptions (T&amp;D) old'!$B$100,Model!AH$1,'Assumptions (T&amp;D) old'!$B$103,Model!$Z$2699)</f>
        <v>-0.02093577026</v>
      </c>
      <c r="AL2725" s="373">
        <f>PPMT('Assumptions (T&amp;D) old'!$B$100,Model!AI$1,'Assumptions (T&amp;D) old'!$B$103,Model!$Z$2699)</f>
        <v>-0.02193021935</v>
      </c>
      <c r="AM2725" s="373">
        <f>PPMT('Assumptions (T&amp;D) old'!$B$100,Model!AJ$1,'Assumptions (T&amp;D) old'!$B$103,Model!$Z$2699)</f>
        <v>-0.02297190477</v>
      </c>
      <c r="AN2725" s="373">
        <f>PPMT('Assumptions (T&amp;D) old'!$B$100,Model!AK$1,'Assumptions (T&amp;D) old'!$B$103,Model!$Z$2699)</f>
        <v>-0.02406307025</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-0.01290557461</v>
      </c>
      <c r="AB2726" s="373">
        <f>PPMT('Assumptions (T&amp;D) old'!$B$100,Model!X$1,'Assumptions (T&amp;D) old'!$B$103,Model!$AA$2699)</f>
        <v>-0.0135185894</v>
      </c>
      <c r="AC2726" s="373">
        <f>PPMT('Assumptions (T&amp;D) old'!$B$100,Model!Y$1,'Assumptions (T&amp;D) old'!$B$103,Model!$AA$2699)</f>
        <v>-0.0141607224</v>
      </c>
      <c r="AD2726" s="373">
        <f>PPMT('Assumptions (T&amp;D) old'!$B$100,Model!Z$1,'Assumptions (T&amp;D) old'!$B$103,Model!$AA$2699)</f>
        <v>-0.01483335671</v>
      </c>
      <c r="AE2726" s="373">
        <f>PPMT('Assumptions (T&amp;D) old'!$B$100,Model!AA$1,'Assumptions (T&amp;D) old'!$B$103,Model!$AA$2699)</f>
        <v>-0.01553794116</v>
      </c>
      <c r="AF2726" s="373">
        <f>PPMT('Assumptions (T&amp;D) old'!$B$100,Model!AB$1,'Assumptions (T&amp;D) old'!$B$103,Model!$AA$2699)</f>
        <v>-0.01627599336</v>
      </c>
      <c r="AG2726" s="373">
        <f>PPMT('Assumptions (T&amp;D) old'!$B$100,Model!AC$1,'Assumptions (T&amp;D) old'!$B$103,Model!$AA$2699)</f>
        <v>-0.01704910305</v>
      </c>
      <c r="AH2726" s="373">
        <f>PPMT('Assumptions (T&amp;D) old'!$B$100,Model!AD$1,'Assumptions (T&amp;D) old'!$B$103,Model!$AA$2699)</f>
        <v>-0.01785893544</v>
      </c>
      <c r="AI2726" s="373">
        <f>PPMT('Assumptions (T&amp;D) old'!$B$100,Model!AE$1,'Assumptions (T&amp;D) old'!$B$103,Model!$AA$2699)</f>
        <v>-0.01870723487</v>
      </c>
      <c r="AJ2726" s="373">
        <f>PPMT('Assumptions (T&amp;D) old'!$B$100,Model!AF$1,'Assumptions (T&amp;D) old'!$B$103,Model!$AA$2699)</f>
        <v>-0.01959582853</v>
      </c>
      <c r="AK2726" s="373">
        <f>PPMT('Assumptions (T&amp;D) old'!$B$100,Model!AG$1,'Assumptions (T&amp;D) old'!$B$103,Model!$AA$2699)</f>
        <v>-0.02052663039</v>
      </c>
      <c r="AL2726" s="373">
        <f>PPMT('Assumptions (T&amp;D) old'!$B$100,Model!AH$1,'Assumptions (T&amp;D) old'!$B$103,Model!$AA$2699)</f>
        <v>-0.02150164533</v>
      </c>
      <c r="AM2726" s="373">
        <f>PPMT('Assumptions (T&amp;D) old'!$B$100,Model!AI$1,'Assumptions (T&amp;D) old'!$B$103,Model!$AA$2699)</f>
        <v>-0.02252297348</v>
      </c>
      <c r="AN2726" s="373">
        <f>PPMT('Assumptions (T&amp;D) old'!$B$100,Model!AJ$1,'Assumptions (T&amp;D) old'!$B$103,Model!$AA$2699)</f>
        <v>-0.02359281472</v>
      </c>
      <c r="AO2726" s="373">
        <f>PPMT('Assumptions (T&amp;D) old'!$B$100,Model!AK$1,'Assumptions (T&amp;D) old'!$B$103,Model!$AA$2699)</f>
        <v>-0.02471347342</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-0.01325373452</v>
      </c>
      <c r="AC2727" s="373">
        <f>PPMT('Assumptions (T&amp;D) old'!$B$100,Model!X$1,'Assumptions (T&amp;D) old'!$B$103,Model!$AB$2699)</f>
        <v>-0.01388328691</v>
      </c>
      <c r="AD2727" s="373">
        <f>PPMT('Assumptions (T&amp;D) old'!$B$100,Model!Y$1,'Assumptions (T&amp;D) old'!$B$103,Model!$AB$2699)</f>
        <v>-0.01454274303</v>
      </c>
      <c r="AE2727" s="373">
        <f>PPMT('Assumptions (T&amp;D) old'!$B$100,Model!Z$1,'Assumptions (T&amp;D) old'!$B$103,Model!$AB$2699)</f>
        <v>-0.01523352333</v>
      </c>
      <c r="AF2727" s="373">
        <f>PPMT('Assumptions (T&amp;D) old'!$B$100,Model!AA$1,'Assumptions (T&amp;D) old'!$B$103,Model!$AB$2699)</f>
        <v>-0.01595711569</v>
      </c>
      <c r="AG2727" s="373">
        <f>PPMT('Assumptions (T&amp;D) old'!$B$100,Model!AB$1,'Assumptions (T&amp;D) old'!$B$103,Model!$AB$2699)</f>
        <v>-0.01671507868</v>
      </c>
      <c r="AH2727" s="373">
        <f>PPMT('Assumptions (T&amp;D) old'!$B$100,Model!AC$1,'Assumptions (T&amp;D) old'!$B$103,Model!$AB$2699)</f>
        <v>-0.01750904492</v>
      </c>
      <c r="AI2727" s="373">
        <f>PPMT('Assumptions (T&amp;D) old'!$B$100,Model!AD$1,'Assumptions (T&amp;D) old'!$B$103,Model!$AB$2699)</f>
        <v>-0.01834072455</v>
      </c>
      <c r="AJ2727" s="373">
        <f>PPMT('Assumptions (T&amp;D) old'!$B$100,Model!AE$1,'Assumptions (T&amp;D) old'!$B$103,Model!$AB$2699)</f>
        <v>-0.01921190897</v>
      </c>
      <c r="AK2727" s="373">
        <f>PPMT('Assumptions (T&amp;D) old'!$B$100,Model!AF$1,'Assumptions (T&amp;D) old'!$B$103,Model!$AB$2699)</f>
        <v>-0.02012447465</v>
      </c>
      <c r="AL2727" s="373">
        <f>PPMT('Assumptions (T&amp;D) old'!$B$100,Model!AG$1,'Assumptions (T&amp;D) old'!$B$103,Model!$AB$2699)</f>
        <v>-0.02108038719</v>
      </c>
      <c r="AM2727" s="373">
        <f>PPMT('Assumptions (T&amp;D) old'!$B$100,Model!AH$1,'Assumptions (T&amp;D) old'!$B$103,Model!$AB$2699)</f>
        <v>-0.02208170558</v>
      </c>
      <c r="AN2727" s="373">
        <f>PPMT('Assumptions (T&amp;D) old'!$B$100,Model!AI$1,'Assumptions (T&amp;D) old'!$B$103,Model!$AB$2699)</f>
        <v>-0.0231305866</v>
      </c>
      <c r="AO2727" s="373">
        <f>PPMT('Assumptions (T&amp;D) old'!$B$100,Model!AJ$1,'Assumptions (T&amp;D) old'!$B$103,Model!$AB$2699)</f>
        <v>-0.02422928946</v>
      </c>
      <c r="AP2727" s="373">
        <f>PPMT('Assumptions (T&amp;D) old'!$B$100,Model!AK$1,'Assumptions (T&amp;D) old'!$B$103,Model!$AB$2699)</f>
        <v>-0.02538018071</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-0.01384226664</v>
      </c>
      <c r="AD2728" s="373">
        <f>PPMT('Assumptions (T&amp;D) old'!$B$100,Model!X$1,'Assumptions (T&amp;D) old'!$B$103,Model!$AC$2699)</f>
        <v>-0.0144997743</v>
      </c>
      <c r="AE2728" s="373">
        <f>PPMT('Assumptions (T&amp;D) old'!$B$100,Model!Y$1,'Assumptions (T&amp;D) old'!$B$103,Model!$AC$2699)</f>
        <v>-0.01518851358</v>
      </c>
      <c r="AF2728" s="373">
        <f>PPMT('Assumptions (T&amp;D) old'!$B$100,Model!Z$1,'Assumptions (T&amp;D) old'!$B$103,Model!$AC$2699)</f>
        <v>-0.01590996798</v>
      </c>
      <c r="AG2728" s="373">
        <f>PPMT('Assumptions (T&amp;D) old'!$B$100,Model!AA$1,'Assumptions (T&amp;D) old'!$B$103,Model!$AC$2699)</f>
        <v>-0.01666569146</v>
      </c>
      <c r="AH2728" s="373">
        <f>PPMT('Assumptions (T&amp;D) old'!$B$100,Model!AB$1,'Assumptions (T&amp;D) old'!$B$103,Model!$AC$2699)</f>
        <v>-0.0174573118</v>
      </c>
      <c r="AI2728" s="373">
        <f>PPMT('Assumptions (T&amp;D) old'!$B$100,Model!AC$1,'Assumptions (T&amp;D) old'!$B$103,Model!$AC$2699)</f>
        <v>-0.01828653411</v>
      </c>
      <c r="AJ2728" s="373">
        <f>PPMT('Assumptions (T&amp;D) old'!$B$100,Model!AD$1,'Assumptions (T&amp;D) old'!$B$103,Model!$AC$2699)</f>
        <v>-0.01915514448</v>
      </c>
      <c r="AK2728" s="373">
        <f>PPMT('Assumptions (T&amp;D) old'!$B$100,Model!AE$1,'Assumptions (T&amp;D) old'!$B$103,Model!$AC$2699)</f>
        <v>-0.02006501385</v>
      </c>
      <c r="AL2728" s="373">
        <f>PPMT('Assumptions (T&amp;D) old'!$B$100,Model!AF$1,'Assumptions (T&amp;D) old'!$B$103,Model!$AC$2699)</f>
        <v>-0.021018102</v>
      </c>
      <c r="AM2728" s="373">
        <f>PPMT('Assumptions (T&amp;D) old'!$B$100,Model!AG$1,'Assumptions (T&amp;D) old'!$B$103,Model!$AC$2699)</f>
        <v>-0.02201646185</v>
      </c>
      <c r="AN2728" s="373">
        <f>PPMT('Assumptions (T&amp;D) old'!$B$100,Model!AH$1,'Assumptions (T&amp;D) old'!$B$103,Model!$AC$2699)</f>
        <v>-0.02306224379</v>
      </c>
      <c r="AO2728" s="373">
        <f>PPMT('Assumptions (T&amp;D) old'!$B$100,Model!AI$1,'Assumptions (T&amp;D) old'!$B$103,Model!$AC$2699)</f>
        <v>-0.02415770037</v>
      </c>
      <c r="AP2728" s="373">
        <f>PPMT('Assumptions (T&amp;D) old'!$B$100,Model!AJ$1,'Assumptions (T&amp;D) old'!$B$103,Model!$AC$2699)</f>
        <v>-0.02530519113</v>
      </c>
      <c r="AQ2728" s="373">
        <f>PPMT('Assumptions (T&amp;D) old'!$B$100,Model!AK$1,'Assumptions (T&amp;D) old'!$B$103,Model!$AC$2699)</f>
        <v>-0.02650718771</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-0.01397641675</v>
      </c>
      <c r="AE2729" s="373">
        <f>PPMT('Assumptions (T&amp;D) old'!$B$100,Model!X$1,'Assumptions (T&amp;D) old'!$B$103,Model!$AD$2699)</f>
        <v>-0.01464029655</v>
      </c>
      <c r="AF2729" s="373">
        <f>PPMT('Assumptions (T&amp;D) old'!$B$100,Model!Y$1,'Assumptions (T&amp;D) old'!$B$103,Model!$AD$2699)</f>
        <v>-0.01533571063</v>
      </c>
      <c r="AG2729" s="373">
        <f>PPMT('Assumptions (T&amp;D) old'!$B$100,Model!Z$1,'Assumptions (T&amp;D) old'!$B$103,Model!$AD$2699)</f>
        <v>-0.01606415689</v>
      </c>
      <c r="AH2729" s="373">
        <f>PPMT('Assumptions (T&amp;D) old'!$B$100,Model!AA$1,'Assumptions (T&amp;D) old'!$B$103,Model!$AD$2699)</f>
        <v>-0.01682720434</v>
      </c>
      <c r="AI2729" s="373">
        <f>PPMT('Assumptions (T&amp;D) old'!$B$100,Model!AB$1,'Assumptions (T&amp;D) old'!$B$103,Model!$AD$2699)</f>
        <v>-0.01762649655</v>
      </c>
      <c r="AJ2729" s="373">
        <f>PPMT('Assumptions (T&amp;D) old'!$B$100,Model!AC$1,'Assumptions (T&amp;D) old'!$B$103,Model!$AD$2699)</f>
        <v>-0.01846375513</v>
      </c>
      <c r="AK2729" s="373">
        <f>PPMT('Assumptions (T&amp;D) old'!$B$100,Model!AD$1,'Assumptions (T&amp;D) old'!$B$103,Model!$AD$2699)</f>
        <v>-0.0193407835</v>
      </c>
      <c r="AL2729" s="373">
        <f>PPMT('Assumptions (T&amp;D) old'!$B$100,Model!AE$1,'Assumptions (T&amp;D) old'!$B$103,Model!$AD$2699)</f>
        <v>-0.02025947072</v>
      </c>
      <c r="AM2729" s="373">
        <f>PPMT('Assumptions (T&amp;D) old'!$B$100,Model!AF$1,'Assumptions (T&amp;D) old'!$B$103,Model!$AD$2699)</f>
        <v>-0.02122179558</v>
      </c>
      <c r="AN2729" s="373">
        <f>PPMT('Assumptions (T&amp;D) old'!$B$100,Model!AG$1,'Assumptions (T&amp;D) old'!$B$103,Model!$AD$2699)</f>
        <v>-0.02222983087</v>
      </c>
      <c r="AO2729" s="373">
        <f>PPMT('Assumptions (T&amp;D) old'!$B$100,Model!AH$1,'Assumptions (T&amp;D) old'!$B$103,Model!$AD$2699)</f>
        <v>-0.02328574784</v>
      </c>
      <c r="AP2729" s="373">
        <f>PPMT('Assumptions (T&amp;D) old'!$B$100,Model!AI$1,'Assumptions (T&amp;D) old'!$B$103,Model!$AD$2699)</f>
        <v>-0.02439182086</v>
      </c>
      <c r="AQ2729" s="373">
        <f>PPMT('Assumptions (T&amp;D) old'!$B$100,Model!AJ$1,'Assumptions (T&amp;D) old'!$B$103,Model!$AD$2699)</f>
        <v>-0.02555043235</v>
      </c>
      <c r="AR2729" s="373">
        <f>PPMT('Assumptions (T&amp;D) old'!$B$100,Model!AK$1,'Assumptions (T&amp;D) old'!$B$103,Model!$AD$2699)</f>
        <v>-0.02676407788</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-0.01435136101</v>
      </c>
      <c r="AF2730" s="373">
        <f>PPMT('Assumptions (T&amp;D) old'!$B$100,Model!X$1,'Assumptions (T&amp;D) old'!$B$103,Model!$AE$2699)</f>
        <v>-0.01503305066</v>
      </c>
      <c r="AG2730" s="373">
        <f>PPMT('Assumptions (T&amp;D) old'!$B$100,Model!Y$1,'Assumptions (T&amp;D) old'!$B$103,Model!$AE$2699)</f>
        <v>-0.01574712057</v>
      </c>
      <c r="AH2730" s="373">
        <f>PPMT('Assumptions (T&amp;D) old'!$B$100,Model!Z$1,'Assumptions (T&amp;D) old'!$B$103,Model!$AE$2699)</f>
        <v>-0.01649510879</v>
      </c>
      <c r="AI2730" s="373">
        <f>PPMT('Assumptions (T&amp;D) old'!$B$100,Model!AA$1,'Assumptions (T&amp;D) old'!$B$103,Model!$AE$2699)</f>
        <v>-0.01727862646</v>
      </c>
      <c r="AJ2730" s="373">
        <f>PPMT('Assumptions (T&amp;D) old'!$B$100,Model!AB$1,'Assumptions (T&amp;D) old'!$B$103,Model!$AE$2699)</f>
        <v>-0.01809936122</v>
      </c>
      <c r="AK2730" s="373">
        <f>PPMT('Assumptions (T&amp;D) old'!$B$100,Model!AC$1,'Assumptions (T&amp;D) old'!$B$103,Model!$AE$2699)</f>
        <v>-0.01895908088</v>
      </c>
      <c r="AL2730" s="373">
        <f>PPMT('Assumptions (T&amp;D) old'!$B$100,Model!AD$1,'Assumptions (T&amp;D) old'!$B$103,Model!$AE$2699)</f>
        <v>-0.01985963722</v>
      </c>
      <c r="AM2730" s="373">
        <f>PPMT('Assumptions (T&amp;D) old'!$B$100,Model!AE$1,'Assumptions (T&amp;D) old'!$B$103,Model!$AE$2699)</f>
        <v>-0.02080296999</v>
      </c>
      <c r="AN2730" s="373">
        <f>PPMT('Assumptions (T&amp;D) old'!$B$100,Model!AF$1,'Assumptions (T&amp;D) old'!$B$103,Model!$AE$2699)</f>
        <v>-0.02179111106</v>
      </c>
      <c r="AO2730" s="373">
        <f>PPMT('Assumptions (T&amp;D) old'!$B$100,Model!AG$1,'Assumptions (T&amp;D) old'!$B$103,Model!$AE$2699)</f>
        <v>-0.02282618884</v>
      </c>
      <c r="AP2730" s="373">
        <f>PPMT('Assumptions (T&amp;D) old'!$B$100,Model!AH$1,'Assumptions (T&amp;D) old'!$B$103,Model!$AE$2699)</f>
        <v>-0.02391043281</v>
      </c>
      <c r="AQ2730" s="373">
        <f>PPMT('Assumptions (T&amp;D) old'!$B$100,Model!AI$1,'Assumptions (T&amp;D) old'!$B$103,Model!$AE$2699)</f>
        <v>-0.02504617836</v>
      </c>
      <c r="AR2730" s="373">
        <f>PPMT('Assumptions (T&amp;D) old'!$B$100,Model!AJ$1,'Assumptions (T&amp;D) old'!$B$103,Model!$AE$2699)</f>
        <v>-0.02623587184</v>
      </c>
      <c r="AS2730" s="373">
        <f>PPMT('Assumptions (T&amp;D) old'!$B$100,Model!AK$1,'Assumptions (T&amp;D) old'!$B$103,Model!$AE$2699)</f>
        <v>-0.02748207575</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-0.01792225044</v>
      </c>
      <c r="AG2731" s="373">
        <f>PPMT('Assumptions (T&amp;D) old'!$B$100,Model!X$1,'Assumptions (T&amp;D) old'!$B$103,Model!$AF$2699)</f>
        <v>-0.01877355734</v>
      </c>
      <c r="AH2731" s="373">
        <f>PPMT('Assumptions (T&amp;D) old'!$B$100,Model!Y$1,'Assumptions (T&amp;D) old'!$B$103,Model!$AF$2699)</f>
        <v>-0.01966530131</v>
      </c>
      <c r="AI2731" s="373">
        <f>PPMT('Assumptions (T&amp;D) old'!$B$100,Model!Z$1,'Assumptions (T&amp;D) old'!$B$103,Model!$AF$2699)</f>
        <v>-0.02059940312</v>
      </c>
      <c r="AJ2731" s="373">
        <f>PPMT('Assumptions (T&amp;D) old'!$B$100,Model!AA$1,'Assumptions (T&amp;D) old'!$B$103,Model!$AF$2699)</f>
        <v>-0.02157787477</v>
      </c>
      <c r="AK2731" s="373">
        <f>PPMT('Assumptions (T&amp;D) old'!$B$100,Model!AB$1,'Assumptions (T&amp;D) old'!$B$103,Model!$AF$2699)</f>
        <v>-0.02260282382</v>
      </c>
      <c r="AL2731" s="373">
        <f>PPMT('Assumptions (T&amp;D) old'!$B$100,Model!AC$1,'Assumptions (T&amp;D) old'!$B$103,Model!$AF$2699)</f>
        <v>-0.02367645795</v>
      </c>
      <c r="AM2731" s="373">
        <f>PPMT('Assumptions (T&amp;D) old'!$B$100,Model!AD$1,'Assumptions (T&amp;D) old'!$B$103,Model!$AF$2699)</f>
        <v>-0.02480108971</v>
      </c>
      <c r="AN2731" s="373">
        <f>PPMT('Assumptions (T&amp;D) old'!$B$100,Model!AE$1,'Assumptions (T&amp;D) old'!$B$103,Model!$AF$2699)</f>
        <v>-0.02597914147</v>
      </c>
      <c r="AO2731" s="373">
        <f>PPMT('Assumptions (T&amp;D) old'!$B$100,Model!AF$1,'Assumptions (T&amp;D) old'!$B$103,Model!$AF$2699)</f>
        <v>-0.02721315069</v>
      </c>
      <c r="AP2731" s="373">
        <f>PPMT('Assumptions (T&amp;D) old'!$B$100,Model!AG$1,'Assumptions (T&amp;D) old'!$B$103,Model!$AF$2699)</f>
        <v>-0.02850577534</v>
      </c>
      <c r="AQ2731" s="373">
        <f>PPMT('Assumptions (T&amp;D) old'!$B$100,Model!AH$1,'Assumptions (T&amp;D) old'!$B$103,Model!$AF$2699)</f>
        <v>-0.02985979967</v>
      </c>
      <c r="AR2731" s="373">
        <f>PPMT('Assumptions (T&amp;D) old'!$B$100,Model!AI$1,'Assumptions (T&amp;D) old'!$B$103,Model!$AF$2699)</f>
        <v>-0.03127814016</v>
      </c>
      <c r="AS2731" s="373">
        <f>PPMT('Assumptions (T&amp;D) old'!$B$100,Model!AJ$1,'Assumptions (T&amp;D) old'!$B$103,Model!$AF$2699)</f>
        <v>-0.03276385182</v>
      </c>
      <c r="AT2731" s="373">
        <f>PPMT('Assumptions (T&amp;D) old'!$B$100,Model!AK$1,'Assumptions (T&amp;D) old'!$B$103,Model!$AF$2699)</f>
        <v>-0.03432013478</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-0.01658847286</v>
      </c>
      <c r="AH2732" s="373">
        <f>PPMT('Assumptions (T&amp;D) old'!$B$100,Model!X$1,'Assumptions (T&amp;D) old'!$B$103,Model!$AG$2699)</f>
        <v>-0.01737642532</v>
      </c>
      <c r="AI2732" s="373">
        <f>PPMT('Assumptions (T&amp;D) old'!$B$100,Model!Y$1,'Assumptions (T&amp;D) old'!$B$103,Model!$AG$2699)</f>
        <v>-0.01820180552</v>
      </c>
      <c r="AJ2732" s="373">
        <f>PPMT('Assumptions (T&amp;D) old'!$B$100,Model!Z$1,'Assumptions (T&amp;D) old'!$B$103,Model!$AG$2699)</f>
        <v>-0.01906639129</v>
      </c>
      <c r="AK2732" s="373">
        <f>PPMT('Assumptions (T&amp;D) old'!$B$100,Model!AA$1,'Assumptions (T&amp;D) old'!$B$103,Model!$AG$2699)</f>
        <v>-0.01997204487</v>
      </c>
      <c r="AL2732" s="373">
        <f>PPMT('Assumptions (T&amp;D) old'!$B$100,Model!AB$1,'Assumptions (T&amp;D) old'!$B$103,Model!$AG$2699)</f>
        <v>-0.020920717</v>
      </c>
      <c r="AM2732" s="373">
        <f>PPMT('Assumptions (T&amp;D) old'!$B$100,Model!AC$1,'Assumptions (T&amp;D) old'!$B$103,Model!$AG$2699)</f>
        <v>-0.02191445106</v>
      </c>
      <c r="AN2732" s="373">
        <f>PPMT('Assumptions (T&amp;D) old'!$B$100,Model!AD$1,'Assumptions (T&amp;D) old'!$B$103,Model!$AG$2699)</f>
        <v>-0.02295538749</v>
      </c>
      <c r="AO2732" s="373">
        <f>PPMT('Assumptions (T&amp;D) old'!$B$100,Model!AE$1,'Assumptions (T&amp;D) old'!$B$103,Model!$AG$2699)</f>
        <v>-0.02404576839</v>
      </c>
      <c r="AP2732" s="373">
        <f>PPMT('Assumptions (T&amp;D) old'!$B$100,Model!AF$1,'Assumptions (T&amp;D) old'!$B$103,Model!$AG$2699)</f>
        <v>-0.02518794239</v>
      </c>
      <c r="AQ2732" s="373">
        <f>PPMT('Assumptions (T&amp;D) old'!$B$100,Model!AG$1,'Assumptions (T&amp;D) old'!$B$103,Model!$AG$2699)</f>
        <v>-0.02638436966</v>
      </c>
      <c r="AR2732" s="373">
        <f>PPMT('Assumptions (T&amp;D) old'!$B$100,Model!AH$1,'Assumptions (T&amp;D) old'!$B$103,Model!$AG$2699)</f>
        <v>-0.02763762721</v>
      </c>
      <c r="AS2732" s="373">
        <f>PPMT('Assumptions (T&amp;D) old'!$B$100,Model!AI$1,'Assumptions (T&amp;D) old'!$B$103,Model!$AG$2699)</f>
        <v>-0.02895041451</v>
      </c>
      <c r="AT2732" s="373">
        <f>PPMT('Assumptions (T&amp;D) old'!$B$100,Model!AJ$1,'Assumptions (T&amp;D) old'!$B$103,Model!$AG$2699)</f>
        <v>-0.0303255592</v>
      </c>
      <c r="AU2732" s="373">
        <f>PPMT('Assumptions (T&amp;D) old'!$B$100,Model!AK$1,'Assumptions (T&amp;D) old'!$B$103,Model!$AG$2699)</f>
        <v>-0.03176602326</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-0.01595217852</v>
      </c>
      <c r="AI2733" s="373">
        <f>PPMT('Assumptions (T&amp;D) old'!$B$100,Model!X$1,'Assumptions (T&amp;D) old'!$B$103,Model!$AH$2699)</f>
        <v>-0.016709907</v>
      </c>
      <c r="AJ2733" s="373">
        <f>PPMT('Assumptions (T&amp;D) old'!$B$100,Model!Y$1,'Assumptions (T&amp;D) old'!$B$103,Model!$AH$2699)</f>
        <v>-0.01750362759</v>
      </c>
      <c r="AK2733" s="373">
        <f>PPMT('Assumptions (T&amp;D) old'!$B$100,Model!Z$1,'Assumptions (T&amp;D) old'!$B$103,Model!$AH$2699)</f>
        <v>-0.0183350499</v>
      </c>
      <c r="AL2733" s="373">
        <f>PPMT('Assumptions (T&amp;D) old'!$B$100,Model!AA$1,'Assumptions (T&amp;D) old'!$B$103,Model!$AH$2699)</f>
        <v>-0.01920596477</v>
      </c>
      <c r="AM2733" s="373">
        <f>PPMT('Assumptions (T&amp;D) old'!$B$100,Model!AB$1,'Assumptions (T&amp;D) old'!$B$103,Model!$AH$2699)</f>
        <v>-0.02011824809</v>
      </c>
      <c r="AN2733" s="373">
        <f>PPMT('Assumptions (T&amp;D) old'!$B$100,Model!AC$1,'Assumptions (T&amp;D) old'!$B$103,Model!$AH$2699)</f>
        <v>-0.02107386488</v>
      </c>
      <c r="AO2733" s="373">
        <f>PPMT('Assumptions (T&amp;D) old'!$B$100,Model!AD$1,'Assumptions (T&amp;D) old'!$B$103,Model!$AH$2699)</f>
        <v>-0.02207487346</v>
      </c>
      <c r="AP2733" s="373">
        <f>PPMT('Assumptions (T&amp;D) old'!$B$100,Model!AE$1,'Assumptions (T&amp;D) old'!$B$103,Model!$AH$2699)</f>
        <v>-0.02312342995</v>
      </c>
      <c r="AQ2733" s="373">
        <f>PPMT('Assumptions (T&amp;D) old'!$B$100,Model!AF$1,'Assumptions (T&amp;D) old'!$B$103,Model!$AH$2699)</f>
        <v>-0.02422179287</v>
      </c>
      <c r="AR2733" s="373">
        <f>PPMT('Assumptions (T&amp;D) old'!$B$100,Model!AG$1,'Assumptions (T&amp;D) old'!$B$103,Model!$AH$2699)</f>
        <v>-0.02537232803</v>
      </c>
      <c r="AS2733" s="373">
        <f>PPMT('Assumptions (T&amp;D) old'!$B$100,Model!AH$1,'Assumptions (T&amp;D) old'!$B$103,Model!$AH$2699)</f>
        <v>-0.02657751361</v>
      </c>
      <c r="AT2733" s="373">
        <f>PPMT('Assumptions (T&amp;D) old'!$B$100,Model!AI$1,'Assumptions (T&amp;D) old'!$B$103,Model!$AH$2699)</f>
        <v>-0.02783994551</v>
      </c>
      <c r="AU2733" s="373">
        <f>PPMT('Assumptions (T&amp;D) old'!$B$100,Model!AJ$1,'Assumptions (T&amp;D) old'!$B$103,Model!$AH$2699)</f>
        <v>-0.02916234292</v>
      </c>
      <c r="AV2733" s="373">
        <f>PPMT('Assumptions (T&amp;D) old'!$B$100,Model!AK$1,'Assumptions (T&amp;D) old'!$B$103,Model!$AH$2699)</f>
        <v>-0.03054755421</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-0.01594698014</v>
      </c>
      <c r="AJ2734" s="373">
        <f>PPMT('Assumptions (T&amp;D) old'!$B$100,Model!X$1,'Assumptions (T&amp;D) old'!$B$103,Model!$AI$2699)</f>
        <v>-0.0167044617</v>
      </c>
      <c r="AK2734" s="373">
        <f>PPMT('Assumptions (T&amp;D) old'!$B$100,Model!Y$1,'Assumptions (T&amp;D) old'!$B$103,Model!$AI$2699)</f>
        <v>-0.01749792363</v>
      </c>
      <c r="AL2734" s="373">
        <f>PPMT('Assumptions (T&amp;D) old'!$B$100,Model!Z$1,'Assumptions (T&amp;D) old'!$B$103,Model!$AI$2699)</f>
        <v>-0.018329075</v>
      </c>
      <c r="AM2734" s="373">
        <f>PPMT('Assumptions (T&amp;D) old'!$B$100,Model!AA$1,'Assumptions (T&amp;D) old'!$B$103,Model!$AI$2699)</f>
        <v>-0.01919970607</v>
      </c>
      <c r="AN2734" s="373">
        <f>PPMT('Assumptions (T&amp;D) old'!$B$100,Model!AB$1,'Assumptions (T&amp;D) old'!$B$103,Model!$AI$2699)</f>
        <v>-0.0201116921</v>
      </c>
      <c r="AO2734" s="373">
        <f>PPMT('Assumptions (T&amp;D) old'!$B$100,Model!AC$1,'Assumptions (T&amp;D) old'!$B$103,Model!$AI$2699)</f>
        <v>-0.02106699748</v>
      </c>
      <c r="AP2734" s="373">
        <f>PPMT('Assumptions (T&amp;D) old'!$B$100,Model!AD$1,'Assumptions (T&amp;D) old'!$B$103,Model!$AI$2699)</f>
        <v>-0.02206767986</v>
      </c>
      <c r="AQ2734" s="373">
        <f>PPMT('Assumptions (T&amp;D) old'!$B$100,Model!AE$1,'Assumptions (T&amp;D) old'!$B$103,Model!$AI$2699)</f>
        <v>-0.02311589465</v>
      </c>
      <c r="AR2734" s="373">
        <f>PPMT('Assumptions (T&amp;D) old'!$B$100,Model!AF$1,'Assumptions (T&amp;D) old'!$B$103,Model!$AI$2699)</f>
        <v>-0.02421389965</v>
      </c>
      <c r="AS2734" s="373">
        <f>PPMT('Assumptions (T&amp;D) old'!$B$100,Model!AG$1,'Assumptions (T&amp;D) old'!$B$103,Model!$AI$2699)</f>
        <v>-0.02536405988</v>
      </c>
      <c r="AT2734" s="373">
        <f>PPMT('Assumptions (T&amp;D) old'!$B$100,Model!AH$1,'Assumptions (T&amp;D) old'!$B$103,Model!$AI$2699)</f>
        <v>-0.02656885273</v>
      </c>
      <c r="AU2734" s="373">
        <f>PPMT('Assumptions (T&amp;D) old'!$B$100,Model!AI$1,'Assumptions (T&amp;D) old'!$B$103,Model!$AI$2699)</f>
        <v>-0.02783087323</v>
      </c>
      <c r="AV2734" s="373">
        <f>PPMT('Assumptions (T&amp;D) old'!$B$100,Model!AJ$1,'Assumptions (T&amp;D) old'!$B$103,Model!$AI$2699)</f>
        <v>-0.02915283971</v>
      </c>
      <c r="AW2734" s="373">
        <f>PPMT('Assumptions (T&amp;D) old'!$B$100,Model!AK$1,'Assumptions (T&amp;D) old'!$B$103,Model!$AI$2699)</f>
        <v>-0.03053759959</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-0.01875536858</v>
      </c>
      <c r="AK2735" s="373">
        <f>PPMT('Assumptions (T&amp;D) old'!$B$100,Model!X$1,'Assumptions (T&amp;D) old'!$B$103,Model!$AJ$2699)</f>
        <v>-0.01964624859</v>
      </c>
      <c r="AL2735" s="373">
        <f>PPMT('Assumptions (T&amp;D) old'!$B$100,Model!Y$1,'Assumptions (T&amp;D) old'!$B$103,Model!$AJ$2699)</f>
        <v>-0.02057944539</v>
      </c>
      <c r="AM2735" s="373">
        <f>PPMT('Assumptions (T&amp;D) old'!$B$100,Model!Z$1,'Assumptions (T&amp;D) old'!$B$103,Model!$AJ$2699)</f>
        <v>-0.02155696905</v>
      </c>
      <c r="AN2735" s="373">
        <f>PPMT('Assumptions (T&amp;D) old'!$B$100,Model!AA$1,'Assumptions (T&amp;D) old'!$B$103,Model!$AJ$2699)</f>
        <v>-0.02258092508</v>
      </c>
      <c r="AO2735" s="373">
        <f>PPMT('Assumptions (T&amp;D) old'!$B$100,Model!AB$1,'Assumptions (T&amp;D) old'!$B$103,Model!$AJ$2699)</f>
        <v>-0.02365351902</v>
      </c>
      <c r="AP2735" s="373">
        <f>PPMT('Assumptions (T&amp;D) old'!$B$100,Model!AC$1,'Assumptions (T&amp;D) old'!$B$103,Model!$AJ$2699)</f>
        <v>-0.02477706118</v>
      </c>
      <c r="AQ2735" s="373">
        <f>PPMT('Assumptions (T&amp;D) old'!$B$100,Model!AD$1,'Assumptions (T&amp;D) old'!$B$103,Model!$AJ$2699)</f>
        <v>-0.02595397158</v>
      </c>
      <c r="AR2735" s="373">
        <f>PPMT('Assumptions (T&amp;D) old'!$B$100,Model!AE$1,'Assumptions (T&amp;D) old'!$B$103,Model!$AJ$2699)</f>
        <v>-0.02718678523</v>
      </c>
      <c r="AS2735" s="373">
        <f>PPMT('Assumptions (T&amp;D) old'!$B$100,Model!AF$1,'Assumptions (T&amp;D) old'!$B$103,Model!$AJ$2699)</f>
        <v>-0.02847815753</v>
      </c>
      <c r="AT2735" s="373">
        <f>PPMT('Assumptions (T&amp;D) old'!$B$100,Model!AG$1,'Assumptions (T&amp;D) old'!$B$103,Model!$AJ$2699)</f>
        <v>-0.02983087001</v>
      </c>
      <c r="AU2735" s="373">
        <f>PPMT('Assumptions (T&amp;D) old'!$B$100,Model!AH$1,'Assumptions (T&amp;D) old'!$B$103,Model!$AJ$2699)</f>
        <v>-0.03124783634</v>
      </c>
      <c r="AV2735" s="373">
        <f>PPMT('Assumptions (T&amp;D) old'!$B$100,Model!AI$1,'Assumptions (T&amp;D) old'!$B$103,Model!$AJ$2699)</f>
        <v>-0.03273210856</v>
      </c>
      <c r="AW2735" s="373">
        <f>PPMT('Assumptions (T&amp;D) old'!$B$100,Model!AJ$1,'Assumptions (T&amp;D) old'!$B$103,Model!$AJ$2699)</f>
        <v>-0.03428688372</v>
      </c>
      <c r="AX2735" s="373">
        <f>PPMT('Assumptions (T&amp;D) old'!$B$100,Model!AK$1,'Assumptions (T&amp;D) old'!$B$103,Model!$AJ$2699)</f>
        <v>-0.0359155107</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-0.02252770143</v>
      </c>
      <c r="AL2736" s="373">
        <f>PPMT('Assumptions (T&amp;D) old'!$B$100,Model!X$1,'Assumptions (T&amp;D) old'!$B$103,Model!$AK$2699)</f>
        <v>-0.02359776724</v>
      </c>
      <c r="AM2736" s="373">
        <f>PPMT('Assumptions (T&amp;D) old'!$B$100,Model!Y$1,'Assumptions (T&amp;D) old'!$B$103,Model!$AK$2699)</f>
        <v>-0.02471866119</v>
      </c>
      <c r="AN2736" s="373">
        <f>PPMT('Assumptions (T&amp;D) old'!$B$100,Model!Z$1,'Assumptions (T&amp;D) old'!$B$103,Model!$AK$2699)</f>
        <v>-0.02589279759</v>
      </c>
      <c r="AO2736" s="373">
        <f>PPMT('Assumptions (T&amp;D) old'!$B$100,Model!AA$1,'Assumptions (T&amp;D) old'!$B$103,Model!$AK$2699)</f>
        <v>-0.02712270548</v>
      </c>
      <c r="AP2736" s="373">
        <f>PPMT('Assumptions (T&amp;D) old'!$B$100,Model!AB$1,'Assumptions (T&amp;D) old'!$B$103,Model!$AK$2699)</f>
        <v>-0.02841103399</v>
      </c>
      <c r="AQ2736" s="373">
        <f>PPMT('Assumptions (T&amp;D) old'!$B$100,Model!AC$1,'Assumptions (T&amp;D) old'!$B$103,Model!$AK$2699)</f>
        <v>-0.02976055811</v>
      </c>
      <c r="AR2736" s="373">
        <f>PPMT('Assumptions (T&amp;D) old'!$B$100,Model!AD$1,'Assumptions (T&amp;D) old'!$B$103,Model!$AK$2699)</f>
        <v>-0.03117418462</v>
      </c>
      <c r="AS2736" s="373">
        <f>PPMT('Assumptions (T&amp;D) old'!$B$100,Model!AE$1,'Assumptions (T&amp;D) old'!$B$103,Model!$AK$2699)</f>
        <v>-0.03265495838</v>
      </c>
      <c r="AT2736" s="373">
        <f>PPMT('Assumptions (T&amp;D) old'!$B$100,Model!AF$1,'Assumptions (T&amp;D) old'!$B$103,Model!$AK$2699)</f>
        <v>-0.03420606891</v>
      </c>
      <c r="AU2736" s="373">
        <f>PPMT('Assumptions (T&amp;D) old'!$B$100,Model!AG$1,'Assumptions (T&amp;D) old'!$B$103,Model!$AK$2699)</f>
        <v>-0.03583085718</v>
      </c>
      <c r="AV2736" s="373">
        <f>PPMT('Assumptions (T&amp;D) old'!$B$100,Model!AH$1,'Assumptions (T&amp;D) old'!$B$103,Model!$AK$2699)</f>
        <v>-0.0375328229</v>
      </c>
      <c r="AW2736" s="373">
        <f>PPMT('Assumptions (T&amp;D) old'!$B$100,Model!AI$1,'Assumptions (T&amp;D) old'!$B$103,Model!$AK$2699)</f>
        <v>-0.03931563199</v>
      </c>
      <c r="AX2736" s="373">
        <f>PPMT('Assumptions (T&amp;D) old'!$B$100,Model!AJ$1,'Assumptions (T&amp;D) old'!$B$103,Model!$AK$2699)</f>
        <v>-0.0411831245</v>
      </c>
      <c r="AY2736" s="373">
        <f>PPMT('Assumptions (T&amp;D) old'!$B$100,Model!AK$1,'Assumptions (T&amp;D) old'!$B$103,Model!$AK$2699)</f>
        <v>-0.04313932292</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-0.02599642387</v>
      </c>
      <c r="AM2737" s="373">
        <f>PPMT('Assumptions (T&amp;D) old'!$B$100,Model!X$1,'Assumptions (T&amp;D) old'!$B$103,Model!$AL$2699)</f>
        <v>-0.027231254</v>
      </c>
      <c r="AN2737" s="373">
        <f>PPMT('Assumptions (T&amp;D) old'!$B$100,Model!Y$1,'Assumptions (T&amp;D) old'!$B$103,Model!$AL$2699)</f>
        <v>-0.02852473857</v>
      </c>
      <c r="AO2737" s="373">
        <f>PPMT('Assumptions (T&amp;D) old'!$B$100,Model!Z$1,'Assumptions (T&amp;D) old'!$B$103,Model!$AL$2699)</f>
        <v>-0.02987966365</v>
      </c>
      <c r="AP2737" s="373">
        <f>PPMT('Assumptions (T&amp;D) old'!$B$100,Model!AA$1,'Assumptions (T&amp;D) old'!$B$103,Model!$AL$2699)</f>
        <v>-0.03129894767</v>
      </c>
      <c r="AQ2737" s="373">
        <f>PPMT('Assumptions (T&amp;D) old'!$B$100,Model!AB$1,'Assumptions (T&amp;D) old'!$B$103,Model!$AL$2699)</f>
        <v>-0.03278564769</v>
      </c>
      <c r="AR2737" s="373">
        <f>PPMT('Assumptions (T&amp;D) old'!$B$100,Model!AC$1,'Assumptions (T&amp;D) old'!$B$103,Model!$AL$2699)</f>
        <v>-0.03434296595</v>
      </c>
      <c r="AS2737" s="373">
        <f>PPMT('Assumptions (T&amp;D) old'!$B$100,Model!AD$1,'Assumptions (T&amp;D) old'!$B$103,Model!$AL$2699)</f>
        <v>-0.03597425684</v>
      </c>
      <c r="AT2737" s="373">
        <f>PPMT('Assumptions (T&amp;D) old'!$B$100,Model!AE$1,'Assumptions (T&amp;D) old'!$B$103,Model!$AL$2699)</f>
        <v>-0.03768303404</v>
      </c>
      <c r="AU2737" s="373">
        <f>PPMT('Assumptions (T&amp;D) old'!$B$100,Model!AF$1,'Assumptions (T&amp;D) old'!$B$103,Model!$AL$2699)</f>
        <v>-0.03947297815</v>
      </c>
      <c r="AV2737" s="373">
        <f>PPMT('Assumptions (T&amp;D) old'!$B$100,Model!AG$1,'Assumptions (T&amp;D) old'!$B$103,Model!$AL$2699)</f>
        <v>-0.04134794462</v>
      </c>
      <c r="AW2737" s="373">
        <f>PPMT('Assumptions (T&amp;D) old'!$B$100,Model!AH$1,'Assumptions (T&amp;D) old'!$B$103,Model!$AL$2699)</f>
        <v>-0.04331197199</v>
      </c>
      <c r="AX2737" s="373">
        <f>PPMT('Assumptions (T&amp;D) old'!$B$100,Model!AI$1,'Assumptions (T&amp;D) old'!$B$103,Model!$AL$2699)</f>
        <v>-0.04536929065</v>
      </c>
      <c r="AY2737" s="373">
        <f>PPMT('Assumptions (T&amp;D) old'!$B$100,Model!AJ$1,'Assumptions (T&amp;D) old'!$B$103,Model!$AL$2699)</f>
        <v>-0.04752433196</v>
      </c>
      <c r="AZ2737" s="373">
        <f>PPMT('Assumptions (T&amp;D) old'!$B$100,Model!AK$1,'Assumptions (T&amp;D) old'!$B$103,Model!$AL$2699)</f>
        <v>-0.04978173773</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-0.02166101936</v>
      </c>
      <c r="AN2738" s="373">
        <f>PPMT('Assumptions (T&amp;D) old'!$B$100,Model!X$1,'Assumptions (T&amp;D) old'!$B$103,Model!$AM$2699)</f>
        <v>-0.02268991778</v>
      </c>
      <c r="AO2738" s="373">
        <f>PPMT('Assumptions (T&amp;D) old'!$B$100,Model!Y$1,'Assumptions (T&amp;D) old'!$B$103,Model!$AM$2699)</f>
        <v>-0.02376768888</v>
      </c>
      <c r="AP2738" s="373">
        <f>PPMT('Assumptions (T&amp;D) old'!$B$100,Model!Z$1,'Assumptions (T&amp;D) old'!$B$103,Model!$AM$2699)</f>
        <v>-0.0248966541</v>
      </c>
      <c r="AQ2738" s="373">
        <f>PPMT('Assumptions (T&amp;D) old'!$B$100,Model!AA$1,'Assumptions (T&amp;D) old'!$B$103,Model!$AM$2699)</f>
        <v>-0.02607924517</v>
      </c>
      <c r="AR2738" s="373">
        <f>PPMT('Assumptions (T&amp;D) old'!$B$100,Model!AB$1,'Assumptions (T&amp;D) old'!$B$103,Model!$AM$2699)</f>
        <v>-0.02731800931</v>
      </c>
      <c r="AS2738" s="373">
        <f>PPMT('Assumptions (T&amp;D) old'!$B$100,Model!AC$1,'Assumptions (T&amp;D) old'!$B$103,Model!$AM$2699)</f>
        <v>-0.02861561476</v>
      </c>
      <c r="AT2738" s="373">
        <f>PPMT('Assumptions (T&amp;D) old'!$B$100,Model!AD$1,'Assumptions (T&amp;D) old'!$B$103,Model!$AM$2699)</f>
        <v>-0.02997485646</v>
      </c>
      <c r="AU2738" s="373">
        <f>PPMT('Assumptions (T&amp;D) old'!$B$100,Model!AE$1,'Assumptions (T&amp;D) old'!$B$103,Model!$AM$2699)</f>
        <v>-0.03139866214</v>
      </c>
      <c r="AV2738" s="373">
        <f>PPMT('Assumptions (T&amp;D) old'!$B$100,Model!AF$1,'Assumptions (T&amp;D) old'!$B$103,Model!$AM$2699)</f>
        <v>-0.03289009859</v>
      </c>
      <c r="AW2738" s="373">
        <f>PPMT('Assumptions (T&amp;D) old'!$B$100,Model!AG$1,'Assumptions (T&amp;D) old'!$B$103,Model!$AM$2699)</f>
        <v>-0.03445237827</v>
      </c>
      <c r="AX2738" s="373">
        <f>PPMT('Assumptions (T&amp;D) old'!$B$100,Model!AH$1,'Assumptions (T&amp;D) old'!$B$103,Model!$AM$2699)</f>
        <v>-0.03608886624</v>
      </c>
      <c r="AY2738" s="373">
        <f>PPMT('Assumptions (T&amp;D) old'!$B$100,Model!AI$1,'Assumptions (T&amp;D) old'!$B$103,Model!$AM$2699)</f>
        <v>-0.03780308739</v>
      </c>
      <c r="AZ2738" s="373">
        <f>PPMT('Assumptions (T&amp;D) old'!$B$100,Model!AJ$1,'Assumptions (T&amp;D) old'!$B$103,Model!$AM$2699)</f>
        <v>-0.03959873404</v>
      </c>
      <c r="BA2738" s="373">
        <f>PPMT('Assumptions (T&amp;D) old'!$B$100,Model!AK$1,'Assumptions (T&amp;D) old'!$B$103,Model!$AM$2699)</f>
        <v>-0.0414796739</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-0.03249953812</v>
      </c>
      <c r="AO2739" s="373">
        <f>PPMT('Assumptions (T&amp;D) old'!$B$100,Model!X$1,'Assumptions (T&amp;D) old'!$B$103,Model!$AN$2699)</f>
        <v>-0.03404326619</v>
      </c>
      <c r="AP2739" s="373">
        <f>PPMT('Assumptions (T&amp;D) old'!$B$100,Model!Y$1,'Assumptions (T&amp;D) old'!$B$103,Model!$AN$2699)</f>
        <v>-0.03566032133</v>
      </c>
      <c r="AQ2739" s="373">
        <f>PPMT('Assumptions (T&amp;D) old'!$B$100,Model!Z$1,'Assumptions (T&amp;D) old'!$B$103,Model!$AN$2699)</f>
        <v>-0.03735418659</v>
      </c>
      <c r="AR2739" s="373">
        <f>PPMT('Assumptions (T&amp;D) old'!$B$100,Model!AA$1,'Assumptions (T&amp;D) old'!$B$103,Model!$AN$2699)</f>
        <v>-0.03912851046</v>
      </c>
      <c r="AS2739" s="373">
        <f>PPMT('Assumptions (T&amp;D) old'!$B$100,Model!AB$1,'Assumptions (T&amp;D) old'!$B$103,Model!$AN$2699)</f>
        <v>-0.0409871147</v>
      </c>
      <c r="AT2739" s="373">
        <f>PPMT('Assumptions (T&amp;D) old'!$B$100,Model!AC$1,'Assumptions (T&amp;D) old'!$B$103,Model!$AN$2699)</f>
        <v>-0.04293400265</v>
      </c>
      <c r="AU2739" s="373">
        <f>PPMT('Assumptions (T&amp;D) old'!$B$100,Model!AD$1,'Assumptions (T&amp;D) old'!$B$103,Model!$AN$2699)</f>
        <v>-0.04497336778</v>
      </c>
      <c r="AV2739" s="373">
        <f>PPMT('Assumptions (T&amp;D) old'!$B$100,Model!AE$1,'Assumptions (T&amp;D) old'!$B$103,Model!$AN$2699)</f>
        <v>-0.04710960275</v>
      </c>
      <c r="AW2739" s="373">
        <f>PPMT('Assumptions (T&amp;D) old'!$B$100,Model!AF$1,'Assumptions (T&amp;D) old'!$B$103,Model!$AN$2699)</f>
        <v>-0.04934730888</v>
      </c>
      <c r="AX2739" s="373">
        <f>PPMT('Assumptions (T&amp;D) old'!$B$100,Model!AG$1,'Assumptions (T&amp;D) old'!$B$103,Model!$AN$2699)</f>
        <v>-0.05169130605</v>
      </c>
      <c r="AY2739" s="373">
        <f>PPMT('Assumptions (T&amp;D) old'!$B$100,Model!AH$1,'Assumptions (T&amp;D) old'!$B$103,Model!$AN$2699)</f>
        <v>-0.05414664309</v>
      </c>
      <c r="AZ2739" s="373">
        <f>PPMT('Assumptions (T&amp;D) old'!$B$100,Model!AI$1,'Assumptions (T&amp;D) old'!$B$103,Model!$AN$2699)</f>
        <v>-0.05671860863</v>
      </c>
      <c r="BA2739" s="373">
        <f>PPMT('Assumptions (T&amp;D) old'!$B$100,Model!AJ$1,'Assumptions (T&amp;D) old'!$B$103,Model!$AN$2699)</f>
        <v>-0.05941274254</v>
      </c>
      <c r="BB2739" s="373">
        <f>PPMT('Assumptions (T&amp;D) old'!$B$100,Model!AK$1,'Assumptions (T&amp;D) old'!$B$103,Model!$AN$2699)</f>
        <v>-0.06223484781</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-0.02543120995</v>
      </c>
      <c r="AP2740" s="373">
        <f>PPMT('Assumptions (T&amp;D) old'!$B$100,Model!X$1,'Assumptions (T&amp;D) old'!$B$103,Model!$AO$2699)</f>
        <v>-0.02663919242</v>
      </c>
      <c r="AQ2740" s="373">
        <f>PPMT('Assumptions (T&amp;D) old'!$B$100,Model!Y$1,'Assumptions (T&amp;D) old'!$B$103,Model!$AO$2699)</f>
        <v>-0.02790455406</v>
      </c>
      <c r="AR2740" s="373">
        <f>PPMT('Assumptions (T&amp;D) old'!$B$100,Model!Z$1,'Assumptions (T&amp;D) old'!$B$103,Model!$AO$2699)</f>
        <v>-0.02923002038</v>
      </c>
      <c r="AS2740" s="373">
        <f>PPMT('Assumptions (T&amp;D) old'!$B$100,Model!AA$1,'Assumptions (T&amp;D) old'!$B$103,Model!$AO$2699)</f>
        <v>-0.03061844635</v>
      </c>
      <c r="AT2740" s="373">
        <f>PPMT('Assumptions (T&amp;D) old'!$B$100,Model!AB$1,'Assumptions (T&amp;D) old'!$B$103,Model!$AO$2699)</f>
        <v>-0.03207282255</v>
      </c>
      <c r="AU2740" s="373">
        <f>PPMT('Assumptions (T&amp;D) old'!$B$100,Model!AC$1,'Assumptions (T&amp;D) old'!$B$103,Model!$AO$2699)</f>
        <v>-0.03359628162</v>
      </c>
      <c r="AV2740" s="373">
        <f>PPMT('Assumptions (T&amp;D) old'!$B$100,Model!AD$1,'Assumptions (T&amp;D) old'!$B$103,Model!$AO$2699)</f>
        <v>-0.035192105</v>
      </c>
      <c r="AW2740" s="373">
        <f>PPMT('Assumptions (T&amp;D) old'!$B$100,Model!AE$1,'Assumptions (T&amp;D) old'!$B$103,Model!$AO$2699)</f>
        <v>-0.03686372999</v>
      </c>
      <c r="AX2740" s="373">
        <f>PPMT('Assumptions (T&amp;D) old'!$B$100,Model!AF$1,'Assumptions (T&amp;D) old'!$B$103,Model!$AO$2699)</f>
        <v>-0.03861475716</v>
      </c>
      <c r="AY2740" s="373">
        <f>PPMT('Assumptions (T&amp;D) old'!$B$100,Model!AG$1,'Assumptions (T&amp;D) old'!$B$103,Model!$AO$2699)</f>
        <v>-0.04044895813</v>
      </c>
      <c r="AZ2740" s="373">
        <f>PPMT('Assumptions (T&amp;D) old'!$B$100,Model!AH$1,'Assumptions (T&amp;D) old'!$B$103,Model!$AO$2699)</f>
        <v>-0.04237028364</v>
      </c>
      <c r="BA2740" s="373">
        <f>PPMT('Assumptions (T&amp;D) old'!$B$100,Model!AI$1,'Assumptions (T&amp;D) old'!$B$103,Model!$AO$2699)</f>
        <v>-0.04438287211</v>
      </c>
      <c r="BB2740" s="373">
        <f>PPMT('Assumptions (T&amp;D) old'!$B$100,Model!AJ$1,'Assumptions (T&amp;D) old'!$B$103,Model!$AO$2699)</f>
        <v>-0.04649105854</v>
      </c>
      <c r="BC2740" s="373">
        <f>PPMT('Assumptions (T&amp;D) old'!$B$100,Model!AK$1,'Assumptions (T&amp;D) old'!$B$103,Model!$AO$2699)</f>
        <v>-0.04869938382</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-0.02398665696</v>
      </c>
      <c r="AQ2741" s="373">
        <f>PPMT('Assumptions (T&amp;D) old'!$B$100,Model!X$1,'Assumptions (T&amp;D) old'!$B$103,Model!$AP$2699)</f>
        <v>-0.02512602317</v>
      </c>
      <c r="AR2741" s="373">
        <f>PPMT('Assumptions (T&amp;D) old'!$B$100,Model!Y$1,'Assumptions (T&amp;D) old'!$B$103,Model!$AP$2699)</f>
        <v>-0.02631950927</v>
      </c>
      <c r="AS2741" s="373">
        <f>PPMT('Assumptions (T&amp;D) old'!$B$100,Model!Z$1,'Assumptions (T&amp;D) old'!$B$103,Model!$AP$2699)</f>
        <v>-0.02756968596</v>
      </c>
      <c r="AT2741" s="373">
        <f>PPMT('Assumptions (T&amp;D) old'!$B$100,Model!AA$1,'Assumptions (T&amp;D) old'!$B$103,Model!$AP$2699)</f>
        <v>-0.02887924604</v>
      </c>
      <c r="AU2741" s="373">
        <f>PPMT('Assumptions (T&amp;D) old'!$B$100,Model!AB$1,'Assumptions (T&amp;D) old'!$B$103,Model!$AP$2699)</f>
        <v>-0.03025101023</v>
      </c>
      <c r="AV2741" s="373">
        <f>PPMT('Assumptions (T&amp;D) old'!$B$100,Model!AC$1,'Assumptions (T&amp;D) old'!$B$103,Model!$AP$2699)</f>
        <v>-0.03168793321</v>
      </c>
      <c r="AW2741" s="373">
        <f>PPMT('Assumptions (T&amp;D) old'!$B$100,Model!AD$1,'Assumptions (T&amp;D) old'!$B$103,Model!$AP$2699)</f>
        <v>-0.03319311004</v>
      </c>
      <c r="AX2741" s="373">
        <f>PPMT('Assumptions (T&amp;D) old'!$B$100,Model!AE$1,'Assumptions (T&amp;D) old'!$B$103,Model!$AP$2699)</f>
        <v>-0.03476978277</v>
      </c>
      <c r="AY2741" s="373">
        <f>PPMT('Assumptions (T&amp;D) old'!$B$100,Model!AF$1,'Assumptions (T&amp;D) old'!$B$103,Model!$AP$2699)</f>
        <v>-0.03642134745</v>
      </c>
      <c r="AZ2741" s="373">
        <f>PPMT('Assumptions (T&amp;D) old'!$B$100,Model!AG$1,'Assumptions (T&amp;D) old'!$B$103,Model!$AP$2699)</f>
        <v>-0.03815136145</v>
      </c>
      <c r="BA2741" s="373">
        <f>PPMT('Assumptions (T&amp;D) old'!$B$100,Model!AH$1,'Assumptions (T&amp;D) old'!$B$103,Model!$AP$2699)</f>
        <v>-0.03996355112</v>
      </c>
      <c r="BB2741" s="373">
        <f>PPMT('Assumptions (T&amp;D) old'!$B$100,Model!AI$1,'Assumptions (T&amp;D) old'!$B$103,Model!$AP$2699)</f>
        <v>-0.0418618198</v>
      </c>
      <c r="BC2741" s="373">
        <f>PPMT('Assumptions (T&amp;D) old'!$B$100,Model!AJ$1,'Assumptions (T&amp;D) old'!$B$103,Model!$AP$2699)</f>
        <v>-0.04385025624</v>
      </c>
      <c r="BD2741" s="373">
        <f>PPMT('Assumptions (T&amp;D) old'!$B$100,Model!AK$1,'Assumptions (T&amp;D) old'!$B$103,Model!$AP$2699)</f>
        <v>-0.04593314341</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-0.03545505469</v>
      </c>
      <c r="AR2742" s="373">
        <f>PPMT('Assumptions (T&amp;D) old'!$B$100,Model!X$1,'Assumptions (T&amp;D) old'!$B$103,Model!$AQ$2699)</f>
        <v>-0.03713916978</v>
      </c>
      <c r="AS2742" s="373">
        <f>PPMT('Assumptions (T&amp;D) old'!$B$100,Model!Y$1,'Assumptions (T&amp;D) old'!$B$103,Model!$AQ$2699)</f>
        <v>-0.03890328035</v>
      </c>
      <c r="AT2742" s="373">
        <f>PPMT('Assumptions (T&amp;D) old'!$B$100,Model!Z$1,'Assumptions (T&amp;D) old'!$B$103,Model!$AQ$2699)</f>
        <v>-0.04075118616</v>
      </c>
      <c r="AU2742" s="373">
        <f>PPMT('Assumptions (T&amp;D) old'!$B$100,Model!AA$1,'Assumptions (T&amp;D) old'!$B$103,Model!$AQ$2699)</f>
        <v>-0.04268686751</v>
      </c>
      <c r="AV2742" s="373">
        <f>PPMT('Assumptions (T&amp;D) old'!$B$100,Model!AB$1,'Assumptions (T&amp;D) old'!$B$103,Model!$AQ$2699)</f>
        <v>-0.04471449371</v>
      </c>
      <c r="AW2742" s="373">
        <f>PPMT('Assumptions (T&amp;D) old'!$B$100,Model!AC$1,'Assumptions (T&amp;D) old'!$B$103,Model!$AQ$2699)</f>
        <v>-0.04683843217</v>
      </c>
      <c r="AX2742" s="373">
        <f>PPMT('Assumptions (T&amp;D) old'!$B$100,Model!AD$1,'Assumptions (T&amp;D) old'!$B$103,Model!$AQ$2699)</f>
        <v>-0.04906325769</v>
      </c>
      <c r="AY2742" s="373">
        <f>PPMT('Assumptions (T&amp;D) old'!$B$100,Model!AE$1,'Assumptions (T&amp;D) old'!$B$103,Model!$AQ$2699)</f>
        <v>-0.05139376243</v>
      </c>
      <c r="AZ2742" s="373">
        <f>PPMT('Assumptions (T&amp;D) old'!$B$100,Model!AF$1,'Assumptions (T&amp;D) old'!$B$103,Model!$AQ$2699)</f>
        <v>-0.05383496615</v>
      </c>
      <c r="BA2742" s="373">
        <f>PPMT('Assumptions (T&amp;D) old'!$B$100,Model!AG$1,'Assumptions (T&amp;D) old'!$B$103,Model!$AQ$2699)</f>
        <v>-0.05639212704</v>
      </c>
      <c r="BB2742" s="373">
        <f>PPMT('Assumptions (T&amp;D) old'!$B$100,Model!AH$1,'Assumptions (T&amp;D) old'!$B$103,Model!$AQ$2699)</f>
        <v>-0.05907075308</v>
      </c>
      <c r="BC2742" s="373">
        <f>PPMT('Assumptions (T&amp;D) old'!$B$100,Model!AI$1,'Assumptions (T&amp;D) old'!$B$103,Model!$AQ$2699)</f>
        <v>-0.06187661385</v>
      </c>
      <c r="BD2742" s="373">
        <f>PPMT('Assumptions (T&amp;D) old'!$B$100,Model!AJ$1,'Assumptions (T&amp;D) old'!$B$103,Model!$AQ$2699)</f>
        <v>-0.06481575301</v>
      </c>
      <c r="BE2742" s="373">
        <f>PPMT('Assumptions (T&amp;D) old'!$B$100,Model!AK$1,'Assumptions (T&amp;D) old'!$B$103,Model!$AQ$2699)</f>
        <v>-0.06789450127</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-0.0201639698</v>
      </c>
      <c r="AS2743" s="373">
        <f>PPMT('Assumptions (T&amp;D) old'!$B$100,Model!X$1,'Assumptions (T&amp;D) old'!$B$103,Model!$AR$2699)</f>
        <v>-0.02112175836</v>
      </c>
      <c r="AT2743" s="373">
        <f>PPMT('Assumptions (T&amp;D) old'!$B$100,Model!Y$1,'Assumptions (T&amp;D) old'!$B$103,Model!$AR$2699)</f>
        <v>-0.02212504188</v>
      </c>
      <c r="AU2743" s="373">
        <f>PPMT('Assumptions (T&amp;D) old'!$B$100,Model!Z$1,'Assumptions (T&amp;D) old'!$B$103,Model!$AR$2699)</f>
        <v>-0.02317598137</v>
      </c>
      <c r="AV2743" s="373">
        <f>PPMT('Assumptions (T&amp;D) old'!$B$100,Model!AA$1,'Assumptions (T&amp;D) old'!$B$103,Model!$AR$2699)</f>
        <v>-0.02427684049</v>
      </c>
      <c r="AW2743" s="373">
        <f>PPMT('Assumptions (T&amp;D) old'!$B$100,Model!AB$1,'Assumptions (T&amp;D) old'!$B$103,Model!$AR$2699)</f>
        <v>-0.02542999041</v>
      </c>
      <c r="AX2743" s="373">
        <f>PPMT('Assumptions (T&amp;D) old'!$B$100,Model!AC$1,'Assumptions (T&amp;D) old'!$B$103,Model!$AR$2699)</f>
        <v>-0.02663791496</v>
      </c>
      <c r="AY2743" s="373">
        <f>PPMT('Assumptions (T&amp;D) old'!$B$100,Model!AD$1,'Assumptions (T&amp;D) old'!$B$103,Model!$AR$2699)</f>
        <v>-0.02790321592</v>
      </c>
      <c r="AZ2743" s="373">
        <f>PPMT('Assumptions (T&amp;D) old'!$B$100,Model!AE$1,'Assumptions (T&amp;D) old'!$B$103,Model!$AR$2699)</f>
        <v>-0.02922861867</v>
      </c>
      <c r="BA2743" s="373">
        <f>PPMT('Assumptions (T&amp;D) old'!$B$100,Model!AF$1,'Assumptions (T&amp;D) old'!$B$103,Model!$AR$2699)</f>
        <v>-0.03061697806</v>
      </c>
      <c r="BB2743" s="373">
        <f>PPMT('Assumptions (T&amp;D) old'!$B$100,Model!AG$1,'Assumptions (T&amp;D) old'!$B$103,Model!$AR$2699)</f>
        <v>-0.03207128452</v>
      </c>
      <c r="BC2743" s="373">
        <f>PPMT('Assumptions (T&amp;D) old'!$B$100,Model!AH$1,'Assumptions (T&amp;D) old'!$B$103,Model!$AR$2699)</f>
        <v>-0.03359467053</v>
      </c>
      <c r="BD2743" s="373">
        <f>PPMT('Assumptions (T&amp;D) old'!$B$100,Model!AI$1,'Assumptions (T&amp;D) old'!$B$103,Model!$AR$2699)</f>
        <v>-0.03519041738</v>
      </c>
      <c r="BE2743" s="373">
        <f>PPMT('Assumptions (T&amp;D) old'!$B$100,Model!AJ$1,'Assumptions (T&amp;D) old'!$B$103,Model!$AR$2699)</f>
        <v>-0.03686196221</v>
      </c>
      <c r="BF2743" s="373">
        <f>PPMT('Assumptions (T&amp;D) old'!$B$100,Model!AK$1,'Assumptions (T&amp;D) old'!$B$103,Model!$AR$2699)</f>
        <v>-0.03861290541</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-0.02407269155</v>
      </c>
      <c r="AT2744" s="373">
        <f>PPMT('Assumptions (T&amp;D) old'!$B$100,Model!X$1,'Assumptions (T&amp;D) old'!$B$103,Model!$AS$2699)</f>
        <v>-0.0252161444</v>
      </c>
      <c r="AU2744" s="373">
        <f>PPMT('Assumptions (T&amp;D) old'!$B$100,Model!Y$1,'Assumptions (T&amp;D) old'!$B$103,Model!$AS$2699)</f>
        <v>-0.02641391125</v>
      </c>
      <c r="AV2744" s="373">
        <f>PPMT('Assumptions (T&amp;D) old'!$B$100,Model!Z$1,'Assumptions (T&amp;D) old'!$B$103,Model!$AS$2699)</f>
        <v>-0.02766857204</v>
      </c>
      <c r="AW2744" s="373">
        <f>PPMT('Assumptions (T&amp;D) old'!$B$100,Model!AA$1,'Assumptions (T&amp;D) old'!$B$103,Model!$AS$2699)</f>
        <v>-0.02898282921</v>
      </c>
      <c r="AX2744" s="373">
        <f>PPMT('Assumptions (T&amp;D) old'!$B$100,Model!AB$1,'Assumptions (T&amp;D) old'!$B$103,Model!$AS$2699)</f>
        <v>-0.0303595136</v>
      </c>
      <c r="AY2744" s="373">
        <f>PPMT('Assumptions (T&amp;D) old'!$B$100,Model!AC$1,'Assumptions (T&amp;D) old'!$B$103,Model!$AS$2699)</f>
        <v>-0.03180159049</v>
      </c>
      <c r="AZ2744" s="373">
        <f>PPMT('Assumptions (T&amp;D) old'!$B$100,Model!AD$1,'Assumptions (T&amp;D) old'!$B$103,Model!$AS$2699)</f>
        <v>-0.03331216604</v>
      </c>
      <c r="BA2744" s="373">
        <f>PPMT('Assumptions (T&amp;D) old'!$B$100,Model!AE$1,'Assumptions (T&amp;D) old'!$B$103,Model!$AS$2699)</f>
        <v>-0.03489449393</v>
      </c>
      <c r="BB2744" s="373">
        <f>PPMT('Assumptions (T&amp;D) old'!$B$100,Model!AF$1,'Assumptions (T&amp;D) old'!$B$103,Model!$AS$2699)</f>
        <v>-0.03655198239</v>
      </c>
      <c r="BC2744" s="373">
        <f>PPMT('Assumptions (T&amp;D) old'!$B$100,Model!AG$1,'Assumptions (T&amp;D) old'!$B$103,Model!$AS$2699)</f>
        <v>-0.03828820155</v>
      </c>
      <c r="BD2744" s="373">
        <f>PPMT('Assumptions (T&amp;D) old'!$B$100,Model!AH$1,'Assumptions (T&amp;D) old'!$B$103,Model!$AS$2699)</f>
        <v>-0.04010689113</v>
      </c>
      <c r="BE2744" s="373">
        <f>PPMT('Assumptions (T&amp;D) old'!$B$100,Model!AI$1,'Assumptions (T&amp;D) old'!$B$103,Model!$AS$2699)</f>
        <v>-0.04201196846</v>
      </c>
      <c r="BF2744" s="373">
        <f>PPMT('Assumptions (T&amp;D) old'!$B$100,Model!AJ$1,'Assumptions (T&amp;D) old'!$B$103,Model!$AS$2699)</f>
        <v>-0.04400753696</v>
      </c>
      <c r="BG2744" s="373">
        <f>PPMT('Assumptions (T&amp;D) old'!$B$100,Model!AK$1,'Assumptions (T&amp;D) old'!$B$103,Model!$AS$2699)</f>
        <v>-0.04609789496</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-0.0212335591</v>
      </c>
      <c r="AU2745" s="373">
        <f>PPMT('Assumptions (T&amp;D) old'!$B$100,Model!X$1,'Assumptions (T&amp;D) old'!$B$103,Model!$AT$2699)</f>
        <v>-0.02224215316</v>
      </c>
      <c r="AV2745" s="373">
        <f>PPMT('Assumptions (T&amp;D) old'!$B$100,Model!Y$1,'Assumptions (T&amp;D) old'!$B$103,Model!$AT$2699)</f>
        <v>-0.02329865544</v>
      </c>
      <c r="AW2745" s="373">
        <f>PPMT('Assumptions (T&amp;D) old'!$B$100,Model!Z$1,'Assumptions (T&amp;D) old'!$B$103,Model!$AT$2699)</f>
        <v>-0.02440534157</v>
      </c>
      <c r="AX2745" s="373">
        <f>PPMT('Assumptions (T&amp;D) old'!$B$100,Model!AA$1,'Assumptions (T&amp;D) old'!$B$103,Model!$AT$2699)</f>
        <v>-0.0255645953</v>
      </c>
      <c r="AY2745" s="373">
        <f>PPMT('Assumptions (T&amp;D) old'!$B$100,Model!AB$1,'Assumptions (T&amp;D) old'!$B$103,Model!$AT$2699)</f>
        <v>-0.02677891357</v>
      </c>
      <c r="AZ2745" s="373">
        <f>PPMT('Assumptions (T&amp;D) old'!$B$100,Model!AC$1,'Assumptions (T&amp;D) old'!$B$103,Model!$AT$2699)</f>
        <v>-0.02805091197</v>
      </c>
      <c r="BA2745" s="373">
        <f>PPMT('Assumptions (T&amp;D) old'!$B$100,Model!AD$1,'Assumptions (T&amp;D) old'!$B$103,Model!$AT$2699)</f>
        <v>-0.02938333029</v>
      </c>
      <c r="BB2745" s="373">
        <f>PPMT('Assumptions (T&amp;D) old'!$B$100,Model!AE$1,'Assumptions (T&amp;D) old'!$B$103,Model!$AT$2699)</f>
        <v>-0.03077903847</v>
      </c>
      <c r="BC2745" s="373">
        <f>PPMT('Assumptions (T&amp;D) old'!$B$100,Model!AF$1,'Assumptions (T&amp;D) old'!$B$103,Model!$AT$2699)</f>
        <v>-0.0322410428</v>
      </c>
      <c r="BD2745" s="373">
        <f>PPMT('Assumptions (T&amp;D) old'!$B$100,Model!AG$1,'Assumptions (T&amp;D) old'!$B$103,Model!$AT$2699)</f>
        <v>-0.03377249233</v>
      </c>
      <c r="BE2745" s="373">
        <f>PPMT('Assumptions (T&amp;D) old'!$B$100,Model!AH$1,'Assumptions (T&amp;D) old'!$B$103,Model!$AT$2699)</f>
        <v>-0.03537668572</v>
      </c>
      <c r="BF2745" s="373">
        <f>PPMT('Assumptions (T&amp;D) old'!$B$100,Model!AI$1,'Assumptions (T&amp;D) old'!$B$103,Model!$AT$2699)</f>
        <v>-0.03705707829</v>
      </c>
      <c r="BG2745" s="373">
        <f>PPMT('Assumptions (T&amp;D) old'!$B$100,Model!AJ$1,'Assumptions (T&amp;D) old'!$B$103,Model!$AT$2699)</f>
        <v>-0.03881728951</v>
      </c>
      <c r="BH2745" s="373">
        <f>PPMT('Assumptions (T&amp;D) old'!$B$100,Model!AK$1,'Assumptions (T&amp;D) old'!$B$103,Model!$AT$2699)</f>
        <v>-0.04066111076</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-0.02191992041</v>
      </c>
      <c r="AV2746" s="373">
        <f>PPMT('Assumptions (T&amp;D) old'!$B$100,Model!X$1,'Assumptions (T&amp;D) old'!$B$103,Model!$AU$2699)</f>
        <v>-0.02296111663</v>
      </c>
      <c r="AW2746" s="373">
        <f>PPMT('Assumptions (T&amp;D) old'!$B$100,Model!Y$1,'Assumptions (T&amp;D) old'!$B$103,Model!$AU$2699)</f>
        <v>-0.02405176967</v>
      </c>
      <c r="AX2746" s="373">
        <f>PPMT('Assumptions (T&amp;D) old'!$B$100,Model!Z$1,'Assumptions (T&amp;D) old'!$B$103,Model!$AU$2699)</f>
        <v>-0.02519422873</v>
      </c>
      <c r="AY2746" s="373">
        <f>PPMT('Assumptions (T&amp;D) old'!$B$100,Model!AA$1,'Assumptions (T&amp;D) old'!$B$103,Model!$AU$2699)</f>
        <v>-0.02639095459</v>
      </c>
      <c r="AZ2746" s="373">
        <f>PPMT('Assumptions (T&amp;D) old'!$B$100,Model!AB$1,'Assumptions (T&amp;D) old'!$B$103,Model!$AU$2699)</f>
        <v>-0.02764452493</v>
      </c>
      <c r="BA2746" s="373">
        <f>PPMT('Assumptions (T&amp;D) old'!$B$100,Model!AC$1,'Assumptions (T&amp;D) old'!$B$103,Model!$AU$2699)</f>
        <v>-0.02895763987</v>
      </c>
      <c r="BB2746" s="373">
        <f>PPMT('Assumptions (T&amp;D) old'!$B$100,Model!AD$1,'Assumptions (T&amp;D) old'!$B$103,Model!$AU$2699)</f>
        <v>-0.03033312776</v>
      </c>
      <c r="BC2746" s="373">
        <f>PPMT('Assumptions (T&amp;D) old'!$B$100,Model!AE$1,'Assumptions (T&amp;D) old'!$B$103,Model!$AU$2699)</f>
        <v>-0.03177395133</v>
      </c>
      <c r="BD2746" s="373">
        <f>PPMT('Assumptions (T&amp;D) old'!$B$100,Model!AF$1,'Assumptions (T&amp;D) old'!$B$103,Model!$AU$2699)</f>
        <v>-0.03328321402</v>
      </c>
      <c r="BE2746" s="373">
        <f>PPMT('Assumptions (T&amp;D) old'!$B$100,Model!AG$1,'Assumptions (T&amp;D) old'!$B$103,Model!$AU$2699)</f>
        <v>-0.03486416668</v>
      </c>
      <c r="BF2746" s="373">
        <f>PPMT('Assumptions (T&amp;D) old'!$B$100,Model!AH$1,'Assumptions (T&amp;D) old'!$B$103,Model!$AU$2699)</f>
        <v>-0.0365202146</v>
      </c>
      <c r="BG2746" s="373">
        <f>PPMT('Assumptions (T&amp;D) old'!$B$100,Model!AI$1,'Assumptions (T&amp;D) old'!$B$103,Model!$AU$2699)</f>
        <v>-0.03825492479</v>
      </c>
      <c r="BH2746" s="373">
        <f>PPMT('Assumptions (T&amp;D) old'!$B$100,Model!AJ$1,'Assumptions (T&amp;D) old'!$B$103,Model!$AU$2699)</f>
        <v>-0.04007203372</v>
      </c>
      <c r="BI2746" s="373">
        <f>PPMT('Assumptions (T&amp;D) old'!$B$100,Model!AK$1,'Assumptions (T&amp;D) old'!$B$103,Model!$AU$2699)</f>
        <v>-0.04197545532</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-0.02302818431</v>
      </c>
      <c r="AW2747" s="373">
        <f>PPMT('Assumptions (T&amp;D) old'!$B$100,Model!X$1,'Assumptions (T&amp;D) old'!$B$103,Model!$AV$2699)</f>
        <v>-0.02412202306</v>
      </c>
      <c r="AX2747" s="373">
        <f>PPMT('Assumptions (T&amp;D) old'!$B$100,Model!Y$1,'Assumptions (T&amp;D) old'!$B$103,Model!$AV$2699)</f>
        <v>-0.02526781916</v>
      </c>
      <c r="AY2747" s="373">
        <f>PPMT('Assumptions (T&amp;D) old'!$B$100,Model!Z$1,'Assumptions (T&amp;D) old'!$B$103,Model!$AV$2699)</f>
        <v>-0.02646804057</v>
      </c>
      <c r="AZ2747" s="373">
        <f>PPMT('Assumptions (T&amp;D) old'!$B$100,Model!AA$1,'Assumptions (T&amp;D) old'!$B$103,Model!$AV$2699)</f>
        <v>-0.02772527249</v>
      </c>
      <c r="BA2747" s="373">
        <f>PPMT('Assumptions (T&amp;D) old'!$B$100,Model!AB$1,'Assumptions (T&amp;D) old'!$B$103,Model!$AV$2699)</f>
        <v>-0.02904222294</v>
      </c>
      <c r="BB2747" s="373">
        <f>PPMT('Assumptions (T&amp;D) old'!$B$100,Model!AC$1,'Assumptions (T&amp;D) old'!$B$103,Model!$AV$2699)</f>
        <v>-0.03042172853</v>
      </c>
      <c r="BC2747" s="373">
        <f>PPMT('Assumptions (T&amp;D) old'!$B$100,Model!AD$1,'Assumptions (T&amp;D) old'!$B$103,Model!$AV$2699)</f>
        <v>-0.03186676063</v>
      </c>
      <c r="BD2747" s="373">
        <f>PPMT('Assumptions (T&amp;D) old'!$B$100,Model!AE$1,'Assumptions (T&amp;D) old'!$B$103,Model!$AV$2699)</f>
        <v>-0.03338043176</v>
      </c>
      <c r="BE2747" s="373">
        <f>PPMT('Assumptions (T&amp;D) old'!$B$100,Model!AF$1,'Assumptions (T&amp;D) old'!$B$103,Model!$AV$2699)</f>
        <v>-0.03496600227</v>
      </c>
      <c r="BF2747" s="373">
        <f>PPMT('Assumptions (T&amp;D) old'!$B$100,Model!AG$1,'Assumptions (T&amp;D) old'!$B$103,Model!$AV$2699)</f>
        <v>-0.03662688738</v>
      </c>
      <c r="BG2747" s="373">
        <f>PPMT('Assumptions (T&amp;D) old'!$B$100,Model!AH$1,'Assumptions (T&amp;D) old'!$B$103,Model!$AV$2699)</f>
        <v>-0.03836666453</v>
      </c>
      <c r="BH2747" s="373">
        <f>PPMT('Assumptions (T&amp;D) old'!$B$100,Model!AI$1,'Assumptions (T&amp;D) old'!$B$103,Model!$AV$2699)</f>
        <v>-0.04018908109</v>
      </c>
      <c r="BI2747" s="373">
        <f>PPMT('Assumptions (T&amp;D) old'!$B$100,Model!AJ$1,'Assumptions (T&amp;D) old'!$B$103,Model!$AV$2699)</f>
        <v>-0.04209806244</v>
      </c>
      <c r="BJ2747" s="373">
        <f>PPMT('Assumptions (T&amp;D) old'!$B$100,Model!AK$1,'Assumptions (T&amp;D) old'!$B$103,Model!$AV$2699)</f>
        <v>-0.04409772041</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-0.02293856755</v>
      </c>
      <c r="AX2748" s="373">
        <f>PPMT('Assumptions (T&amp;D) old'!$B$100,Model!X$1,'Assumptions (T&amp;D) old'!$B$103,Model!$AW$2699)</f>
        <v>-0.02402814951</v>
      </c>
      <c r="AY2748" s="373">
        <f>PPMT('Assumptions (T&amp;D) old'!$B$100,Model!Y$1,'Assumptions (T&amp;D) old'!$B$103,Model!$AW$2699)</f>
        <v>-0.02516948661</v>
      </c>
      <c r="AZ2748" s="373">
        <f>PPMT('Assumptions (T&amp;D) old'!$B$100,Model!Z$1,'Assumptions (T&amp;D) old'!$B$103,Model!$AW$2699)</f>
        <v>-0.02636503722</v>
      </c>
      <c r="BA2748" s="373">
        <f>PPMT('Assumptions (T&amp;D) old'!$B$100,Model!AA$1,'Assumptions (T&amp;D) old'!$B$103,Model!$AW$2699)</f>
        <v>-0.02761737649</v>
      </c>
      <c r="BB2748" s="373">
        <f>PPMT('Assumptions (T&amp;D) old'!$B$100,Model!AB$1,'Assumptions (T&amp;D) old'!$B$103,Model!$AW$2699)</f>
        <v>-0.02892920187</v>
      </c>
      <c r="BC2748" s="373">
        <f>PPMT('Assumptions (T&amp;D) old'!$B$100,Model!AC$1,'Assumptions (T&amp;D) old'!$B$103,Model!$AW$2699)</f>
        <v>-0.03030333896</v>
      </c>
      <c r="BD2748" s="373">
        <f>PPMT('Assumptions (T&amp;D) old'!$B$100,Model!AD$1,'Assumptions (T&amp;D) old'!$B$103,Model!$AW$2699)</f>
        <v>-0.03174274756</v>
      </c>
      <c r="BE2748" s="373">
        <f>PPMT('Assumptions (T&amp;D) old'!$B$100,Model!AE$1,'Assumptions (T&amp;D) old'!$B$103,Model!$AW$2699)</f>
        <v>-0.03325052807</v>
      </c>
      <c r="BF2748" s="373">
        <f>PPMT('Assumptions (T&amp;D) old'!$B$100,Model!AF$1,'Assumptions (T&amp;D) old'!$B$103,Model!$AW$2699)</f>
        <v>-0.03482992816</v>
      </c>
      <c r="BG2748" s="373">
        <f>PPMT('Assumptions (T&amp;D) old'!$B$100,Model!AG$1,'Assumptions (T&amp;D) old'!$B$103,Model!$AW$2699)</f>
        <v>-0.03648434974</v>
      </c>
      <c r="BH2748" s="373">
        <f>PPMT('Assumptions (T&amp;D) old'!$B$100,Model!AH$1,'Assumptions (T&amp;D) old'!$B$103,Model!$AW$2699)</f>
        <v>-0.03821735636</v>
      </c>
      <c r="BI2748" s="373">
        <f>PPMT('Assumptions (T&amp;D) old'!$B$100,Model!AI$1,'Assumptions (T&amp;D) old'!$B$103,Model!$AW$2699)</f>
        <v>-0.04003268078</v>
      </c>
      <c r="BJ2748" s="373">
        <f>PPMT('Assumptions (T&amp;D) old'!$B$100,Model!AJ$1,'Assumptions (T&amp;D) old'!$B$103,Model!$AW$2699)</f>
        <v>-0.04193423312</v>
      </c>
      <c r="BK2748" s="373">
        <f>PPMT('Assumptions (T&amp;D) old'!$B$100,Model!AK$1,'Assumptions (T&amp;D) old'!$B$103,Model!$AW$2699)</f>
        <v>-0.04392610919</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-0.0235350171</v>
      </c>
      <c r="AY2749" s="373">
        <f>PPMT('Assumptions (T&amp;D) old'!$B$100,Model!X$1,'Assumptions (T&amp;D) old'!$B$103,Model!$AX$2699)</f>
        <v>-0.02465293041</v>
      </c>
      <c r="AZ2749" s="373">
        <f>PPMT('Assumptions (T&amp;D) old'!$B$100,Model!Y$1,'Assumptions (T&amp;D) old'!$B$103,Model!$AX$2699)</f>
        <v>-0.02582394461</v>
      </c>
      <c r="BA2749" s="373">
        <f>PPMT('Assumptions (T&amp;D) old'!$B$100,Model!Z$1,'Assumptions (T&amp;D) old'!$B$103,Model!$AX$2699)</f>
        <v>-0.02705058197</v>
      </c>
      <c r="BB2749" s="373">
        <f>PPMT('Assumptions (T&amp;D) old'!$B$100,Model!AA$1,'Assumptions (T&amp;D) old'!$B$103,Model!$AX$2699)</f>
        <v>-0.02833548462</v>
      </c>
      <c r="BC2749" s="373">
        <f>PPMT('Assumptions (T&amp;D) old'!$B$100,Model!AB$1,'Assumptions (T&amp;D) old'!$B$103,Model!$AX$2699)</f>
        <v>-0.02968142014</v>
      </c>
      <c r="BD2749" s="373">
        <f>PPMT('Assumptions (T&amp;D) old'!$B$100,Model!AC$1,'Assumptions (T&amp;D) old'!$B$103,Model!$AX$2699)</f>
        <v>-0.03109128759</v>
      </c>
      <c r="BE2749" s="373">
        <f>PPMT('Assumptions (T&amp;D) old'!$B$100,Model!AD$1,'Assumptions (T&amp;D) old'!$B$103,Model!$AX$2699)</f>
        <v>-0.03256812376</v>
      </c>
      <c r="BF2749" s="373">
        <f>PPMT('Assumptions (T&amp;D) old'!$B$100,Model!AE$1,'Assumptions (T&amp;D) old'!$B$103,Model!$AX$2699)</f>
        <v>-0.03411510963</v>
      </c>
      <c r="BG2749" s="373">
        <f>PPMT('Assumptions (T&amp;D) old'!$B$100,Model!AF$1,'Assumptions (T&amp;D) old'!$B$103,Model!$AX$2699)</f>
        <v>-0.03573557734</v>
      </c>
      <c r="BH2749" s="373">
        <f>PPMT('Assumptions (T&amp;D) old'!$B$100,Model!AG$1,'Assumptions (T&amp;D) old'!$B$103,Model!$AX$2699)</f>
        <v>-0.03743301726</v>
      </c>
      <c r="BI2749" s="373">
        <f>PPMT('Assumptions (T&amp;D) old'!$B$100,Model!AH$1,'Assumptions (T&amp;D) old'!$B$103,Model!$AX$2699)</f>
        <v>-0.03921108559</v>
      </c>
      <c r="BJ2749" s="373">
        <f>PPMT('Assumptions (T&amp;D) old'!$B$100,Model!AI$1,'Assumptions (T&amp;D) old'!$B$103,Model!$AX$2699)</f>
        <v>-0.04107361215</v>
      </c>
      <c r="BK2749" s="373">
        <f>PPMT('Assumptions (T&amp;D) old'!$B$100,Model!AJ$1,'Assumptions (T&amp;D) old'!$B$103,Model!$AX$2699)</f>
        <v>-0.04302460873</v>
      </c>
      <c r="BL2749" s="373">
        <f>PPMT('Assumptions (T&amp;D) old'!$B$100,Model!AK$1,'Assumptions (T&amp;D) old'!$B$103,Model!$AX$2699)</f>
        <v>-0.04506827764</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-0.02414607835</v>
      </c>
      <c r="AZ2750" s="373">
        <f>PPMT('Assumptions (T&amp;D) old'!$B$100,Model!X$1,'Assumptions (T&amp;D) old'!$B$103,Model!$AY$2699)</f>
        <v>-0.02529301707</v>
      </c>
      <c r="BA2750" s="373">
        <f>PPMT('Assumptions (T&amp;D) old'!$B$100,Model!Y$1,'Assumptions (T&amp;D) old'!$B$103,Model!$AY$2699)</f>
        <v>-0.02649443538</v>
      </c>
      <c r="BB2750" s="373">
        <f>PPMT('Assumptions (T&amp;D) old'!$B$100,Model!Z$1,'Assumptions (T&amp;D) old'!$B$103,Model!$AY$2699)</f>
        <v>-0.02775292106</v>
      </c>
      <c r="BC2750" s="373">
        <f>PPMT('Assumptions (T&amp;D) old'!$B$100,Model!AA$1,'Assumptions (T&amp;D) old'!$B$103,Model!$AY$2699)</f>
        <v>-0.02907118481</v>
      </c>
      <c r="BD2750" s="373">
        <f>PPMT('Assumptions (T&amp;D) old'!$B$100,Model!AB$1,'Assumptions (T&amp;D) old'!$B$103,Model!$AY$2699)</f>
        <v>-0.03045206609</v>
      </c>
      <c r="BE2750" s="373">
        <f>PPMT('Assumptions (T&amp;D) old'!$B$100,Model!AC$1,'Assumptions (T&amp;D) old'!$B$103,Model!$AY$2699)</f>
        <v>-0.03189853923</v>
      </c>
      <c r="BF2750" s="373">
        <f>PPMT('Assumptions (T&amp;D) old'!$B$100,Model!AD$1,'Assumptions (T&amp;D) old'!$B$103,Model!$AY$2699)</f>
        <v>-0.03341371985</v>
      </c>
      <c r="BG2750" s="373">
        <f>PPMT('Assumptions (T&amp;D) old'!$B$100,Model!AE$1,'Assumptions (T&amp;D) old'!$B$103,Model!$AY$2699)</f>
        <v>-0.03500087154</v>
      </c>
      <c r="BH2750" s="373">
        <f>PPMT('Assumptions (T&amp;D) old'!$B$100,Model!AF$1,'Assumptions (T&amp;D) old'!$B$103,Model!$AY$2699)</f>
        <v>-0.03666341294</v>
      </c>
      <c r="BI2750" s="373">
        <f>PPMT('Assumptions (T&amp;D) old'!$B$100,Model!AG$1,'Assumptions (T&amp;D) old'!$B$103,Model!$AY$2699)</f>
        <v>-0.03840492505</v>
      </c>
      <c r="BJ2750" s="373">
        <f>PPMT('Assumptions (T&amp;D) old'!$B$100,Model!AH$1,'Assumptions (T&amp;D) old'!$B$103,Model!$AY$2699)</f>
        <v>-0.04022915899</v>
      </c>
      <c r="BK2750" s="373">
        <f>PPMT('Assumptions (T&amp;D) old'!$B$100,Model!AI$1,'Assumptions (T&amp;D) old'!$B$103,Model!$AY$2699)</f>
        <v>-0.04214004404</v>
      </c>
      <c r="BL2750" s="373">
        <f>PPMT('Assumptions (T&amp;D) old'!$B$100,Model!AJ$1,'Assumptions (T&amp;D) old'!$B$103,Model!$AY$2699)</f>
        <v>-0.04414169613</v>
      </c>
      <c r="BM2750" s="373">
        <f>PPMT('Assumptions (T&amp;D) old'!$B$100,Model!AK$1,'Assumptions (T&amp;D) old'!$B$103,Model!$AY$2699)</f>
        <v>-0.0462384267</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-0.03463705493</v>
      </c>
      <c r="BA2751" s="373">
        <f>PPMT('Assumptions (T&amp;D) old'!$B$100,Model!X$1,'Assumptions (T&amp;D) old'!$B$103,Model!$AZ$2699)</f>
        <v>-0.03628231504</v>
      </c>
      <c r="BB2751" s="373">
        <f>PPMT('Assumptions (T&amp;D) old'!$B$100,Model!Y$1,'Assumptions (T&amp;D) old'!$B$103,Model!$AZ$2699)</f>
        <v>-0.038005725</v>
      </c>
      <c r="BC2751" s="373">
        <f>PPMT('Assumptions (T&amp;D) old'!$B$100,Model!Z$1,'Assumptions (T&amp;D) old'!$B$103,Model!$AZ$2699)</f>
        <v>-0.03981099694</v>
      </c>
      <c r="BD2751" s="373">
        <f>PPMT('Assumptions (T&amp;D) old'!$B$100,Model!AA$1,'Assumptions (T&amp;D) old'!$B$103,Model!$AZ$2699)</f>
        <v>-0.04170201929</v>
      </c>
      <c r="BE2751" s="373">
        <f>PPMT('Assumptions (T&amp;D) old'!$B$100,Model!AB$1,'Assumptions (T&amp;D) old'!$B$103,Model!$AZ$2699)</f>
        <v>-0.04368286521</v>
      </c>
      <c r="BF2751" s="373">
        <f>PPMT('Assumptions (T&amp;D) old'!$B$100,Model!AC$1,'Assumptions (T&amp;D) old'!$B$103,Model!$AZ$2699)</f>
        <v>-0.04575780131</v>
      </c>
      <c r="BG2751" s="373">
        <f>PPMT('Assumptions (T&amp;D) old'!$B$100,Model!AD$1,'Assumptions (T&amp;D) old'!$B$103,Model!$AZ$2699)</f>
        <v>-0.04793129687</v>
      </c>
      <c r="BH2751" s="373">
        <f>PPMT('Assumptions (T&amp;D) old'!$B$100,Model!AE$1,'Assumptions (T&amp;D) old'!$B$103,Model!$AZ$2699)</f>
        <v>-0.05020803347</v>
      </c>
      <c r="BI2751" s="373">
        <f>PPMT('Assumptions (T&amp;D) old'!$B$100,Model!AF$1,'Assumptions (T&amp;D) old'!$B$103,Model!$AZ$2699)</f>
        <v>-0.05259291506</v>
      </c>
      <c r="BJ2751" s="373">
        <f>PPMT('Assumptions (T&amp;D) old'!$B$100,Model!AG$1,'Assumptions (T&amp;D) old'!$B$103,Model!$AZ$2699)</f>
        <v>-0.05509107853</v>
      </c>
      <c r="BK2751" s="373">
        <f>PPMT('Assumptions (T&amp;D) old'!$B$100,Model!AH$1,'Assumptions (T&amp;D) old'!$B$103,Model!$AZ$2699)</f>
        <v>-0.05770790476</v>
      </c>
      <c r="BL2751" s="373">
        <f>PPMT('Assumptions (T&amp;D) old'!$B$100,Model!AI$1,'Assumptions (T&amp;D) old'!$B$103,Model!$AZ$2699)</f>
        <v>-0.06044903023</v>
      </c>
      <c r="BM2751" s="373">
        <f>PPMT('Assumptions (T&amp;D) old'!$B$100,Model!AJ$1,'Assumptions (T&amp;D) old'!$B$103,Model!$AZ$2699)</f>
        <v>-0.06332035917</v>
      </c>
      <c r="BN2751" s="373">
        <f>PPMT('Assumptions (T&amp;D) old'!$B$100,Model!AK$1,'Assumptions (T&amp;D) old'!$B$103,Model!$AZ$2699)</f>
        <v>-0.06632807623</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-0.03532106646</v>
      </c>
      <c r="BB2752" s="373">
        <f>PPMT('Assumptions (T&amp;D) old'!$B$100,Model!X$1,'Assumptions (T&amp;D) old'!$B$103,Model!$BA$2699)</f>
        <v>-0.03699881712</v>
      </c>
      <c r="BC2752" s="373">
        <f>PPMT('Assumptions (T&amp;D) old'!$B$100,Model!Y$1,'Assumptions (T&amp;D) old'!$B$103,Model!$BA$2699)</f>
        <v>-0.03875626093</v>
      </c>
      <c r="BD2752" s="373">
        <f>PPMT('Assumptions (T&amp;D) old'!$B$100,Model!Z$1,'Assumptions (T&amp;D) old'!$B$103,Model!$BA$2699)</f>
        <v>-0.04059718333</v>
      </c>
      <c r="BE2752" s="373">
        <f>PPMT('Assumptions (T&amp;D) old'!$B$100,Model!AA$1,'Assumptions (T&amp;D) old'!$B$103,Model!$BA$2699)</f>
        <v>-0.04252554953</v>
      </c>
      <c r="BF2752" s="373">
        <f>PPMT('Assumptions (T&amp;D) old'!$B$100,Model!AB$1,'Assumptions (T&amp;D) old'!$B$103,Model!$BA$2699)</f>
        <v>-0.04454551314</v>
      </c>
      <c r="BG2752" s="373">
        <f>PPMT('Assumptions (T&amp;D) old'!$B$100,Model!AC$1,'Assumptions (T&amp;D) old'!$B$103,Model!$BA$2699)</f>
        <v>-0.04666142501</v>
      </c>
      <c r="BH2752" s="373">
        <f>PPMT('Assumptions (T&amp;D) old'!$B$100,Model!AD$1,'Assumptions (T&amp;D) old'!$B$103,Model!$BA$2699)</f>
        <v>-0.0488778427</v>
      </c>
      <c r="BI2752" s="373">
        <f>PPMT('Assumptions (T&amp;D) old'!$B$100,Model!AE$1,'Assumptions (T&amp;D) old'!$B$103,Model!$BA$2699)</f>
        <v>-0.05119954023</v>
      </c>
      <c r="BJ2752" s="373">
        <f>PPMT('Assumptions (T&amp;D) old'!$B$100,Model!AF$1,'Assumptions (T&amp;D) old'!$B$103,Model!$BA$2699)</f>
        <v>-0.05363151839</v>
      </c>
      <c r="BK2752" s="373">
        <f>PPMT('Assumptions (T&amp;D) old'!$B$100,Model!AG$1,'Assumptions (T&amp;D) old'!$B$103,Model!$BA$2699)</f>
        <v>-0.05617901551</v>
      </c>
      <c r="BL2752" s="373">
        <f>PPMT('Assumptions (T&amp;D) old'!$B$100,Model!AH$1,'Assumptions (T&amp;D) old'!$B$103,Model!$BA$2699)</f>
        <v>-0.05884751875</v>
      </c>
      <c r="BM2752" s="373">
        <f>PPMT('Assumptions (T&amp;D) old'!$B$100,Model!AI$1,'Assumptions (T&amp;D) old'!$B$103,Model!$BA$2699)</f>
        <v>-0.06164277589</v>
      </c>
      <c r="BN2752" s="373">
        <f>PPMT('Assumptions (T&amp;D) old'!$B$100,Model!AJ$1,'Assumptions (T&amp;D) old'!$B$103,Model!$BA$2699)</f>
        <v>-0.06457080774</v>
      </c>
      <c r="BO2752" s="373">
        <f>PPMT('Assumptions (T&amp;D) old'!$B$100,Model!AK$1,'Assumptions (T&amp;D) old'!$B$103,Model!$BA$2699)</f>
        <v>-0.06763792111</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-0.001524433913</v>
      </c>
      <c r="D2753" s="372">
        <f t="array" ref="D2753">SUM(IF(ISERROR(D2754:D2804),"",D2754:D2804))</f>
        <v>-0.003323875476</v>
      </c>
      <c r="E2753" s="372">
        <f t="array" ref="E2753">SUM(IF(ISERROR(E2754:E2804),"",E2754:E2804))</f>
        <v>-0.003630174019</v>
      </c>
      <c r="F2753" s="372">
        <f t="array" ref="F2753">SUM(IF(ISERROR(F2754:F2804),"",F2754:F2804))</f>
        <v>-0.004030538536</v>
      </c>
      <c r="G2753" s="372">
        <f t="array" ref="G2753">SUM(IF(ISERROR(G2754:G2804),"",G2754:G2804))</f>
        <v>-0.005581181487</v>
      </c>
      <c r="H2753" s="372">
        <f t="array" ref="H2753">SUM(IF(ISERROR(H2754:H2804),"",H2754:H2804))</f>
        <v>-0.00687359906</v>
      </c>
      <c r="I2753" s="372">
        <f t="array" ref="I2753">SUM(IF(ISERROR(I2754:I2804),"",I2754:I2804))</f>
        <v>-0.008874017793</v>
      </c>
      <c r="J2753" s="372">
        <f t="array" ref="J2753">SUM(IF(ISERROR(J2754:J2804),"",J2754:J2804))</f>
        <v>-0.01313331523</v>
      </c>
      <c r="K2753" s="372">
        <f t="array" ref="K2753">SUM(IF(ISERROR(K2754:K2804),"",K2754:K2804))</f>
        <v>-0.01495684337</v>
      </c>
      <c r="L2753" s="372">
        <f t="array" ref="L2753">SUM(IF(ISERROR(L2754:L2804),"",L2754:L2804))</f>
        <v>-0.01632705558</v>
      </c>
      <c r="M2753" s="372">
        <f t="array" ref="M2753">SUM(IF(ISERROR(M2754:M2804),"",M2754:M2804))</f>
        <v>-0.01919639394</v>
      </c>
      <c r="N2753" s="372">
        <f t="array" ref="N2753">SUM(IF(ISERROR(N2754:N2804),"",N2754:N2804))</f>
        <v>-0.02224450785</v>
      </c>
      <c r="O2753" s="372">
        <f t="array" ref="O2753">SUM(IF(ISERROR(O2754:O2804),"",O2754:O2804))</f>
        <v>-0.02556817849</v>
      </c>
      <c r="P2753" s="372">
        <f t="array" ref="P2753">SUM(IF(ISERROR(P2754:P2804),"",P2754:P2804))</f>
        <v>-0.0270139279</v>
      </c>
      <c r="Q2753" s="372">
        <f t="array" ref="Q2753">SUM(IF(ISERROR(Q2754:Q2804),"",Q2754:Q2804))</f>
        <v>-0.03177557746</v>
      </c>
      <c r="R2753" s="372">
        <f t="array" ref="R2753">SUM(IF(ISERROR(R2754:R2804),"",R2754:R2804))</f>
        <v>-0.03269471447</v>
      </c>
      <c r="S2753" s="372">
        <f t="array" ref="S2753">SUM(IF(ISERROR(S2754:S2804),"",S2754:S2804))</f>
        <v>-0.03704471725</v>
      </c>
      <c r="T2753" s="372">
        <f t="array" ref="T2753">SUM(IF(ISERROR(T2754:T2804),"",T2754:T2804))</f>
        <v>-0.03952513073</v>
      </c>
      <c r="U2753" s="372">
        <f t="array" ref="U2753">SUM(IF(ISERROR(U2754:U2804),"",U2754:U2804))</f>
        <v>-0.0417114409</v>
      </c>
      <c r="V2753" s="372">
        <f t="array" ref="V2753">SUM(IF(ISERROR(V2754:V2804),"",V2754:V2804))</f>
        <v>-0.04373009488</v>
      </c>
      <c r="W2753" s="372">
        <f t="array" ref="W2753">SUM(IF(ISERROR(W2754:W2804),"",W2754:W2804))</f>
        <v>-0.04557584043</v>
      </c>
      <c r="X2753" s="372">
        <f t="array" ref="X2753">SUM(IF(ISERROR(X2754:X2804),"",X2754:X2804))</f>
        <v>-0.05312917122</v>
      </c>
      <c r="Y2753" s="372">
        <f t="array" ref="Y2753">SUM(IF(ISERROR(Y2754:Y2804),"",Y2754:Y2804))</f>
        <v>-0.06046056007</v>
      </c>
      <c r="Z2753" s="372">
        <f t="array" ref="Z2753">SUM(IF(ISERROR(Z2754:Z2804),"",Z2754:Z2804))</f>
        <v>-0.06776349903</v>
      </c>
      <c r="AA2753" s="372">
        <f t="array" ref="AA2753">SUM(IF(ISERROR(AA2754:AA2804),"",AA2754:AA2804))</f>
        <v>-0.07480671718</v>
      </c>
      <c r="AB2753" s="372">
        <f t="array" ref="AB2753">SUM(IF(ISERROR(AB2754:AB2804),"",AB2754:AB2804))</f>
        <v>-0.0815265255</v>
      </c>
      <c r="AC2753" s="372">
        <f t="array" ref="AC2753">SUM(IF(ISERROR(AC2754:AC2804),"",AC2754:AC2804))</f>
        <v>-0.0882729929</v>
      </c>
      <c r="AD2753" s="372">
        <f t="array" ref="AD2753">SUM(IF(ISERROR(AD2754:AD2804),"",AD2754:AD2804))</f>
        <v>-0.09457410001</v>
      </c>
      <c r="AE2753" s="372">
        <f t="array" ref="AE2753">SUM(IF(ISERROR(AE2754:AE2804),"",AE2754:AE2804))</f>
        <v>-0.1006901198</v>
      </c>
      <c r="AF2753" s="372">
        <f t="array" ref="AF2753">SUM(IF(ISERROR(AF2754:AF2804),"",AF2754:AF2804))</f>
        <v>-0.1096430533</v>
      </c>
      <c r="AG2753" s="372">
        <f t="array" ref="AG2753">SUM(IF(ISERROR(AG2754:AG2804),"",AG2754:AG2804))</f>
        <v>-0.1166318512</v>
      </c>
      <c r="AH2753" s="372">
        <f t="array" ref="AH2753">SUM(IF(ISERROR(AH2754:AH2804),"",AH2754:AH2804))</f>
        <v>-0.1220690173</v>
      </c>
      <c r="AI2753" s="372">
        <f t="array" ref="AI2753">SUM(IF(ISERROR(AI2754:AI2804),"",AI2754:AI2804))</f>
        <v>-0.1269153833</v>
      </c>
      <c r="AJ2753" s="372">
        <f t="array" ref="AJ2753">SUM(IF(ISERROR(AJ2754:AJ2804),"",AJ2754:AJ2804))</f>
        <v>-0.1338241724</v>
      </c>
      <c r="AK2753" s="372">
        <f t="array" ref="AK2753">SUM(IF(ISERROR(AK2754:AK2804),"",AK2754:AK2804))</f>
        <v>-0.1436020547</v>
      </c>
      <c r="AL2753" s="372">
        <f t="array" ref="AL2753">SUM(IF(ISERROR(AL2754:AL2804),"",AL2754:AL2804))</f>
        <v>-0.1557399495</v>
      </c>
      <c r="AM2753" s="372">
        <f t="array" ref="AM2753">SUM(IF(ISERROR(AM2754:AM2804),"",AM2754:AM2804))</f>
        <v>-0.1621801581</v>
      </c>
      <c r="AN2753" s="372">
        <f t="array" ref="AN2753">SUM(IF(ISERROR(AN2754:AN2804),"",AN2754:AN2804))</f>
        <v>-0.1788998526</v>
      </c>
      <c r="AO2753" s="372">
        <f t="array" ref="AO2753">SUM(IF(ISERROR(AO2754:AO2804),"",AO2754:AO2804))</f>
        <v>-0.1873728083</v>
      </c>
      <c r="AP2753" s="372">
        <f t="array" ref="AP2753">SUM(IF(ISERROR(AP2754:AP2804),"",AP2754:AP2804))</f>
        <v>-0.1935693351</v>
      </c>
      <c r="AQ2753" s="372">
        <f t="array" ref="AQ2753">SUM(IF(ISERROR(AQ2754:AQ2804),"",AQ2754:AQ2804))</f>
        <v>-0.2105405102</v>
      </c>
      <c r="AR2753" s="372">
        <f t="array" ref="AR2753">SUM(IF(ISERROR(AR2754:AR2804),"",AR2754:AR2804))</f>
        <v>-0.2108210763</v>
      </c>
      <c r="AS2753" s="372">
        <f t="array" ref="AS2753">SUM(IF(ISERROR(AS2754:AS2804),"",AS2754:AS2804))</f>
        <v>-0.2144444389</v>
      </c>
      <c r="AT2753" s="372">
        <f t="array" ref="AT2753">SUM(IF(ISERROR(AT2754:AT2804),"",AT2754:AT2804))</f>
        <v>-0.214422034</v>
      </c>
      <c r="AU2753" s="372">
        <f t="array" ref="AU2753">SUM(IF(ISERROR(AU2754:AU2804),"",AU2754:AU2804))</f>
        <v>-0.2144332401</v>
      </c>
      <c r="AV2753" s="372">
        <f t="array" ref="AV2753">SUM(IF(ISERROR(AV2754:AV2804),"",AV2754:AV2804))</f>
        <v>-0.2151788873</v>
      </c>
      <c r="AW2753" s="372">
        <f t="array" ref="AW2753">SUM(IF(ISERROR(AW2754:AW2804),"",AW2754:AW2804))</f>
        <v>-0.2152562277</v>
      </c>
      <c r="AX2753" s="372">
        <f t="array" ref="AX2753">SUM(IF(ISERROR(AX2754:AX2804),"",AX2754:AX2804))</f>
        <v>-0.2152715469</v>
      </c>
      <c r="AY2753" s="372">
        <f t="array" ref="AY2753">SUM(IF(ISERROR(AY2754:AY2804),"",AY2754:AY2804))</f>
        <v>-0.2151792717</v>
      </c>
      <c r="AZ2753" s="372">
        <f t="array" ref="AZ2753">SUM(IF(ISERROR(AZ2754:AZ2804),"",AZ2754:AZ2804))</f>
        <v>-0.2251219151</v>
      </c>
      <c r="BA2753" s="372">
        <f t="array" ref="BA2753">SUM(IF(ISERROR(BA2754:BA2804),"",BA2754:BA2804))</f>
        <v>-0.2350710996</v>
      </c>
      <c r="BB2753" s="372">
        <f t="array" ref="BB2753">SUM(IF(ISERROR(BB2754:BB2804),"",BB2754:BB2804))</f>
        <v>-0.2090747578</v>
      </c>
      <c r="BC2753" s="372">
        <f t="array" ref="BC2753">SUM(IF(ISERROR(BC2754:BC2804),"",BC2754:BC2804))</f>
        <v>-0.1839074627</v>
      </c>
      <c r="BD2753" s="372">
        <f t="array" ref="BD2753">SUM(IF(ISERROR(BD2754:BD2804),"",BD2754:BD2804))</f>
        <v>-0.1606412938</v>
      </c>
      <c r="BE2753" s="372">
        <f t="array" ref="BE2753">SUM(IF(ISERROR(BE2754:BE2804),"",BE2754:BE2804))</f>
        <v>-0.1386930806</v>
      </c>
      <c r="BF2753" s="372">
        <f t="array" ref="BF2753">SUM(IF(ISERROR(BF2754:BF2804),"",BF2754:BF2804))</f>
        <v>-0.1179877882</v>
      </c>
      <c r="BG2753" s="372">
        <f t="array" ref="BG2753">SUM(IF(ISERROR(BG2754:BG2804),"",BG2754:BG2804))</f>
        <v>-0.09967717017</v>
      </c>
      <c r="BH2753" s="372">
        <f t="array" ref="BH2753">SUM(IF(ISERROR(BH2754:BH2804),"",BH2754:BH2804))</f>
        <v>-0.08241803119</v>
      </c>
      <c r="BI2753" s="372">
        <f t="array" ref="BI2753">SUM(IF(ISERROR(BI2754:BI2804),"",BI2754:BI2804))</f>
        <v>-0.0666327415</v>
      </c>
      <c r="BJ2753" s="372">
        <f t="array" ref="BJ2753">SUM(IF(ISERROR(BJ2754:BJ2804),"",BJ2754:BJ2804))</f>
        <v>-0.05212079494</v>
      </c>
      <c r="BK2753" s="372">
        <f t="array" ref="BK2753">SUM(IF(ISERROR(BK2754:BK2804),"",BK2754:BK2804))</f>
        <v>-0.03900807216</v>
      </c>
      <c r="BL2753" s="372">
        <f t="array" ref="BL2753">SUM(IF(ISERROR(BL2754:BL2804),"",BL2754:BL2804))</f>
        <v>-0.02746663226</v>
      </c>
      <c r="BM2753" s="372">
        <f t="array" ref="BM2753">SUM(IF(ISERROR(BM2754:BM2804),"",BM2754:BM2804))</f>
        <v>-0.01756257243</v>
      </c>
      <c r="BN2753" s="372">
        <f t="array" ref="BN2753">SUM(IF(ISERROR(BN2754:BN2804),"",BN2754:BN2804))</f>
        <v>-0.009430498242</v>
      </c>
      <c r="BO2753" s="372">
        <f t="array" ref="BO2753">SUM(IF(ISERROR(BO2754:BO2804),"",BO2754:BO2804))</f>
        <v>-0.003212801253</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-0.001524433913</v>
      </c>
      <c r="D2754" s="373">
        <f>IPMT('Assumptions (T&amp;D) old'!$B$100,Model!X$1,'Assumptions (T&amp;D) old'!$B$103,Model!$C$2699)</f>
        <v>-0.001452448415</v>
      </c>
      <c r="E2754" s="373">
        <f>IPMT('Assumptions (T&amp;D) old'!$B$100,Model!Y$1,'Assumptions (T&amp;D) old'!$B$103,Model!$C$2699)</f>
        <v>-0.001377043605</v>
      </c>
      <c r="F2754" s="373">
        <f>IPMT('Assumptions (T&amp;D) old'!$B$100,Model!Z$1,'Assumptions (T&amp;D) old'!$B$103,Model!$C$2699)</f>
        <v>-0.001298057066</v>
      </c>
      <c r="G2754" s="373">
        <f>IPMT('Assumptions (T&amp;D) old'!$B$100,Model!AA$1,'Assumptions (T&amp;D) old'!$B$103,Model!$C$2699)</f>
        <v>-0.001215318667</v>
      </c>
      <c r="H2754" s="373">
        <f>IPMT('Assumptions (T&amp;D) old'!$B$100,Model!AB$1,'Assumptions (T&amp;D) old'!$B$103,Model!$C$2699)</f>
        <v>-0.001128650194</v>
      </c>
      <c r="I2754" s="373">
        <f>IPMT('Assumptions (T&amp;D) old'!$B$100,Model!AC$1,'Assumptions (T&amp;D) old'!$B$103,Model!$C$2699)</f>
        <v>-0.001037864969</v>
      </c>
      <c r="J2754" s="373">
        <f>IPMT('Assumptions (T&amp;D) old'!$B$100,Model!AD$1,'Assumptions (T&amp;D) old'!$B$103,Model!$C$2699)</f>
        <v>-0.0009427674455</v>
      </c>
      <c r="K2754" s="373">
        <f>IPMT('Assumptions (T&amp;D) old'!$B$100,Model!AE$1,'Assumptions (T&amp;D) old'!$B$103,Model!$C$2699)</f>
        <v>-0.0008431527896</v>
      </c>
      <c r="L2754" s="373">
        <f>IPMT('Assumptions (T&amp;D) old'!$B$100,Model!AF$1,'Assumptions (T&amp;D) old'!$B$103,Model!$C$2699)</f>
        <v>-0.0007388064375</v>
      </c>
      <c r="M2754" s="373">
        <f>IPMT('Assumptions (T&amp;D) old'!$B$100,Model!AG$1,'Assumptions (T&amp;D) old'!$B$103,Model!$C$2699)</f>
        <v>-0.0006295036336</v>
      </c>
      <c r="N2754" s="373">
        <f>IPMT('Assumptions (T&amp;D) old'!$B$100,Model!AH$1,'Assumptions (T&amp;D) old'!$B$103,Model!$C$2699)</f>
        <v>-0.0005150089466</v>
      </c>
      <c r="O2754" s="373">
        <f>IPMT('Assumptions (T&amp;D) old'!$B$100,Model!AI$1,'Assumptions (T&amp;D) old'!$B$103,Model!$C$2699)</f>
        <v>-0.000395075762</v>
      </c>
      <c r="P2754" s="373">
        <f>IPMT('Assumptions (T&amp;D) old'!$B$100,Model!AJ$1,'Assumptions (T&amp;D) old'!$B$103,Model!$C$2699)</f>
        <v>-0.0002694457511</v>
      </c>
      <c r="Q2754" s="373">
        <f>IPMT('Assumptions (T&amp;D) old'!$B$100,Model!AK$1,'Assumptions (T&amp;D) old'!$B$103,Model!$C$2699)</f>
        <v>-0.0001378483147</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-0.001871427061</v>
      </c>
      <c r="E2755" s="373">
        <f>IPMT('Assumptions (T&amp;D) old'!$B$100,Model!X$1,'Assumptions (T&amp;D) old'!$B$103,Model!$D$2699)</f>
        <v>-0.001783056153</v>
      </c>
      <c r="F2755" s="373">
        <f>IPMT('Assumptions (T&amp;D) old'!$B$100,Model!Y$1,'Assumptions (T&amp;D) old'!$B$103,Model!$D$2699)</f>
        <v>-0.001690487626</v>
      </c>
      <c r="G2755" s="373">
        <f>IPMT('Assumptions (T&amp;D) old'!$B$100,Model!Z$1,'Assumptions (T&amp;D) old'!$B$103,Model!$D$2699)</f>
        <v>-0.001593522094</v>
      </c>
      <c r="H2755" s="373">
        <f>IPMT('Assumptions (T&amp;D) old'!$B$100,Model!AA$1,'Assumptions (T&amp;D) old'!$B$103,Model!$D$2699)</f>
        <v>-0.001491950699</v>
      </c>
      <c r="I2755" s="373">
        <f>IPMT('Assumptions (T&amp;D) old'!$B$100,Model!AB$1,'Assumptions (T&amp;D) old'!$B$103,Model!$D$2699)</f>
        <v>-0.001385554663</v>
      </c>
      <c r="J2755" s="373">
        <f>IPMT('Assumptions (T&amp;D) old'!$B$100,Model!AC$1,'Assumptions (T&amp;D) old'!$B$103,Model!$D$2699)</f>
        <v>-0.001274104815</v>
      </c>
      <c r="K2755" s="373">
        <f>IPMT('Assumptions (T&amp;D) old'!$B$100,Model!AD$1,'Assumptions (T&amp;D) old'!$B$103,Model!$D$2699)</f>
        <v>-0.0011573611</v>
      </c>
      <c r="L2755" s="373">
        <f>IPMT('Assumptions (T&amp;D) old'!$B$100,Model!AE$1,'Assumptions (T&amp;D) old'!$B$103,Model!$D$2699)</f>
        <v>-0.001035072058</v>
      </c>
      <c r="M2755" s="373">
        <f>IPMT('Assumptions (T&amp;D) old'!$B$100,Model!AF$1,'Assumptions (T&amp;D) old'!$B$103,Model!$D$2699)</f>
        <v>-0.0009069742861</v>
      </c>
      <c r="N2755" s="373">
        <f>IPMT('Assumptions (T&amp;D) old'!$B$100,Model!AG$1,'Assumptions (T&amp;D) old'!$B$103,Model!$D$2699)</f>
        <v>-0.0007727918704</v>
      </c>
      <c r="O2755" s="373">
        <f>IPMT('Assumptions (T&amp;D) old'!$B$100,Model!AH$1,'Assumptions (T&amp;D) old'!$B$103,Model!$D$2699)</f>
        <v>-0.0006322357901</v>
      </c>
      <c r="P2755" s="373">
        <f>IPMT('Assumptions (T&amp;D) old'!$B$100,Model!AI$1,'Assumptions (T&amp;D) old'!$B$103,Model!$D$2699)</f>
        <v>-0.0004850032959</v>
      </c>
      <c r="Q2755" s="373">
        <f>IPMT('Assumptions (T&amp;D) old'!$B$100,Model!AJ$1,'Assumptions (T&amp;D) old'!$B$103,Model!$D$2699)</f>
        <v>-0.0003307772582</v>
      </c>
      <c r="R2755" s="373">
        <f>IPMT('Assumptions (T&amp;D) old'!$B$100,Model!AK$1,'Assumptions (T&amp;D) old'!$B$103,Model!$D$2699)</f>
        <v>-0.0001692254837</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-0.0004700742618</v>
      </c>
      <c r="F2756" s="373">
        <f>IPMT('Assumptions (T&amp;D) old'!$B$100,Model!X$1,'Assumptions (T&amp;D) old'!$B$103,Model!$E$2699)</f>
        <v>-0.0004478768219</v>
      </c>
      <c r="G2756" s="373">
        <f>IPMT('Assumptions (T&amp;D) old'!$B$100,Model!Y$1,'Assumptions (T&amp;D) old'!$B$103,Model!$E$2699)</f>
        <v>-0.0004246250036</v>
      </c>
      <c r="H2756" s="373">
        <f>IPMT('Assumptions (T&amp;D) old'!$B$100,Model!Z$1,'Assumptions (T&amp;D) old'!$B$103,Model!$E$2699)</f>
        <v>-0.0004002687239</v>
      </c>
      <c r="I2756" s="373">
        <f>IPMT('Assumptions (T&amp;D) old'!$B$100,Model!AA$1,'Assumptions (T&amp;D) old'!$B$103,Model!$E$2699)</f>
        <v>-0.000374755521</v>
      </c>
      <c r="J2756" s="373">
        <f>IPMT('Assumptions (T&amp;D) old'!$B$100,Model!AB$1,'Assumptions (T&amp;D) old'!$B$103,Model!$E$2699)</f>
        <v>-0.0003480304409</v>
      </c>
      <c r="K2756" s="373">
        <f>IPMT('Assumptions (T&amp;D) old'!$B$100,Model!AC$1,'Assumptions (T&amp;D) old'!$B$103,Model!$E$2699)</f>
        <v>-0.0003200359195</v>
      </c>
      <c r="L2756" s="373">
        <f>IPMT('Assumptions (T&amp;D) old'!$B$100,Model!AD$1,'Assumptions (T&amp;D) old'!$B$103,Model!$E$2699)</f>
        <v>-0.0002907116583</v>
      </c>
      <c r="M2756" s="373">
        <f>IPMT('Assumptions (T&amp;D) old'!$B$100,Model!AE$1,'Assumptions (T&amp;D) old'!$B$103,Model!$E$2699)</f>
        <v>-0.0002599944948</v>
      </c>
      <c r="N2756" s="373">
        <f>IPMT('Assumptions (T&amp;D) old'!$B$100,Model!AF$1,'Assumptions (T&amp;D) old'!$B$103,Model!$E$2699)</f>
        <v>-0.0002278182659</v>
      </c>
      <c r="O2756" s="373">
        <f>IPMT('Assumptions (T&amp;D) old'!$B$100,Model!AG$1,'Assumptions (T&amp;D) old'!$B$103,Model!$E$2699)</f>
        <v>-0.0001941136662</v>
      </c>
      <c r="P2756" s="373">
        <f>IPMT('Assumptions (T&amp;D) old'!$B$100,Model!AH$1,'Assumptions (T&amp;D) old'!$B$103,Model!$E$2699)</f>
        <v>-0.0001588080981</v>
      </c>
      <c r="Q2756" s="373">
        <f>IPMT('Assumptions (T&amp;D) old'!$B$100,Model!AI$1,'Assumptions (T&amp;D) old'!$B$103,Model!$E$2699)</f>
        <v>-0.0001218255154</v>
      </c>
      <c r="R2756" s="373">
        <f>IPMT('Assumptions (T&amp;D) old'!$B$100,Model!AJ$1,'Assumptions (T&amp;D) old'!$B$103,Model!$E$2699)</f>
        <v>-0.00008308626004</v>
      </c>
      <c r="S2756" s="373">
        <f>IPMT('Assumptions (T&amp;D) old'!$B$100,Model!AK$1,'Assumptions (T&amp;D) old'!$B$103,Model!$E$2699)</f>
        <v>-0.00004250689006</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-0.0005941170224</v>
      </c>
      <c r="G2757" s="373">
        <f>IPMT('Assumptions (T&amp;D) old'!$B$100,Model!X$1,'Assumptions (T&amp;D) old'!$B$103,Model!$F$2699)</f>
        <v>-0.0005660621426</v>
      </c>
      <c r="H2757" s="373">
        <f>IPMT('Assumptions (T&amp;D) old'!$B$100,Model!Y$1,'Assumptions (T&amp;D) old'!$B$103,Model!$F$2699)</f>
        <v>-0.000536674656</v>
      </c>
      <c r="I2757" s="373">
        <f>IPMT('Assumptions (T&amp;D) old'!$B$100,Model!Z$1,'Assumptions (T&amp;D) old'!$B$103,Model!$F$2699)</f>
        <v>-0.0005058912639</v>
      </c>
      <c r="J2757" s="373">
        <f>IPMT('Assumptions (T&amp;D) old'!$B$100,Model!AA$1,'Assumptions (T&amp;D) old'!$B$103,Model!$F$2699)</f>
        <v>-0.0004736456606</v>
      </c>
      <c r="K2757" s="373">
        <f>IPMT('Assumptions (T&amp;D) old'!$B$100,Model!AB$1,'Assumptions (T&amp;D) old'!$B$103,Model!$F$2699)</f>
        <v>-0.0004398683911</v>
      </c>
      <c r="L2757" s="373">
        <f>IPMT('Assumptions (T&amp;D) old'!$B$100,Model!AC$1,'Assumptions (T&amp;D) old'!$B$103,Model!$F$2699)</f>
        <v>-0.0004044867014</v>
      </c>
      <c r="M2757" s="373">
        <f>IPMT('Assumptions (T&amp;D) old'!$B$100,Model!AD$1,'Assumptions (T&amp;D) old'!$B$103,Model!$F$2699)</f>
        <v>-0.0003674243813</v>
      </c>
      <c r="N2757" s="373">
        <f>IPMT('Assumptions (T&amp;D) old'!$B$100,Model!AE$1,'Assumptions (T&amp;D) old'!$B$103,Model!$F$2699)</f>
        <v>-0.0003286016011</v>
      </c>
      <c r="O2757" s="373">
        <f>IPMT('Assumptions (T&amp;D) old'!$B$100,Model!AF$1,'Assumptions (T&amp;D) old'!$B$103,Model!$F$2699)</f>
        <v>-0.0002879347388</v>
      </c>
      <c r="P2757" s="373">
        <f>IPMT('Assumptions (T&amp;D) old'!$B$100,Model!AG$1,'Assumptions (T&amp;D) old'!$B$103,Model!$F$2699)</f>
        <v>-0.0002453362006</v>
      </c>
      <c r="Q2757" s="373">
        <f>IPMT('Assumptions (T&amp;D) old'!$B$100,Model!AH$1,'Assumptions (T&amp;D) old'!$B$103,Model!$F$2699)</f>
        <v>-0.0002007142318</v>
      </c>
      <c r="R2757" s="373">
        <f>IPMT('Assumptions (T&amp;D) old'!$B$100,Model!AI$1,'Assumptions (T&amp;D) old'!$B$103,Model!$F$2699)</f>
        <v>-0.0001539727195</v>
      </c>
      <c r="S2757" s="373">
        <f>IPMT('Assumptions (T&amp;D) old'!$B$100,Model!AJ$1,'Assumptions (T&amp;D) old'!$B$103,Model!$F$2699)</f>
        <v>-0.0001050109853</v>
      </c>
      <c r="T2757" s="373">
        <f>IPMT('Assumptions (T&amp;D) old'!$B$100,Model!AK$1,'Assumptions (T&amp;D) old'!$B$103,Model!$F$2699)</f>
        <v>-0.00005372356881</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-0.00178165358</v>
      </c>
      <c r="H2758" s="373">
        <f>IPMT('Assumptions (T&amp;D) old'!$B$100,Model!X$1,'Assumptions (T&amp;D) old'!$B$103,Model!$G$2699)</f>
        <v>-0.001697521877</v>
      </c>
      <c r="I2758" s="373">
        <f>IPMT('Assumptions (T&amp;D) old'!$B$100,Model!Y$1,'Assumptions (T&amp;D) old'!$B$103,Model!$G$2699)</f>
        <v>-0.001609393918</v>
      </c>
      <c r="J2758" s="373">
        <f>IPMT('Assumptions (T&amp;D) old'!$B$100,Model!Z$1,'Assumptions (T&amp;D) old'!$B$103,Model!$G$2699)</f>
        <v>-0.00151707988</v>
      </c>
      <c r="K2758" s="373">
        <f>IPMT('Assumptions (T&amp;D) old'!$B$100,Model!AA$1,'Assumptions (T&amp;D) old'!$B$103,Model!$G$2699)</f>
        <v>-0.001420380927</v>
      </c>
      <c r="L2758" s="373">
        <f>IPMT('Assumptions (T&amp;D) old'!$B$100,Model!AB$1,'Assumptions (T&amp;D) old'!$B$103,Model!$G$2699)</f>
        <v>-0.001319088772</v>
      </c>
      <c r="M2758" s="373">
        <f>IPMT('Assumptions (T&amp;D) old'!$B$100,Model!AC$1,'Assumptions (T&amp;D) old'!$B$103,Model!$G$2699)</f>
        <v>-0.001212985241</v>
      </c>
      <c r="N2758" s="373">
        <f>IPMT('Assumptions (T&amp;D) old'!$B$100,Model!AD$1,'Assumptions (T&amp;D) old'!$B$103,Model!$G$2699)</f>
        <v>-0.001101841792</v>
      </c>
      <c r="O2758" s="373">
        <f>IPMT('Assumptions (T&amp;D) old'!$B$100,Model!AE$1,'Assumptions (T&amp;D) old'!$B$103,Model!$G$2699)</f>
        <v>-0.0009854190285</v>
      </c>
      <c r="P2758" s="373">
        <f>IPMT('Assumptions (T&amp;D) old'!$B$100,Model!AF$1,'Assumptions (T&amp;D) old'!$B$103,Model!$G$2699)</f>
        <v>-0.0008634661841</v>
      </c>
      <c r="Q2758" s="373">
        <f>IPMT('Assumptions (T&amp;D) old'!$B$100,Model!AG$1,'Assumptions (T&amp;D) old'!$B$103,Model!$G$2699)</f>
        <v>-0.0007357205797</v>
      </c>
      <c r="R2758" s="373">
        <f>IPMT('Assumptions (T&amp;D) old'!$B$100,Model!AH$1,'Assumptions (T&amp;D) old'!$B$103,Model!$G$2699)</f>
        <v>-0.000601907059</v>
      </c>
      <c r="S2758" s="373">
        <f>IPMT('Assumptions (T&amp;D) old'!$B$100,Model!AI$1,'Assumptions (T&amp;D) old'!$B$103,Model!$G$2699)</f>
        <v>-0.0004617373961</v>
      </c>
      <c r="T2758" s="373">
        <f>IPMT('Assumptions (T&amp;D) old'!$B$100,Model!AJ$1,'Assumptions (T&amp;D) old'!$B$103,Model!$G$2699)</f>
        <v>-0.0003149096742</v>
      </c>
      <c r="U2758" s="373">
        <f>IPMT('Assumptions (T&amp;D) old'!$B$100,Model!AK$1,'Assumptions (T&amp;D) old'!$B$103,Model!$G$2699)</f>
        <v>-0.0001611076355</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-0.00161853291</v>
      </c>
      <c r="I2759" s="373">
        <f>IPMT('Assumptions (T&amp;D) old'!$B$100,Model!X$1,'Assumptions (T&amp;D) old'!$B$103,Model!$H$2699)</f>
        <v>-0.00154210395</v>
      </c>
      <c r="J2759" s="373">
        <f>IPMT('Assumptions (T&amp;D) old'!$B$100,Model!Y$1,'Assumptions (T&amp;D) old'!$B$103,Model!$H$2699)</f>
        <v>-0.001462044615</v>
      </c>
      <c r="K2759" s="373">
        <f>IPMT('Assumptions (T&amp;D) old'!$B$100,Model!Z$1,'Assumptions (T&amp;D) old'!$B$103,Model!$H$2699)</f>
        <v>-0.00137818246</v>
      </c>
      <c r="L2759" s="373">
        <f>IPMT('Assumptions (T&amp;D) old'!$B$100,Model!AA$1,'Assumptions (T&amp;D) old'!$B$103,Model!$H$2699)</f>
        <v>-0.001290336854</v>
      </c>
      <c r="M2759" s="373">
        <f>IPMT('Assumptions (T&amp;D) old'!$B$100,Model!AB$1,'Assumptions (T&amp;D) old'!$B$103,Model!$H$2699)</f>
        <v>-0.001198318581</v>
      </c>
      <c r="N2759" s="373">
        <f>IPMT('Assumptions (T&amp;D) old'!$B$100,Model!AC$1,'Assumptions (T&amp;D) old'!$B$103,Model!$H$2699)</f>
        <v>-0.00110192944</v>
      </c>
      <c r="O2759" s="373">
        <f>IPMT('Assumptions (T&amp;D) old'!$B$100,Model!AD$1,'Assumptions (T&amp;D) old'!$B$103,Model!$H$2699)</f>
        <v>-0.001000961815</v>
      </c>
      <c r="P2759" s="373">
        <f>IPMT('Assumptions (T&amp;D) old'!$B$100,Model!AE$1,'Assumptions (T&amp;D) old'!$B$103,Model!$H$2699)</f>
        <v>-0.0008951982283</v>
      </c>
      <c r="Q2759" s="373">
        <f>IPMT('Assumptions (T&amp;D) old'!$B$100,Model!AF$1,'Assumptions (T&amp;D) old'!$B$103,Model!$H$2699)</f>
        <v>-0.0007844108708</v>
      </c>
      <c r="R2759" s="373">
        <f>IPMT('Assumptions (T&amp;D) old'!$B$100,Model!AG$1,'Assumptions (T&amp;D) old'!$B$103,Model!$H$2699)</f>
        <v>-0.0006683611138</v>
      </c>
      <c r="S2759" s="373">
        <f>IPMT('Assumptions (T&amp;D) old'!$B$100,Model!AH$1,'Assumptions (T&amp;D) old'!$B$103,Model!$H$2699)</f>
        <v>-0.0005467989934</v>
      </c>
      <c r="T2759" s="373">
        <f>IPMT('Assumptions (T&amp;D) old'!$B$100,Model!AI$1,'Assumptions (T&amp;D) old'!$B$103,Model!$H$2699)</f>
        <v>-0.0004194626722</v>
      </c>
      <c r="U2759" s="373">
        <f>IPMT('Assumptions (T&amp;D) old'!$B$100,Model!AJ$1,'Assumptions (T&amp;D) old'!$B$103,Model!$H$2699)</f>
        <v>-0.0002860778758</v>
      </c>
      <c r="V2759" s="373">
        <f>IPMT('Assumptions (T&amp;D) old'!$B$100,Model!AK$1,'Assumptions (T&amp;D) old'!$B$103,Model!$H$2699)</f>
        <v>-0.0001463573015</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-0.002418453508</v>
      </c>
      <c r="J2760" s="373">
        <f>IPMT('Assumptions (T&amp;D) old'!$B$100,Model!X$1,'Assumptions (T&amp;D) old'!$B$103,Model!$I$2699)</f>
        <v>-0.00230425139</v>
      </c>
      <c r="K2760" s="373">
        <f>IPMT('Assumptions (T&amp;D) old'!$B$100,Model!Y$1,'Assumptions (T&amp;D) old'!$B$103,Model!$I$2699)</f>
        <v>-0.002184624671</v>
      </c>
      <c r="L2760" s="373">
        <f>IPMT('Assumptions (T&amp;D) old'!$B$100,Model!Z$1,'Assumptions (T&amp;D) old'!$B$103,Model!$I$2699)</f>
        <v>-0.002059315683</v>
      </c>
      <c r="M2760" s="373">
        <f>IPMT('Assumptions (T&amp;D) old'!$B$100,Model!AA$1,'Assumptions (T&amp;D) old'!$B$103,Model!$I$2699)</f>
        <v>-0.001928054518</v>
      </c>
      <c r="N2760" s="373">
        <f>IPMT('Assumptions (T&amp;D) old'!$B$100,Model!AB$1,'Assumptions (T&amp;D) old'!$B$103,Model!$I$2699)</f>
        <v>-0.001790558448</v>
      </c>
      <c r="O2760" s="373">
        <f>IPMT('Assumptions (T&amp;D) old'!$B$100,Model!AC$1,'Assumptions (T&amp;D) old'!$B$103,Model!$I$2699)</f>
        <v>-0.001646531315</v>
      </c>
      <c r="P2760" s="373">
        <f>IPMT('Assumptions (T&amp;D) old'!$B$100,Model!AD$1,'Assumptions (T&amp;D) old'!$B$103,Model!$I$2699)</f>
        <v>-0.001495662892</v>
      </c>
      <c r="Q2760" s="373">
        <f>IPMT('Assumptions (T&amp;D) old'!$B$100,Model!AE$1,'Assumptions (T&amp;D) old'!$B$103,Model!$I$2699)</f>
        <v>-0.00133762822</v>
      </c>
      <c r="R2760" s="373">
        <f>IPMT('Assumptions (T&amp;D) old'!$B$100,Model!AF$1,'Assumptions (T&amp;D) old'!$B$103,Model!$I$2699)</f>
        <v>-0.001172086901</v>
      </c>
      <c r="S2760" s="373">
        <f>IPMT('Assumptions (T&amp;D) old'!$B$100,Model!AG$1,'Assumptions (T&amp;D) old'!$B$103,Model!$I$2699)</f>
        <v>-0.0009986823685</v>
      </c>
      <c r="T2760" s="373">
        <f>IPMT('Assumptions (T&amp;D) old'!$B$100,Model!AH$1,'Assumptions (T&amp;D) old'!$B$103,Model!$I$2699)</f>
        <v>-0.0008170411212</v>
      </c>
      <c r="U2760" s="373">
        <f>IPMT('Assumptions (T&amp;D) old'!$B$100,Model!AI$1,'Assumptions (T&amp;D) old'!$B$103,Model!$I$2699)</f>
        <v>-0.0006267719146</v>
      </c>
      <c r="V2760" s="373">
        <f>IPMT('Assumptions (T&amp;D) old'!$B$100,Model!AJ$1,'Assumptions (T&amp;D) old'!$B$103,Model!$I$2699)</f>
        <v>-0.0004274649208</v>
      </c>
      <c r="W2760" s="373">
        <f>IPMT('Assumptions (T&amp;D) old'!$B$100,Model!AK$1,'Assumptions (T&amp;D) old'!$B$103,Model!$I$2699)</f>
        <v>-0.0002186908447</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-0.004811390982</v>
      </c>
      <c r="K2761" s="373">
        <f>IPMT('Assumptions (T&amp;D) old'!$B$100,Model!X$1,'Assumptions (T&amp;D) old'!$B$103,Model!$J$2699)</f>
        <v>-0.004584191642</v>
      </c>
      <c r="L2761" s="373">
        <f>IPMT('Assumptions (T&amp;D) old'!$B$100,Model!Y$1,'Assumptions (T&amp;D) old'!$B$103,Model!$J$2699)</f>
        <v>-0.004346200333</v>
      </c>
      <c r="M2761" s="373">
        <f>IPMT('Assumptions (T&amp;D) old'!$B$100,Model!Z$1,'Assumptions (T&amp;D) old'!$B$103,Model!$J$2699)</f>
        <v>-0.004096904437</v>
      </c>
      <c r="N2761" s="373">
        <f>IPMT('Assumptions (T&amp;D) old'!$B$100,Model!AA$1,'Assumptions (T&amp;D) old'!$B$103,Model!$J$2699)</f>
        <v>-0.003835766985</v>
      </c>
      <c r="O2761" s="373">
        <f>IPMT('Assumptions (T&amp;D) old'!$B$100,Model!AB$1,'Assumptions (T&amp;D) old'!$B$103,Model!$J$2699)</f>
        <v>-0.003562225505</v>
      </c>
      <c r="P2761" s="373">
        <f>IPMT('Assumptions (T&amp;D) old'!$B$100,Model!AC$1,'Assumptions (T&amp;D) old'!$B$103,Model!$J$2699)</f>
        <v>-0.003275690805</v>
      </c>
      <c r="Q2761" s="373">
        <f>IPMT('Assumptions (T&amp;D) old'!$B$100,Model!AD$1,'Assumptions (T&amp;D) old'!$B$103,Model!$J$2699)</f>
        <v>-0.002975545706</v>
      </c>
      <c r="R2761" s="373">
        <f>IPMT('Assumptions (T&amp;D) old'!$B$100,Model!AE$1,'Assumptions (T&amp;D) old'!$B$103,Model!$J$2699)</f>
        <v>-0.002661143715</v>
      </c>
      <c r="S2761" s="373">
        <f>IPMT('Assumptions (T&amp;D) old'!$B$100,Model!AF$1,'Assumptions (T&amp;D) old'!$B$103,Model!$J$2699)</f>
        <v>-0.00233180763</v>
      </c>
      <c r="T2761" s="373">
        <f>IPMT('Assumptions (T&amp;D) old'!$B$100,Model!AG$1,'Assumptions (T&amp;D) old'!$B$103,Model!$J$2699)</f>
        <v>-0.001986828081</v>
      </c>
      <c r="U2761" s="373">
        <f>IPMT('Assumptions (T&amp;D) old'!$B$100,Model!AH$1,'Assumptions (T&amp;D) old'!$B$103,Model!$J$2699)</f>
        <v>-0.001625462002</v>
      </c>
      <c r="V2761" s="373">
        <f>IPMT('Assumptions (T&amp;D) old'!$B$100,Model!AI$1,'Assumptions (T&amp;D) old'!$B$103,Model!$J$2699)</f>
        <v>-0.001246931036</v>
      </c>
      <c r="W2761" s="373">
        <f>IPMT('Assumptions (T&amp;D) old'!$B$100,Model!AJ$1,'Assumptions (T&amp;D) old'!$B$103,Model!$J$2699)</f>
        <v>-0.000850419848</v>
      </c>
      <c r="X2761" s="373">
        <f>IPMT('Assumptions (T&amp;D) old'!$B$100,Model!AK$1,'Assumptions (T&amp;D) old'!$B$103,Model!$J$2699)</f>
        <v>-0.0004350743789</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-0.002629045473</v>
      </c>
      <c r="L2762" s="373">
        <f>IPMT('Assumptions (T&amp;D) old'!$B$100,Model!X$1,'Assumptions (T&amp;D) old'!$B$103,Model!$K$2699)</f>
        <v>-0.002504898963</v>
      </c>
      <c r="M2762" s="373">
        <f>IPMT('Assumptions (T&amp;D) old'!$B$100,Model!Y$1,'Assumptions (T&amp;D) old'!$B$103,Model!$K$2699)</f>
        <v>-0.002374855494</v>
      </c>
      <c r="N2762" s="373">
        <f>IPMT('Assumptions (T&amp;D) old'!$B$100,Model!Z$1,'Assumptions (T&amp;D) old'!$B$103,Model!$K$2699)</f>
        <v>-0.002238634961</v>
      </c>
      <c r="O2762" s="373">
        <f>IPMT('Assumptions (T&amp;D) old'!$B$100,Model!AA$1,'Assumptions (T&amp;D) old'!$B$103,Model!$K$2699)</f>
        <v>-0.002095943952</v>
      </c>
      <c r="P2762" s="373">
        <f>IPMT('Assumptions (T&amp;D) old'!$B$100,Model!AB$1,'Assumptions (T&amp;D) old'!$B$103,Model!$K$2699)</f>
        <v>-0.00194647512</v>
      </c>
      <c r="Q2762" s="373">
        <f>IPMT('Assumptions (T&amp;D) old'!$B$100,Model!AC$1,'Assumptions (T&amp;D) old'!$B$103,Model!$K$2699)</f>
        <v>-0.001789906518</v>
      </c>
      <c r="R2762" s="373">
        <f>IPMT('Assumptions (T&amp;D) old'!$B$100,Model!AD$1,'Assumptions (T&amp;D) old'!$B$103,Model!$K$2699)</f>
        <v>-0.001625900908</v>
      </c>
      <c r="S2762" s="373">
        <f>IPMT('Assumptions (T&amp;D) old'!$B$100,Model!AE$1,'Assumptions (T&amp;D) old'!$B$103,Model!$K$2699)</f>
        <v>-0.001454105032</v>
      </c>
      <c r="T2762" s="373">
        <f>IPMT('Assumptions (T&amp;D) old'!$B$100,Model!AF$1,'Assumptions (T&amp;D) old'!$B$103,Model!$K$2699)</f>
        <v>-0.001274148851</v>
      </c>
      <c r="U2762" s="373">
        <f>IPMT('Assumptions (T&amp;D) old'!$B$100,Model!AG$1,'Assumptions (T&amp;D) old'!$B$103,Model!$K$2699)</f>
        <v>-0.001085644752</v>
      </c>
      <c r="V2762" s="373">
        <f>IPMT('Assumptions (T&amp;D) old'!$B$100,Model!AH$1,'Assumptions (T&amp;D) old'!$B$103,Model!$K$2699)</f>
        <v>-0.0008881867083</v>
      </c>
      <c r="W2762" s="373">
        <f>IPMT('Assumptions (T&amp;D) old'!$B$100,Model!AI$1,'Assumptions (T&amp;D) old'!$B$103,Model!$K$2699)</f>
        <v>-0.0006813494074</v>
      </c>
      <c r="X2762" s="373">
        <f>IPMT('Assumptions (T&amp;D) old'!$B$100,Model!AJ$1,'Assumptions (T&amp;D) old'!$B$103,Model!$K$2699)</f>
        <v>-0.0004646873346</v>
      </c>
      <c r="Y2762" s="373">
        <f>IPMT('Assumptions (T&amp;D) old'!$B$100,Model!AK$1,'Assumptions (T&amp;D) old'!$B$103,Model!$K$2699)</f>
        <v>-0.0002377338134</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-0.002338138119</v>
      </c>
      <c r="M2763" s="373">
        <f>IPMT('Assumptions (T&amp;D) old'!$B$100,Model!X$1,'Assumptions (T&amp;D) old'!$B$103,Model!$L$2699)</f>
        <v>-0.002227728584</v>
      </c>
      <c r="N2763" s="373">
        <f>IPMT('Assumptions (T&amp;D) old'!$B$100,Model!Y$1,'Assumptions (T&amp;D) old'!$B$103,Model!$L$2699)</f>
        <v>-0.002112074597</v>
      </c>
      <c r="O2763" s="373">
        <f>IPMT('Assumptions (T&amp;D) old'!$B$100,Model!Z$1,'Assumptions (T&amp;D) old'!$B$103,Model!$L$2699)</f>
        <v>-0.001990927045</v>
      </c>
      <c r="P2763" s="373">
        <f>IPMT('Assumptions (T&amp;D) old'!$B$100,Model!AA$1,'Assumptions (T&amp;D) old'!$B$103,Model!$L$2699)</f>
        <v>-0.001864024985</v>
      </c>
      <c r="Q2763" s="373">
        <f>IPMT('Assumptions (T&amp;D) old'!$B$100,Model!AB$1,'Assumptions (T&amp;D) old'!$B$103,Model!$L$2699)</f>
        <v>-0.001731095077</v>
      </c>
      <c r="R2763" s="373">
        <f>IPMT('Assumptions (T&amp;D) old'!$B$100,Model!AC$1,'Assumptions (T&amp;D) old'!$B$103,Model!$L$2699)</f>
        <v>-0.001591850998</v>
      </c>
      <c r="S2763" s="373">
        <f>IPMT('Assumptions (T&amp;D) old'!$B$100,Model!AD$1,'Assumptions (T&amp;D) old'!$B$103,Model!$L$2699)</f>
        <v>-0.001445992825</v>
      </c>
      <c r="T2763" s="373">
        <f>IPMT('Assumptions (T&amp;D) old'!$B$100,Model!AE$1,'Assumptions (T&amp;D) old'!$B$103,Model!$L$2699)</f>
        <v>-0.00129320639</v>
      </c>
      <c r="U2763" s="373">
        <f>IPMT('Assumptions (T&amp;D) old'!$B$100,Model!AF$1,'Assumptions (T&amp;D) old'!$B$103,Model!$L$2699)</f>
        <v>-0.001133162598</v>
      </c>
      <c r="V2763" s="373">
        <f>IPMT('Assumptions (T&amp;D) old'!$B$100,Model!AG$1,'Assumptions (T&amp;D) old'!$B$103,Model!$L$2699)</f>
        <v>-0.0009655167265</v>
      </c>
      <c r="W2763" s="373">
        <f>IPMT('Assumptions (T&amp;D) old'!$B$100,Model!AH$1,'Assumptions (T&amp;D) old'!$B$103,Model!$L$2699)</f>
        <v>-0.000789907676</v>
      </c>
      <c r="X2763" s="373">
        <f>IPMT('Assumptions (T&amp;D) old'!$B$100,Model!AI$1,'Assumptions (T&amp;D) old'!$B$103,Model!$L$2699)</f>
        <v>-0.0006059571955</v>
      </c>
      <c r="Y2763" s="373">
        <f>IPMT('Assumptions (T&amp;D) old'!$B$100,Model!AJ$1,'Assumptions (T&amp;D) old'!$B$103,Model!$L$2699)</f>
        <v>-0.0004132690673</v>
      </c>
      <c r="Z2763" s="373">
        <f>IPMT('Assumptions (T&amp;D) old'!$B$100,Model!AK$1,'Assumptions (T&amp;D) old'!$B$103,Model!$L$2699)</f>
        <v>-0.000211428253</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-0.003993650291</v>
      </c>
      <c r="N2764" s="373">
        <f>IPMT('Assumptions (T&amp;D) old'!$B$100,Model!X$1,'Assumptions (T&amp;D) old'!$B$103,Model!$M$2699)</f>
        <v>-0.003805065594</v>
      </c>
      <c r="O2764" s="373">
        <f>IPMT('Assumptions (T&amp;D) old'!$B$100,Model!Y$1,'Assumptions (T&amp;D) old'!$B$103,Model!$M$2699)</f>
        <v>-0.003607523123</v>
      </c>
      <c r="P2764" s="373">
        <f>IPMT('Assumptions (T&amp;D) old'!$B$100,Model!Z$1,'Assumptions (T&amp;D) old'!$B$103,Model!$M$2699)</f>
        <v>-0.003400597386</v>
      </c>
      <c r="Q2764" s="373">
        <f>IPMT('Assumptions (T&amp;D) old'!$B$100,Model!AA$1,'Assumptions (T&amp;D) old'!$B$103,Model!$M$2699)</f>
        <v>-0.003183842676</v>
      </c>
      <c r="R2764" s="373">
        <f>IPMT('Assumptions (T&amp;D) old'!$B$100,Model!AB$1,'Assumptions (T&amp;D) old'!$B$103,Model!$M$2699)</f>
        <v>-0.002956792117</v>
      </c>
      <c r="S2764" s="373">
        <f>IPMT('Assumptions (T&amp;D) old'!$B$100,Model!AC$1,'Assumptions (T&amp;D) old'!$B$103,Model!$M$2699)</f>
        <v>-0.002718956656</v>
      </c>
      <c r="T2764" s="373">
        <f>IPMT('Assumptions (T&amp;D) old'!$B$100,Model!AD$1,'Assumptions (T&amp;D) old'!$B$103,Model!$M$2699)</f>
        <v>-0.002469824011</v>
      </c>
      <c r="U2764" s="373">
        <f>IPMT('Assumptions (T&amp;D) old'!$B$100,Model!AE$1,'Assumptions (T&amp;D) old'!$B$103,Model!$M$2699)</f>
        <v>-0.002208857566</v>
      </c>
      <c r="V2764" s="373">
        <f>IPMT('Assumptions (T&amp;D) old'!$B$100,Model!AF$1,'Assumptions (T&amp;D) old'!$B$103,Model!$M$2699)</f>
        <v>-0.001935495214</v>
      </c>
      <c r="W2764" s="373">
        <f>IPMT('Assumptions (T&amp;D) old'!$B$100,Model!AG$1,'Assumptions (T&amp;D) old'!$B$103,Model!$M$2699)</f>
        <v>-0.001649148151</v>
      </c>
      <c r="X2764" s="373">
        <f>IPMT('Assumptions (T&amp;D) old'!$B$100,Model!AH$1,'Assumptions (T&amp;D) old'!$B$103,Model!$M$2699)</f>
        <v>-0.001349199602</v>
      </c>
      <c r="Y2764" s="373">
        <f>IPMT('Assumptions (T&amp;D) old'!$B$100,Model!AI$1,'Assumptions (T&amp;D) old'!$B$103,Model!$M$2699)</f>
        <v>-0.001035003497</v>
      </c>
      <c r="Z2764" s="373">
        <f>IPMT('Assumptions (T&amp;D) old'!$B$100,Model!AJ$1,'Assumptions (T&amp;D) old'!$B$103,Model!$M$2699)</f>
        <v>-0.0007058830775</v>
      </c>
      <c r="AA2764" s="373">
        <f>IPMT('Assumptions (T&amp;D) old'!$B$100,Model!AK$1,'Assumptions (T&amp;D) old'!$B$103,Model!$M$2699)</f>
        <v>-0.0003611294377</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-0.004414415352</v>
      </c>
      <c r="O2765" s="373">
        <f>IPMT('Assumptions (T&amp;D) old'!$B$100,Model!X$1,'Assumptions (T&amp;D) old'!$B$103,Model!$N$2699)</f>
        <v>-0.004205961651</v>
      </c>
      <c r="P2765" s="373">
        <f>IPMT('Assumptions (T&amp;D) old'!$B$100,Model!Y$1,'Assumptions (T&amp;D) old'!$B$103,Model!$N$2699)</f>
        <v>-0.0039876064</v>
      </c>
      <c r="Q2765" s="373">
        <f>IPMT('Assumptions (T&amp;D) old'!$B$100,Model!Z$1,'Assumptions (T&amp;D) old'!$B$103,Model!$N$2699)</f>
        <v>-0.003758879274</v>
      </c>
      <c r="R2765" s="373">
        <f>IPMT('Assumptions (T&amp;D) old'!$B$100,Model!AA$1,'Assumptions (T&amp;D) old'!$B$103,Model!$N$2699)</f>
        <v>-0.003519287609</v>
      </c>
      <c r="S2765" s="373">
        <f>IPMT('Assumptions (T&amp;D) old'!$B$100,Model!AB$1,'Assumptions (T&amp;D) old'!$B$103,Model!$N$2699)</f>
        <v>-0.003268315341</v>
      </c>
      <c r="T2765" s="373">
        <f>IPMT('Assumptions (T&amp;D) old'!$B$100,Model!AC$1,'Assumptions (T&amp;D) old'!$B$103,Model!$N$2699)</f>
        <v>-0.00300542189</v>
      </c>
      <c r="U2765" s="373">
        <f>IPMT('Assumptions (T&amp;D) old'!$B$100,Model!AD$1,'Assumptions (T&amp;D) old'!$B$103,Model!$N$2699)</f>
        <v>-0.002730041</v>
      </c>
      <c r="V2765" s="373">
        <f>IPMT('Assumptions (T&amp;D) old'!$B$100,Model!AE$1,'Assumptions (T&amp;D) old'!$B$103,Model!$N$2699)</f>
        <v>-0.002441579517</v>
      </c>
      <c r="W2765" s="373">
        <f>IPMT('Assumptions (T&amp;D) old'!$B$100,Model!AF$1,'Assumptions (T&amp;D) old'!$B$103,Model!$N$2699)</f>
        <v>-0.002139416114</v>
      </c>
      <c r="X2765" s="373">
        <f>IPMT('Assumptions (T&amp;D) old'!$B$100,Model!AG$1,'Assumptions (T&amp;D) old'!$B$103,Model!$N$2699)</f>
        <v>-0.00182289995</v>
      </c>
      <c r="Y2765" s="373">
        <f>IPMT('Assumptions (T&amp;D) old'!$B$100,Model!AH$1,'Assumptions (T&amp;D) old'!$B$103,Model!$N$2699)</f>
        <v>-0.001491349268</v>
      </c>
      <c r="Z2765" s="373">
        <f>IPMT('Assumptions (T&amp;D) old'!$B$100,Model!AI$1,'Assumptions (T&amp;D) old'!$B$103,Model!$N$2699)</f>
        <v>-0.001144049928</v>
      </c>
      <c r="AA2765" s="373">
        <f>IPMT('Assumptions (T&amp;D) old'!$B$100,Model!AJ$1,'Assumptions (T&amp;D) old'!$B$103,Model!$N$2699)</f>
        <v>-0.0007802538698</v>
      </c>
      <c r="AB2765" s="373">
        <f>IPMT('Assumptions (T&amp;D) old'!$B$100,Model!AK$1,'Assumptions (T&amp;D) old'!$B$103,Model!$N$2699)</f>
        <v>-0.0003991774987</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-0.004963325099</v>
      </c>
      <c r="P2766" s="373">
        <f>IPMT('Assumptions (T&amp;D) old'!$B$100,Model!X$1,'Assumptions (T&amp;D) old'!$B$103,Model!$O$2699)</f>
        <v>-0.004728951258</v>
      </c>
      <c r="Q2766" s="373">
        <f>IPMT('Assumptions (T&amp;D) old'!$B$100,Model!Y$1,'Assumptions (T&amp;D) old'!$B$103,Model!$O$2699)</f>
        <v>-0.004483444659</v>
      </c>
      <c r="R2766" s="373">
        <f>IPMT('Assumptions (T&amp;D) old'!$B$100,Model!Z$1,'Assumptions (T&amp;D) old'!$B$103,Model!$O$2699)</f>
        <v>-0.004226276496</v>
      </c>
      <c r="S2766" s="373">
        <f>IPMT('Assumptions (T&amp;D) old'!$B$100,Model!AA$1,'Assumptions (T&amp;D) old'!$B$103,Model!$O$2699)</f>
        <v>-0.003956892846</v>
      </c>
      <c r="T2766" s="373">
        <f>IPMT('Assumptions (T&amp;D) old'!$B$100,Model!AB$1,'Assumptions (T&amp;D) old'!$B$103,Model!$O$2699)</f>
        <v>-0.003674713472</v>
      </c>
      <c r="U2766" s="373">
        <f>IPMT('Assumptions (T&amp;D) old'!$B$100,Model!AC$1,'Assumptions (T&amp;D) old'!$B$103,Model!$O$2699)</f>
        <v>-0.003379130578</v>
      </c>
      <c r="V2766" s="373">
        <f>IPMT('Assumptions (T&amp;D) old'!$B$100,Model!AD$1,'Assumptions (T&amp;D) old'!$B$103,Model!$O$2699)</f>
        <v>-0.003069507497</v>
      </c>
      <c r="W2766" s="373">
        <f>IPMT('Assumptions (T&amp;D) old'!$B$100,Model!AE$1,'Assumptions (T&amp;D) old'!$B$103,Model!$O$2699)</f>
        <v>-0.002745177319</v>
      </c>
      <c r="X2766" s="373">
        <f>IPMT('Assumptions (T&amp;D) old'!$B$100,Model!AF$1,'Assumptions (T&amp;D) old'!$B$103,Model!$O$2699)</f>
        <v>-0.002405441458</v>
      </c>
      <c r="Y2766" s="373">
        <f>IPMT('Assumptions (T&amp;D) old'!$B$100,Model!AG$1,'Assumptions (T&amp;D) old'!$B$103,Model!$O$2699)</f>
        <v>-0.002049568143</v>
      </c>
      <c r="Z2766" s="373">
        <f>IPMT('Assumptions (T&amp;D) old'!$B$100,Model!AH$1,'Assumptions (T&amp;D) old'!$B$103,Model!$O$2699)</f>
        <v>-0.001676790846</v>
      </c>
      <c r="AA2766" s="373">
        <f>IPMT('Assumptions (T&amp;D) old'!$B$100,Model!AI$1,'Assumptions (T&amp;D) old'!$B$103,Model!$O$2699)</f>
        <v>-0.001286306627</v>
      </c>
      <c r="AB2766" s="373">
        <f>IPMT('Assumptions (T&amp;D) old'!$B$100,Model!AJ$1,'Assumptions (T&amp;D) old'!$B$103,Model!$O$2699)</f>
        <v>-0.0008772744083</v>
      </c>
      <c r="AC2766" s="373">
        <f>IPMT('Assumptions (T&amp;D) old'!$B$100,Model!AK$1,'Assumptions (T&amp;D) old'!$B$103,Model!$O$2699)</f>
        <v>-0.0004488131588</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-0.003397661298</v>
      </c>
      <c r="Q2767" s="373">
        <f>IPMT('Assumptions (T&amp;D) old'!$B$100,Model!X$1,'Assumptions (T&amp;D) old'!$B$103,Model!$P$2699)</f>
        <v>-0.003237219877</v>
      </c>
      <c r="R2767" s="373">
        <f>IPMT('Assumptions (T&amp;D) old'!$B$100,Model!Y$1,'Assumptions (T&amp;D) old'!$B$103,Model!$P$2699)</f>
        <v>-0.003069157489</v>
      </c>
      <c r="S2767" s="373">
        <f>IPMT('Assumptions (T&amp;D) old'!$B$100,Model!Z$1,'Assumptions (T&amp;D) old'!$B$103,Model!$P$2699)</f>
        <v>-0.002893112137</v>
      </c>
      <c r="T2767" s="373">
        <f>IPMT('Assumptions (T&amp;D) old'!$B$100,Model!AA$1,'Assumptions (T&amp;D) old'!$B$103,Model!$P$2699)</f>
        <v>-0.002708704631</v>
      </c>
      <c r="U2767" s="373">
        <f>IPMT('Assumptions (T&amp;D) old'!$B$100,Model!AB$1,'Assumptions (T&amp;D) old'!$B$103,Model!$P$2699)</f>
        <v>-0.002515537769</v>
      </c>
      <c r="V2767" s="373">
        <f>IPMT('Assumptions (T&amp;D) old'!$B$100,Model!AC$1,'Assumptions (T&amp;D) old'!$B$103,Model!$P$2699)</f>
        <v>-0.00231319548</v>
      </c>
      <c r="W2767" s="373">
        <f>IPMT('Assumptions (T&amp;D) old'!$B$100,Model!AD$1,'Assumptions (T&amp;D) old'!$B$103,Model!$P$2699)</f>
        <v>-0.002101241933</v>
      </c>
      <c r="X2767" s="373">
        <f>IPMT('Assumptions (T&amp;D) old'!$B$100,Model!AE$1,'Assumptions (T&amp;D) old'!$B$103,Model!$P$2699)</f>
        <v>-0.001879220592</v>
      </c>
      <c r="Y2767" s="373">
        <f>IPMT('Assumptions (T&amp;D) old'!$B$100,Model!AF$1,'Assumptions (T&amp;D) old'!$B$103,Model!$P$2699)</f>
        <v>-0.001646653238</v>
      </c>
      <c r="Z2767" s="373">
        <f>IPMT('Assumptions (T&amp;D) old'!$B$100,Model!AG$1,'Assumptions (T&amp;D) old'!$B$103,Model!$P$2699)</f>
        <v>-0.001403038934</v>
      </c>
      <c r="AA2767" s="373">
        <f>IPMT('Assumptions (T&amp;D) old'!$B$100,Model!AH$1,'Assumptions (T&amp;D) old'!$B$103,Model!$P$2699)</f>
        <v>-0.001147852951</v>
      </c>
      <c r="AB2767" s="373">
        <f>IPMT('Assumptions (T&amp;D) old'!$B$100,Model!AI$1,'Assumptions (T&amp;D) old'!$B$103,Model!$P$2699)</f>
        <v>-0.0008805456337</v>
      </c>
      <c r="AC2767" s="373">
        <f>IPMT('Assumptions (T&amp;D) old'!$B$100,Model!AJ$1,'Assumptions (T&amp;D) old'!$B$103,Model!$P$2699)</f>
        <v>-0.0006005412189</v>
      </c>
      <c r="AD2767" s="373">
        <f>IPMT('Assumptions (T&amp;D) old'!$B$100,Model!AK$1,'Assumptions (T&amp;D) old'!$B$103,Model!$P$2699)</f>
        <v>-0.0003072365943</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-0.006966718679</v>
      </c>
      <c r="R2768" s="373">
        <f>IPMT('Assumptions (T&amp;D) old'!$B$100,Model!X$1,'Assumptions (T&amp;D) old'!$B$103,Model!$Q$2699)</f>
        <v>-0.00663774232</v>
      </c>
      <c r="S2768" s="373">
        <f>IPMT('Assumptions (T&amp;D) old'!$B$100,Model!Y$1,'Assumptions (T&amp;D) old'!$B$103,Model!$Q$2699)</f>
        <v>-0.006293139584</v>
      </c>
      <c r="T2768" s="373">
        <f>IPMT('Assumptions (T&amp;D) old'!$B$100,Model!Z$1,'Assumptions (T&amp;D) old'!$B$103,Model!$Q$2699)</f>
        <v>-0.005932168218</v>
      </c>
      <c r="U2768" s="373">
        <f>IPMT('Assumptions (T&amp;D) old'!$B$100,Model!AA$1,'Assumptions (T&amp;D) old'!$B$103,Model!$Q$2699)</f>
        <v>-0.005554050711</v>
      </c>
      <c r="V2768" s="373">
        <f>IPMT('Assumptions (T&amp;D) old'!$B$100,Model!AB$1,'Assumptions (T&amp;D) old'!$B$103,Model!$Q$2699)</f>
        <v>-0.005157972624</v>
      </c>
      <c r="W2768" s="373">
        <f>IPMT('Assumptions (T&amp;D) old'!$B$100,Model!AC$1,'Assumptions (T&amp;D) old'!$B$103,Model!$Q$2699)</f>
        <v>-0.004743080827</v>
      </c>
      <c r="X2768" s="373">
        <f>IPMT('Assumptions (T&amp;D) old'!$B$100,Model!AD$1,'Assumptions (T&amp;D) old'!$B$103,Model!$Q$2699)</f>
        <v>-0.00430848167</v>
      </c>
      <c r="Y2768" s="373">
        <f>IPMT('Assumptions (T&amp;D) old'!$B$100,Model!AE$1,'Assumptions (T&amp;D) old'!$B$103,Model!$Q$2699)</f>
        <v>-0.003853239053</v>
      </c>
      <c r="Z2768" s="373">
        <f>IPMT('Assumptions (T&amp;D) old'!$B$100,Model!AF$1,'Assumptions (T&amp;D) old'!$B$103,Model!$Q$2699)</f>
        <v>-0.003376372411</v>
      </c>
      <c r="AA2768" s="373">
        <f>IPMT('Assumptions (T&amp;D) old'!$B$100,Model!AG$1,'Assumptions (T&amp;D) old'!$B$103,Model!$Q$2699)</f>
        <v>-0.002876854605</v>
      </c>
      <c r="AB2768" s="373">
        <f>IPMT('Assumptions (T&amp;D) old'!$B$100,Model!AH$1,'Assumptions (T&amp;D) old'!$B$103,Model!$Q$2699)</f>
        <v>-0.002353609702</v>
      </c>
      <c r="AC2768" s="373">
        <f>IPMT('Assumptions (T&amp;D) old'!$B$100,Model!AI$1,'Assumptions (T&amp;D) old'!$B$103,Model!$Q$2699)</f>
        <v>-0.001805510666</v>
      </c>
      <c r="AD2768" s="373">
        <f>IPMT('Assumptions (T&amp;D) old'!$B$100,Model!AJ$1,'Assumptions (T&amp;D) old'!$B$103,Model!$Q$2699)</f>
        <v>-0.001231376927</v>
      </c>
      <c r="AE2768" s="373">
        <f>IPMT('Assumptions (T&amp;D) old'!$B$100,Model!AK$1,'Assumptions (T&amp;D) old'!$B$103,Model!$Q$2699)</f>
        <v>-0.0006299718343</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-0.003557923281</v>
      </c>
      <c r="S2769" s="373">
        <f>IPMT('Assumptions (T&amp;D) old'!$B$100,Model!X$1,'Assumptions (T&amp;D) old'!$B$103,Model!$R$2699)</f>
        <v>-0.003389914107</v>
      </c>
      <c r="T2769" s="373">
        <f>IPMT('Assumptions (T&amp;D) old'!$B$100,Model!Y$1,'Assumptions (T&amp;D) old'!$B$103,Model!$R$2699)</f>
        <v>-0.003213924498</v>
      </c>
      <c r="U2769" s="373">
        <f>IPMT('Assumptions (T&amp;D) old'!$B$100,Model!Z$1,'Assumptions (T&amp;D) old'!$B$103,Model!$R$2699)</f>
        <v>-0.003029575382</v>
      </c>
      <c r="V2769" s="373">
        <f>IPMT('Assumptions (T&amp;D) old'!$B$100,Model!AA$1,'Assumptions (T&amp;D) old'!$B$103,Model!$R$2699)</f>
        <v>-0.002836469684</v>
      </c>
      <c r="W2769" s="373">
        <f>IPMT('Assumptions (T&amp;D) old'!$B$100,Model!AB$1,'Assumptions (T&amp;D) old'!$B$103,Model!$R$2699)</f>
        <v>-0.002634191464</v>
      </c>
      <c r="X2769" s="373">
        <f>IPMT('Assumptions (T&amp;D) old'!$B$100,Model!AC$1,'Assumptions (T&amp;D) old'!$B$103,Model!$R$2699)</f>
        <v>-0.00242230503</v>
      </c>
      <c r="Y2769" s="373">
        <f>IPMT('Assumptions (T&amp;D) old'!$B$100,Model!AD$1,'Assumptions (T&amp;D) old'!$B$103,Model!$R$2699)</f>
        <v>-0.002200353989</v>
      </c>
      <c r="Z2769" s="373">
        <f>IPMT('Assumptions (T&amp;D) old'!$B$100,Model!AE$1,'Assumptions (T&amp;D) old'!$B$103,Model!$R$2699)</f>
        <v>-0.001967860274</v>
      </c>
      <c r="AA2769" s="373">
        <f>IPMT('Assumptions (T&amp;D) old'!$B$100,Model!AF$1,'Assumptions (T&amp;D) old'!$B$103,Model!$R$2699)</f>
        <v>-0.001724323108</v>
      </c>
      <c r="AB2769" s="373">
        <f>IPMT('Assumptions (T&amp;D) old'!$B$100,Model!AG$1,'Assumptions (T&amp;D) old'!$B$103,Model!$R$2699)</f>
        <v>-0.001469217927</v>
      </c>
      <c r="AC2769" s="373">
        <f>IPMT('Assumptions (T&amp;D) old'!$B$100,Model!AH$1,'Assumptions (T&amp;D) old'!$B$103,Model!$R$2699)</f>
        <v>-0.001201995249</v>
      </c>
      <c r="AD2769" s="373">
        <f>IPMT('Assumptions (T&amp;D) old'!$B$100,Model!AI$1,'Assumptions (T&amp;D) old'!$B$103,Model!$R$2699)</f>
        <v>-0.0009220794938</v>
      </c>
      <c r="AE2769" s="373">
        <f>IPMT('Assumptions (T&amp;D) old'!$B$100,Model!AJ$1,'Assumptions (T&amp;D) old'!$B$103,Model!$R$2699)</f>
        <v>-0.0006288677405</v>
      </c>
      <c r="AF2769" s="373">
        <f>IPMT('Assumptions (T&amp;D) old'!$B$100,Model!AK$1,'Assumptions (T&amp;D) old'!$B$103,Model!$R$2699)</f>
        <v>-0.0003217284289</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-0.007137744456</v>
      </c>
      <c r="T2770" s="373">
        <f>IPMT('Assumptions (T&amp;D) old'!$B$100,Model!X$1,'Assumptions (T&amp;D) old'!$B$103,Model!$S$2699)</f>
        <v>-0.006800692066</v>
      </c>
      <c r="U2770" s="373">
        <f>IPMT('Assumptions (T&amp;D) old'!$B$100,Model!Y$1,'Assumptions (T&amp;D) old'!$B$103,Model!$S$2699)</f>
        <v>-0.006447629687</v>
      </c>
      <c r="V2770" s="373">
        <f>IPMT('Assumptions (T&amp;D) old'!$B$100,Model!Z$1,'Assumptions (T&amp;D) old'!$B$103,Model!$S$2699)</f>
        <v>-0.006077796845</v>
      </c>
      <c r="W2770" s="373">
        <f>IPMT('Assumptions (T&amp;D) old'!$B$100,Model!AA$1,'Assumptions (T&amp;D) old'!$B$103,Model!$S$2699)</f>
        <v>-0.005690396943</v>
      </c>
      <c r="X2770" s="373">
        <f>IPMT('Assumptions (T&amp;D) old'!$B$100,Model!AB$1,'Assumptions (T&amp;D) old'!$B$103,Model!$S$2699)</f>
        <v>-0.005284595546</v>
      </c>
      <c r="Y2770" s="373">
        <f>IPMT('Assumptions (T&amp;D) old'!$B$100,Model!AC$1,'Assumptions (T&amp;D) old'!$B$103,Model!$S$2699)</f>
        <v>-0.004859518582</v>
      </c>
      <c r="Z2770" s="373">
        <f>IPMT('Assumptions (T&amp;D) old'!$B$100,Model!AD$1,'Assumptions (T&amp;D) old'!$B$103,Model!$S$2699)</f>
        <v>-0.004414250463</v>
      </c>
      <c r="AA2770" s="373">
        <f>IPMT('Assumptions (T&amp;D) old'!$B$100,Model!AE$1,'Assumptions (T&amp;D) old'!$B$103,Model!$S$2699)</f>
        <v>-0.003947832108</v>
      </c>
      <c r="AB2770" s="373">
        <f>IPMT('Assumptions (T&amp;D) old'!$B$100,Model!AF$1,'Assumptions (T&amp;D) old'!$B$103,Model!$S$2699)</f>
        <v>-0.003459258881</v>
      </c>
      <c r="AC2770" s="373">
        <f>IPMT('Assumptions (T&amp;D) old'!$B$100,Model!AG$1,'Assumptions (T&amp;D) old'!$B$103,Model!$S$2699)</f>
        <v>-0.002947478426</v>
      </c>
      <c r="AD2770" s="373">
        <f>IPMT('Assumptions (T&amp;D) old'!$B$100,Model!AH$1,'Assumptions (T&amp;D) old'!$B$103,Model!$S$2699)</f>
        <v>-0.002411388399</v>
      </c>
      <c r="AE2770" s="373">
        <f>IPMT('Assumptions (T&amp;D) old'!$B$100,Model!AI$1,'Assumptions (T&amp;D) old'!$B$103,Model!$S$2699)</f>
        <v>-0.001849834096</v>
      </c>
      <c r="AF2770" s="373">
        <f>IPMT('Assumptions (T&amp;D) old'!$B$100,Model!AJ$1,'Assumptions (T&amp;D) old'!$B$103,Model!$S$2699)</f>
        <v>-0.001261605963</v>
      </c>
      <c r="AG2770" s="373">
        <f>IPMT('Assumptions (T&amp;D) old'!$B$100,Model!AK$1,'Assumptions (T&amp;D) old'!$B$103,Model!$S$2699)</f>
        <v>-0.0006454369947</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-0.005560361588</v>
      </c>
      <c r="U2771" s="373">
        <f>IPMT('Assumptions (T&amp;D) old'!$B$100,Model!X$1,'Assumptions (T&amp;D) old'!$B$103,Model!$T$2699)</f>
        <v>-0.005297795006</v>
      </c>
      <c r="V2771" s="373">
        <f>IPMT('Assumptions (T&amp;D) old'!$B$100,Model!Y$1,'Assumptions (T&amp;D) old'!$B$103,Model!$T$2699)</f>
        <v>-0.005022756512</v>
      </c>
      <c r="W2771" s="373">
        <f>IPMT('Assumptions (T&amp;D) old'!$B$100,Model!Z$1,'Assumptions (T&amp;D) old'!$B$103,Model!$T$2699)</f>
        <v>-0.004734653688</v>
      </c>
      <c r="X2771" s="373">
        <f>IPMT('Assumptions (T&amp;D) old'!$B$100,Model!AA$1,'Assumptions (T&amp;D) old'!$B$103,Model!$T$2699)</f>
        <v>-0.004432865981</v>
      </c>
      <c r="Y2771" s="373">
        <f>IPMT('Assumptions (T&amp;D) old'!$B$100,Model!AB$1,'Assumptions (T&amp;D) old'!$B$103,Model!$T$2699)</f>
        <v>-0.004116743358</v>
      </c>
      <c r="Z2771" s="373">
        <f>IPMT('Assumptions (T&amp;D) old'!$B$100,Model!AC$1,'Assumptions (T&amp;D) old'!$B$103,Model!$T$2699)</f>
        <v>-0.00378560491</v>
      </c>
      <c r="AA2771" s="373">
        <f>IPMT('Assumptions (T&amp;D) old'!$B$100,Model!AD$1,'Assumptions (T&amp;D) old'!$B$103,Model!$T$2699)</f>
        <v>-0.003438737386</v>
      </c>
      <c r="AB2771" s="373">
        <f>IPMT('Assumptions (T&amp;D) old'!$B$100,Model!AE$1,'Assumptions (T&amp;D) old'!$B$103,Model!$T$2699)</f>
        <v>-0.003075393655</v>
      </c>
      <c r="AC2771" s="373">
        <f>IPMT('Assumptions (T&amp;D) old'!$B$100,Model!AF$1,'Assumptions (T&amp;D) old'!$B$103,Model!$T$2699)</f>
        <v>-0.002694791096</v>
      </c>
      <c r="AD2771" s="373">
        <f>IPMT('Assumptions (T&amp;D) old'!$B$100,Model!AG$1,'Assumptions (T&amp;D) old'!$B$103,Model!$T$2699)</f>
        <v>-0.002296109916</v>
      </c>
      <c r="AE2771" s="373">
        <f>IPMT('Assumptions (T&amp;D) old'!$B$100,Model!AH$1,'Assumptions (T&amp;D) old'!$B$103,Model!$T$2699)</f>
        <v>-0.001878491379</v>
      </c>
      <c r="AF2771" s="373">
        <f>IPMT('Assumptions (T&amp;D) old'!$B$100,Model!AI$1,'Assumptions (T&amp;D) old'!$B$103,Model!$T$2699)</f>
        <v>-0.001441035962</v>
      </c>
      <c r="AG2771" s="373">
        <f>IPMT('Assumptions (T&amp;D) old'!$B$100,Model!AJ$1,'Assumptions (T&amp;D) old'!$B$103,Model!$T$2699)</f>
        <v>-0.0009828014132</v>
      </c>
      <c r="AH2771" s="373">
        <f>IPMT('Assumptions (T&amp;D) old'!$B$100,Model!AK$1,'Assumptions (T&amp;D) old'!$B$103,Model!$T$2699)</f>
        <v>-0.000502800723</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-0.005630596426</v>
      </c>
      <c r="V2772" s="373">
        <f>IPMT('Assumptions (T&amp;D) old'!$B$100,Model!X$1,'Assumptions (T&amp;D) old'!$B$103,Model!$U$2699)</f>
        <v>-0.005364713275</v>
      </c>
      <c r="W2772" s="373">
        <f>IPMT('Assumptions (T&amp;D) old'!$B$100,Model!Y$1,'Assumptions (T&amp;D) old'!$B$103,Model!$U$2699)</f>
        <v>-0.005086200675</v>
      </c>
      <c r="X2772" s="373">
        <f>IPMT('Assumptions (T&amp;D) old'!$B$100,Model!Z$1,'Assumptions (T&amp;D) old'!$B$103,Model!$U$2699)</f>
        <v>-0.004794458726</v>
      </c>
      <c r="Y2772" s="373">
        <f>IPMT('Assumptions (T&amp;D) old'!$B$100,Model!AA$1,'Assumptions (T&amp;D) old'!$B$103,Model!$U$2699)</f>
        <v>-0.004488859035</v>
      </c>
      <c r="Z2772" s="373">
        <f>IPMT('Assumptions (T&amp;D) old'!$B$100,Model!AB$1,'Assumptions (T&amp;D) old'!$B$103,Model!$U$2699)</f>
        <v>-0.004168743358</v>
      </c>
      <c r="AA2772" s="373">
        <f>IPMT('Assumptions (T&amp;D) old'!$B$100,Model!AC$1,'Assumptions (T&amp;D) old'!$B$103,Model!$U$2699)</f>
        <v>-0.003833422187</v>
      </c>
      <c r="AB2772" s="373">
        <f>IPMT('Assumptions (T&amp;D) old'!$B$100,Model!AD$1,'Assumptions (T&amp;D) old'!$B$103,Model!$U$2699)</f>
        <v>-0.00348217326</v>
      </c>
      <c r="AC2772" s="373">
        <f>IPMT('Assumptions (T&amp;D) old'!$B$100,Model!AE$1,'Assumptions (T&amp;D) old'!$B$103,Model!$U$2699)</f>
        <v>-0.003114240009</v>
      </c>
      <c r="AD2772" s="373">
        <f>IPMT('Assumptions (T&amp;D) old'!$B$100,Model!AF$1,'Assumptions (T&amp;D) old'!$B$103,Model!$U$2699)</f>
        <v>-0.002728829928</v>
      </c>
      <c r="AE2772" s="373">
        <f>IPMT('Assumptions (T&amp;D) old'!$B$100,Model!AG$1,'Assumptions (T&amp;D) old'!$B$103,Model!$U$2699)</f>
        <v>-0.002325112869</v>
      </c>
      <c r="AF2772" s="373">
        <f>IPMT('Assumptions (T&amp;D) old'!$B$100,Model!AH$1,'Assumptions (T&amp;D) old'!$B$103,Model!$U$2699)</f>
        <v>-0.001902219249</v>
      </c>
      <c r="AG2772" s="373">
        <f>IPMT('Assumptions (T&amp;D) old'!$B$100,Model!AI$1,'Assumptions (T&amp;D) old'!$B$103,Model!$U$2699)</f>
        <v>-0.001459238183</v>
      </c>
      <c r="AH2772" s="373">
        <f>IPMT('Assumptions (T&amp;D) old'!$B$100,Model!AJ$1,'Assumptions (T&amp;D) old'!$B$103,Model!$U$2699)</f>
        <v>-0.0009952155156</v>
      </c>
      <c r="AI2772" s="373">
        <f>IPMT('Assumptions (T&amp;D) old'!$B$100,Model!AK$1,'Assumptions (T&amp;D) old'!$B$103,Model!$U$2699)</f>
        <v>-0.0005091517717</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-0.005836151544</v>
      </c>
      <c r="W2773" s="373">
        <f>IPMT('Assumptions (T&amp;D) old'!$B$100,Model!X$1,'Assumptions (T&amp;D) old'!$B$103,Model!$V$2699)</f>
        <v>-0.005560561847</v>
      </c>
      <c r="X2773" s="373">
        <f>IPMT('Assumptions (T&amp;D) old'!$B$100,Model!Y$1,'Assumptions (T&amp;D) old'!$B$103,Model!$V$2699)</f>
        <v>-0.00527188164</v>
      </c>
      <c r="Y2773" s="373">
        <f>IPMT('Assumptions (T&amp;D) old'!$B$100,Model!Z$1,'Assumptions (T&amp;D) old'!$B$103,Model!$V$2699)</f>
        <v>-0.004969489123</v>
      </c>
      <c r="Z2773" s="373">
        <f>IPMT('Assumptions (T&amp;D) old'!$B$100,Model!AA$1,'Assumptions (T&amp;D) old'!$B$103,Model!$V$2699)</f>
        <v>-0.004652732962</v>
      </c>
      <c r="AA2773" s="373">
        <f>IPMT('Assumptions (T&amp;D) old'!$B$100,Model!AB$1,'Assumptions (T&amp;D) old'!$B$103,Model!$V$2699)</f>
        <v>-0.004320930883</v>
      </c>
      <c r="AB2773" s="373">
        <f>IPMT('Assumptions (T&amp;D) old'!$B$100,Model!AC$1,'Assumptions (T&amp;D) old'!$B$103,Model!$V$2699)</f>
        <v>-0.003973368205</v>
      </c>
      <c r="AC2773" s="373">
        <f>IPMT('Assumptions (T&amp;D) old'!$B$100,Model!AD$1,'Assumptions (T&amp;D) old'!$B$103,Model!$V$2699)</f>
        <v>-0.0036092963</v>
      </c>
      <c r="AD2773" s="373">
        <f>IPMT('Assumptions (T&amp;D) old'!$B$100,Model!AE$1,'Assumptions (T&amp;D) old'!$B$103,Model!$V$2699)</f>
        <v>-0.003227930979</v>
      </c>
      <c r="AE2773" s="373">
        <f>IPMT('Assumptions (T&amp;D) old'!$B$100,Model!AF$1,'Assumptions (T&amp;D) old'!$B$103,Model!$V$2699)</f>
        <v>-0.002828450806</v>
      </c>
      <c r="AF2773" s="373">
        <f>IPMT('Assumptions (T&amp;D) old'!$B$100,Model!AG$1,'Assumptions (T&amp;D) old'!$B$103,Model!$V$2699)</f>
        <v>-0.002409995324</v>
      </c>
      <c r="AG2773" s="373">
        <f>IPMT('Assumptions (T&amp;D) old'!$B$100,Model!AH$1,'Assumptions (T&amp;D) old'!$B$103,Model!$V$2699)</f>
        <v>-0.001971663207</v>
      </c>
      <c r="AH2773" s="373">
        <f>IPMT('Assumptions (T&amp;D) old'!$B$100,Model!AI$1,'Assumptions (T&amp;D) old'!$B$103,Model!$V$2699)</f>
        <v>-0.001512510315</v>
      </c>
      <c r="AI2773" s="373">
        <f>IPMT('Assumptions (T&amp;D) old'!$B$100,Model!AJ$1,'Assumptions (T&amp;D) old'!$B$103,Model!$V$2699)</f>
        <v>-0.00103154766</v>
      </c>
      <c r="AJ2773" s="373">
        <f>IPMT('Assumptions (T&amp;D) old'!$B$100,Model!AK$1,'Assumptions (T&amp;D) old'!$B$103,Model!$V$2699)</f>
        <v>-0.0005277392791</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-0.005951403692</v>
      </c>
      <c r="X2774" s="373">
        <f>IPMT('Assumptions (T&amp;D) old'!$B$100,Model!X$1,'Assumptions (T&amp;D) old'!$B$103,Model!$W$2699)</f>
        <v>-0.005670371658</v>
      </c>
      <c r="Y2774" s="373">
        <f>IPMT('Assumptions (T&amp;D) old'!$B$100,Model!Y$1,'Assumptions (T&amp;D) old'!$B$103,Model!$W$2699)</f>
        <v>-0.005375990603</v>
      </c>
      <c r="Z2774" s="373">
        <f>IPMT('Assumptions (T&amp;D) old'!$B$100,Model!Z$1,'Assumptions (T&amp;D) old'!$B$103,Model!$W$2699)</f>
        <v>-0.005067626447</v>
      </c>
      <c r="AA2774" s="373">
        <f>IPMT('Assumptions (T&amp;D) old'!$B$100,Model!AA$1,'Assumptions (T&amp;D) old'!$B$103,Model!$W$2699)</f>
        <v>-0.004744614994</v>
      </c>
      <c r="AB2774" s="373">
        <f>IPMT('Assumptions (T&amp;D) old'!$B$100,Model!AB$1,'Assumptions (T&amp;D) old'!$B$103,Model!$W$2699)</f>
        <v>-0.004406260498</v>
      </c>
      <c r="AC2774" s="373">
        <f>IPMT('Assumptions (T&amp;D) old'!$B$100,Model!AC$1,'Assumptions (T&amp;D) old'!$B$103,Model!$W$2699)</f>
        <v>-0.004051834162</v>
      </c>
      <c r="AD2774" s="373">
        <f>IPMT('Assumptions (T&amp;D) old'!$B$100,Model!AD$1,'Assumptions (T&amp;D) old'!$B$103,Model!$W$2699)</f>
        <v>-0.003680572576</v>
      </c>
      <c r="AE2774" s="373">
        <f>IPMT('Assumptions (T&amp;D) old'!$B$100,Model!AE$1,'Assumptions (T&amp;D) old'!$B$103,Model!$W$2699)</f>
        <v>-0.003291676064</v>
      </c>
      <c r="AF2774" s="373">
        <f>IPMT('Assumptions (T&amp;D) old'!$B$100,Model!AF$1,'Assumptions (T&amp;D) old'!$B$103,Model!$W$2699)</f>
        <v>-0.002884306969</v>
      </c>
      <c r="AG2774" s="373">
        <f>IPMT('Assumptions (T&amp;D) old'!$B$100,Model!AG$1,'Assumptions (T&amp;D) old'!$B$103,Model!$W$2699)</f>
        <v>-0.002457587841</v>
      </c>
      <c r="AH2774" s="373">
        <f>IPMT('Assumptions (T&amp;D) old'!$B$100,Model!AH$1,'Assumptions (T&amp;D) old'!$B$103,Model!$W$2699)</f>
        <v>-0.002010599554</v>
      </c>
      <c r="AI2774" s="373">
        <f>IPMT('Assumptions (T&amp;D) old'!$B$100,Model!AI$1,'Assumptions (T&amp;D) old'!$B$103,Model!$W$2699)</f>
        <v>-0.001542379324</v>
      </c>
      <c r="AJ2774" s="373">
        <f>IPMT('Assumptions (T&amp;D) old'!$B$100,Model!AJ$1,'Assumptions (T&amp;D) old'!$B$103,Model!$W$2699)</f>
        <v>-0.001051918633</v>
      </c>
      <c r="AK2774" s="373">
        <f>IPMT('Assumptions (T&amp;D) old'!$B$100,Model!AK$1,'Assumptions (T&amp;D) old'!$B$103,Model!$W$2699)</f>
        <v>-0.0005381610587</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-0.01198173046</v>
      </c>
      <c r="Y2775" s="373">
        <f>IPMT('Assumptions (T&amp;D) old'!$B$100,Model!X$1,'Assumptions (T&amp;D) old'!$B$103,Model!$X$2699)</f>
        <v>-0.01141593956</v>
      </c>
      <c r="Z2775" s="373">
        <f>IPMT('Assumptions (T&amp;D) old'!$B$100,Model!Y$1,'Assumptions (T&amp;D) old'!$B$103,Model!$X$2699)</f>
        <v>-0.01082327358</v>
      </c>
      <c r="AA2775" s="373">
        <f>IPMT('Assumptions (T&amp;D) old'!$B$100,Model!Z$1,'Assumptions (T&amp;D) old'!$B$103,Model!$X$2699)</f>
        <v>-0.01020245598</v>
      </c>
      <c r="AB2775" s="373">
        <f>IPMT('Assumptions (T&amp;D) old'!$B$100,Model!AA$1,'Assumptions (T&amp;D) old'!$B$103,Model!$X$2699)</f>
        <v>-0.009552149535</v>
      </c>
      <c r="AC2775" s="373">
        <f>IPMT('Assumptions (T&amp;D) old'!$B$100,Model!AB$1,'Assumptions (T&amp;D) old'!$B$103,Model!$X$2699)</f>
        <v>-0.008870953537</v>
      </c>
      <c r="AD2775" s="373">
        <f>IPMT('Assumptions (T&amp;D) old'!$B$100,Model!AC$1,'Assumptions (T&amp;D) old'!$B$103,Model!$X$2699)</f>
        <v>-0.008157400728</v>
      </c>
      <c r="AE2775" s="373">
        <f>IPMT('Assumptions (T&amp;D) old'!$B$100,Model!AD$1,'Assumptions (T&amp;D) old'!$B$103,Model!$X$2699)</f>
        <v>-0.007409954161</v>
      </c>
      <c r="AF2775" s="373">
        <f>IPMT('Assumptions (T&amp;D) old'!$B$100,Model!AE$1,'Assumptions (T&amp;D) old'!$B$103,Model!$X$2699)</f>
        <v>-0.006627003882</v>
      </c>
      <c r="AG2775" s="373">
        <f>IPMT('Assumptions (T&amp;D) old'!$B$100,Model!AF$1,'Assumptions (T&amp;D) old'!$B$103,Model!$X$2699)</f>
        <v>-0.005806863465</v>
      </c>
      <c r="AH2775" s="373">
        <f>IPMT('Assumptions (T&amp;D) old'!$B$100,Model!AG$1,'Assumptions (T&amp;D) old'!$B$103,Model!$X$2699)</f>
        <v>-0.004947766379</v>
      </c>
      <c r="AI2775" s="373">
        <f>IPMT('Assumptions (T&amp;D) old'!$B$100,Model!AH$1,'Assumptions (T&amp;D) old'!$B$103,Model!$X$2699)</f>
        <v>-0.00404786218</v>
      </c>
      <c r="AJ2775" s="373">
        <f>IPMT('Assumptions (T&amp;D) old'!$B$100,Model!AI$1,'Assumptions (T&amp;D) old'!$B$103,Model!$X$2699)</f>
        <v>-0.003105212532</v>
      </c>
      <c r="AK2775" s="373">
        <f>IPMT('Assumptions (T&amp;D) old'!$B$100,Model!AJ$1,'Assumptions (T&amp;D) old'!$B$103,Model!$X$2699)</f>
        <v>-0.002117787026</v>
      </c>
      <c r="AL2775" s="373">
        <f>IPMT('Assumptions (T&amp;D) old'!$B$100,Model!AK$1,'Assumptions (T&amp;D) old'!$B$103,Model!$X$2699)</f>
        <v>-0.001083458808</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-0.01230684974</v>
      </c>
      <c r="Z2776" s="373">
        <f>IPMT('Assumptions (T&amp;D) old'!$B$100,Model!X$1,'Assumptions (T&amp;D) old'!$B$103,Model!$Y$2699)</f>
        <v>-0.01172570633</v>
      </c>
      <c r="AA2776" s="373">
        <f>IPMT('Assumptions (T&amp;D) old'!$B$100,Model!Y$1,'Assumptions (T&amp;D) old'!$B$103,Model!$Y$2699)</f>
        <v>-0.01111695862</v>
      </c>
      <c r="AB2776" s="373">
        <f>IPMT('Assumptions (T&amp;D) old'!$B$100,Model!Z$1,'Assumptions (T&amp;D) old'!$B$103,Model!$Y$2699)</f>
        <v>-0.01047929538</v>
      </c>
      <c r="AC2776" s="373">
        <f>IPMT('Assumptions (T&amp;D) old'!$B$100,Model!AA$1,'Assumptions (T&amp;D) old'!$B$103,Model!$Y$2699)</f>
        <v>-0.009811343144</v>
      </c>
      <c r="AD2776" s="373">
        <f>IPMT('Assumptions (T&amp;D) old'!$B$100,Model!AB$1,'Assumptions (T&amp;D) old'!$B$103,Model!$Y$2699)</f>
        <v>-0.009111663175</v>
      </c>
      <c r="AE2776" s="373">
        <f>IPMT('Assumptions (T&amp;D) old'!$B$100,Model!AC$1,'Assumptions (T&amp;D) old'!$B$103,Model!$Y$2699)</f>
        <v>-0.008378748408</v>
      </c>
      <c r="AF2776" s="373">
        <f>IPMT('Assumptions (T&amp;D) old'!$B$100,Model!AD$1,'Assumptions (T&amp;D) old'!$B$103,Model!$Y$2699)</f>
        <v>-0.007611020189</v>
      </c>
      <c r="AG2776" s="373">
        <f>IPMT('Assumptions (T&amp;D) old'!$B$100,Model!AE$1,'Assumptions (T&amp;D) old'!$B$103,Model!$Y$2699)</f>
        <v>-0.00680682488</v>
      </c>
      <c r="AH2776" s="373">
        <f>IPMT('Assumptions (T&amp;D) old'!$B$100,Model!AF$1,'Assumptions (T&amp;D) old'!$B$103,Model!$Y$2699)</f>
        <v>-0.005964430293</v>
      </c>
      <c r="AI2776" s="373">
        <f>IPMT('Assumptions (T&amp;D) old'!$B$100,Model!AG$1,'Assumptions (T&amp;D) old'!$B$103,Model!$Y$2699)</f>
        <v>-0.005082021964</v>
      </c>
      <c r="AJ2776" s="373">
        <f>IPMT('Assumptions (T&amp;D) old'!$B$100,Model!AH$1,'Assumptions (T&amp;D) old'!$B$103,Model!$Y$2699)</f>
        <v>-0.004157699239</v>
      </c>
      <c r="AK2776" s="373">
        <f>IPMT('Assumptions (T&amp;D) old'!$B$100,Model!AI$1,'Assumptions (T&amp;D) old'!$B$103,Model!$Y$2699)</f>
        <v>-0.003189471184</v>
      </c>
      <c r="AL2776" s="373">
        <f>IPMT('Assumptions (T&amp;D) old'!$B$100,Model!AJ$1,'Assumptions (T&amp;D) old'!$B$103,Model!$Y$2699)</f>
        <v>-0.002175252297</v>
      </c>
      <c r="AM2776" s="373">
        <f>IPMT('Assumptions (T&amp;D) old'!$B$100,Model!AK$1,'Assumptions (T&amp;D) old'!$B$103,Model!$Y$2699)</f>
        <v>-0.001112858013</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-0.01264013725</v>
      </c>
      <c r="AA2777" s="373">
        <f>IPMT('Assumptions (T&amp;D) old'!$B$100,Model!X$1,'Assumptions (T&amp;D) old'!$B$103,Model!$Z$2699)</f>
        <v>-0.01204325563</v>
      </c>
      <c r="AB2777" s="373">
        <f>IPMT('Assumptions (T&amp;D) old'!$B$100,Model!Y$1,'Assumptions (T&amp;D) old'!$B$103,Model!$Z$2699)</f>
        <v>-0.01141802213</v>
      </c>
      <c r="AC2777" s="373">
        <f>IPMT('Assumptions (T&amp;D) old'!$B$100,Model!Z$1,'Assumptions (T&amp;D) old'!$B$103,Model!$Z$2699)</f>
        <v>-0.01076309004</v>
      </c>
      <c r="AD2777" s="373">
        <f>IPMT('Assumptions (T&amp;D) old'!$B$100,Model!AA$1,'Assumptions (T&amp;D) old'!$B$103,Model!$Z$2699)</f>
        <v>-0.01007704868</v>
      </c>
      <c r="AE2777" s="373">
        <f>IPMT('Assumptions (T&amp;D) old'!$B$100,Model!AB$1,'Assumptions (T&amp;D) old'!$B$103,Model!$Z$2699)</f>
        <v>-0.009358420352</v>
      </c>
      <c r="AF2777" s="373">
        <f>IPMT('Assumptions (T&amp;D) old'!$B$100,Model!AC$1,'Assumptions (T&amp;D) old'!$B$103,Model!$Z$2699)</f>
        <v>-0.00860565718</v>
      </c>
      <c r="AG2777" s="373">
        <f>IPMT('Assumptions (T&amp;D) old'!$B$100,Model!AD$1,'Assumptions (T&amp;D) old'!$B$103,Model!$Z$2699)</f>
        <v>-0.007817137757</v>
      </c>
      <c r="AH2777" s="373">
        <f>IPMT('Assumptions (T&amp;D) old'!$B$100,Model!AE$1,'Assumptions (T&amp;D) old'!$B$103,Model!$Z$2699)</f>
        <v>-0.006991163662</v>
      </c>
      <c r="AI2777" s="373">
        <f>IPMT('Assumptions (T&amp;D) old'!$B$100,Model!AF$1,'Assumptions (T&amp;D) old'!$B$103,Model!$Z$2699)</f>
        <v>-0.006125955796</v>
      </c>
      <c r="AJ2777" s="373">
        <f>IPMT('Assumptions (T&amp;D) old'!$B$100,Model!AG$1,'Assumptions (T&amp;D) old'!$B$103,Model!$Z$2699)</f>
        <v>-0.005219650558</v>
      </c>
      <c r="AK2777" s="373">
        <f>IPMT('Assumptions (T&amp;D) old'!$B$100,Model!AH$1,'Assumptions (T&amp;D) old'!$B$103,Model!$Z$2699)</f>
        <v>-0.00427029582</v>
      </c>
      <c r="AL2777" s="373">
        <f>IPMT('Assumptions (T&amp;D) old'!$B$100,Model!AI$1,'Assumptions (T&amp;D) old'!$B$103,Model!$Z$2699)</f>
        <v>-0.003275846733</v>
      </c>
      <c r="AM2777" s="373">
        <f>IPMT('Assumptions (T&amp;D) old'!$B$100,Model!AJ$1,'Assumptions (T&amp;D) old'!$B$103,Model!$Z$2699)</f>
        <v>-0.002234161313</v>
      </c>
      <c r="AN2777" s="373">
        <f>IPMT('Assumptions (T&amp;D) old'!$B$100,Model!AK$1,'Assumptions (T&amp;D) old'!$B$103,Model!$Z$2699)</f>
        <v>-0.001142995837</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-0.0129817888</v>
      </c>
      <c r="AB2778" s="373">
        <f>IPMT('Assumptions (T&amp;D) old'!$B$100,Model!X$1,'Assumptions (T&amp;D) old'!$B$103,Model!$AA$2699)</f>
        <v>-0.01236877401</v>
      </c>
      <c r="AC2778" s="373">
        <f>IPMT('Assumptions (T&amp;D) old'!$B$100,Model!Y$1,'Assumptions (T&amp;D) old'!$B$103,Model!$AA$2699)</f>
        <v>-0.01172664101</v>
      </c>
      <c r="AD2778" s="373">
        <f>IPMT('Assumptions (T&amp;D) old'!$B$100,Model!Z$1,'Assumptions (T&amp;D) old'!$B$103,Model!$AA$2699)</f>
        <v>-0.0110540067</v>
      </c>
      <c r="AE2778" s="373">
        <f>IPMT('Assumptions (T&amp;D) old'!$B$100,Model!AA$1,'Assumptions (T&amp;D) old'!$B$103,Model!$AA$2699)</f>
        <v>-0.01034942225</v>
      </c>
      <c r="AF2778" s="373">
        <f>IPMT('Assumptions (T&amp;D) old'!$B$100,Model!AB$1,'Assumptions (T&amp;D) old'!$B$103,Model!$AA$2699)</f>
        <v>-0.009611370049</v>
      </c>
      <c r="AG2778" s="373">
        <f>IPMT('Assumptions (T&amp;D) old'!$B$100,Model!AC$1,'Assumptions (T&amp;D) old'!$B$103,Model!$AA$2699)</f>
        <v>-0.008838260364</v>
      </c>
      <c r="AH2778" s="373">
        <f>IPMT('Assumptions (T&amp;D) old'!$B$100,Model!AD$1,'Assumptions (T&amp;D) old'!$B$103,Model!$AA$2699)</f>
        <v>-0.008028427969</v>
      </c>
      <c r="AI2778" s="373">
        <f>IPMT('Assumptions (T&amp;D) old'!$B$100,Model!AE$1,'Assumptions (T&amp;D) old'!$B$103,Model!$AA$2699)</f>
        <v>-0.007180128536</v>
      </c>
      <c r="AJ2778" s="373">
        <f>IPMT('Assumptions (T&amp;D) old'!$B$100,Model!AF$1,'Assumptions (T&amp;D) old'!$B$103,Model!$AA$2699)</f>
        <v>-0.006291534879</v>
      </c>
      <c r="AK2778" s="373">
        <f>IPMT('Assumptions (T&amp;D) old'!$B$100,Model!AG$1,'Assumptions (T&amp;D) old'!$B$103,Model!$AA$2699)</f>
        <v>-0.005360733024</v>
      </c>
      <c r="AL2778" s="373">
        <f>IPMT('Assumptions (T&amp;D) old'!$B$100,Model!AH$1,'Assumptions (T&amp;D) old'!$B$103,Model!$AA$2699)</f>
        <v>-0.004385718081</v>
      </c>
      <c r="AM2778" s="373">
        <f>IPMT('Assumptions (T&amp;D) old'!$B$100,Model!AI$1,'Assumptions (T&amp;D) old'!$B$103,Model!$AA$2699)</f>
        <v>-0.003364389927</v>
      </c>
      <c r="AN2778" s="373">
        <f>IPMT('Assumptions (T&amp;D) old'!$B$100,Model!AJ$1,'Assumptions (T&amp;D) old'!$B$103,Model!$AA$2699)</f>
        <v>-0.002294548687</v>
      </c>
      <c r="AO2778" s="373">
        <f>IPMT('Assumptions (T&amp;D) old'!$B$100,Model!AK$1,'Assumptions (T&amp;D) old'!$B$103,Model!$AA$2699)</f>
        <v>-0.001173889988</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-0.01333200478</v>
      </c>
      <c r="AC2779" s="373">
        <f>IPMT('Assumptions (T&amp;D) old'!$B$100,Model!X$1,'Assumptions (T&amp;D) old'!$B$103,Model!$AB$2699)</f>
        <v>-0.01270245239</v>
      </c>
      <c r="AD2779" s="373">
        <f>IPMT('Assumptions (T&amp;D) old'!$B$100,Model!Y$1,'Assumptions (T&amp;D) old'!$B$103,Model!$AB$2699)</f>
        <v>-0.01204299626</v>
      </c>
      <c r="AE2779" s="373">
        <f>IPMT('Assumptions (T&amp;D) old'!$B$100,Model!Z$1,'Assumptions (T&amp;D) old'!$B$103,Model!$AB$2699)</f>
        <v>-0.01135221597</v>
      </c>
      <c r="AF2779" s="373">
        <f>IPMT('Assumptions (T&amp;D) old'!$B$100,Model!AA$1,'Assumptions (T&amp;D) old'!$B$103,Model!$AB$2699)</f>
        <v>-0.01062862361</v>
      </c>
      <c r="AG2779" s="373">
        <f>IPMT('Assumptions (T&amp;D) old'!$B$100,Model!AB$1,'Assumptions (T&amp;D) old'!$B$103,Model!$AB$2699)</f>
        <v>-0.009870660613</v>
      </c>
      <c r="AH2779" s="373">
        <f>IPMT('Assumptions (T&amp;D) old'!$B$100,Model!AC$1,'Assumptions (T&amp;D) old'!$B$103,Model!$AB$2699)</f>
        <v>-0.009076694375</v>
      </c>
      <c r="AI2779" s="373">
        <f>IPMT('Assumptions (T&amp;D) old'!$B$100,Model!AD$1,'Assumptions (T&amp;D) old'!$B$103,Model!$AB$2699)</f>
        <v>-0.008245014741</v>
      </c>
      <c r="AJ2779" s="373">
        <f>IPMT('Assumptions (T&amp;D) old'!$B$100,Model!AE$1,'Assumptions (T&amp;D) old'!$B$103,Model!$AB$2699)</f>
        <v>-0.007373830325</v>
      </c>
      <c r="AK2779" s="373">
        <f>IPMT('Assumptions (T&amp;D) old'!$B$100,Model!AF$1,'Assumptions (T&amp;D) old'!$B$103,Model!$AB$2699)</f>
        <v>-0.006461264649</v>
      </c>
      <c r="AL2779" s="373">
        <f>IPMT('Assumptions (T&amp;D) old'!$B$100,Model!AG$1,'Assumptions (T&amp;D) old'!$B$103,Model!$AB$2699)</f>
        <v>-0.005505352103</v>
      </c>
      <c r="AM2779" s="373">
        <f>IPMT('Assumptions (T&amp;D) old'!$B$100,Model!AH$1,'Assumptions (T&amp;D) old'!$B$103,Model!$AB$2699)</f>
        <v>-0.004504033712</v>
      </c>
      <c r="AN2779" s="373">
        <f>IPMT('Assumptions (T&amp;D) old'!$B$100,Model!AI$1,'Assumptions (T&amp;D) old'!$B$103,Model!$AB$2699)</f>
        <v>-0.003455152697</v>
      </c>
      <c r="AO2779" s="373">
        <f>IPMT('Assumptions (T&amp;D) old'!$B$100,Model!AJ$1,'Assumptions (T&amp;D) old'!$B$103,Model!$AB$2699)</f>
        <v>-0.002356449833</v>
      </c>
      <c r="AP2779" s="373">
        <f>IPMT('Assumptions (T&amp;D) old'!$B$100,Model!AK$1,'Assumptions (T&amp;D) old'!$B$103,Model!$AB$2699)</f>
        <v>-0.001205558584</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-0.01392401249</v>
      </c>
      <c r="AD2780" s="373">
        <f>IPMT('Assumptions (T&amp;D) old'!$B$100,Model!X$1,'Assumptions (T&amp;D) old'!$B$103,Model!$AC$2699)</f>
        <v>-0.01326650483</v>
      </c>
      <c r="AE2780" s="373">
        <f>IPMT('Assumptions (T&amp;D) old'!$B$100,Model!Y$1,'Assumptions (T&amp;D) old'!$B$103,Model!$AC$2699)</f>
        <v>-0.01257776555</v>
      </c>
      <c r="AF2780" s="373">
        <f>IPMT('Assumptions (T&amp;D) old'!$B$100,Model!Z$1,'Assumptions (T&amp;D) old'!$B$103,Model!$AC$2699)</f>
        <v>-0.01185631115</v>
      </c>
      <c r="AG2780" s="373">
        <f>IPMT('Assumptions (T&amp;D) old'!$B$100,Model!AA$1,'Assumptions (T&amp;D) old'!$B$103,Model!$AC$2699)</f>
        <v>-0.01110058767</v>
      </c>
      <c r="AH2780" s="373">
        <f>IPMT('Assumptions (T&amp;D) old'!$B$100,Model!AB$1,'Assumptions (T&amp;D) old'!$B$103,Model!$AC$2699)</f>
        <v>-0.01030896733</v>
      </c>
      <c r="AI2780" s="373">
        <f>IPMT('Assumptions (T&amp;D) old'!$B$100,Model!AC$1,'Assumptions (T&amp;D) old'!$B$103,Model!$AC$2699)</f>
        <v>-0.009479745017</v>
      </c>
      <c r="AJ2780" s="373">
        <f>IPMT('Assumptions (T&amp;D) old'!$B$100,Model!AD$1,'Assumptions (T&amp;D) old'!$B$103,Model!$AC$2699)</f>
        <v>-0.008611134646</v>
      </c>
      <c r="AK2780" s="373">
        <f>IPMT('Assumptions (T&amp;D) old'!$B$100,Model!AE$1,'Assumptions (T&amp;D) old'!$B$103,Model!$AC$2699)</f>
        <v>-0.007701265283</v>
      </c>
      <c r="AL2780" s="373">
        <f>IPMT('Assumptions (T&amp;D) old'!$B$100,Model!AF$1,'Assumptions (T&amp;D) old'!$B$103,Model!$AC$2699)</f>
        <v>-0.006748177126</v>
      </c>
      <c r="AM2780" s="373">
        <f>IPMT('Assumptions (T&amp;D) old'!$B$100,Model!AG$1,'Assumptions (T&amp;D) old'!$B$103,Model!$AC$2699)</f>
        <v>-0.00574981728</v>
      </c>
      <c r="AN2780" s="373">
        <f>IPMT('Assumptions (T&amp;D) old'!$B$100,Model!AH$1,'Assumptions (T&amp;D) old'!$B$103,Model!$AC$2699)</f>
        <v>-0.004704035343</v>
      </c>
      <c r="AO2780" s="373">
        <f>IPMT('Assumptions (T&amp;D) old'!$B$100,Model!AI$1,'Assumptions (T&amp;D) old'!$B$103,Model!$AC$2699)</f>
        <v>-0.003608578763</v>
      </c>
      <c r="AP2780" s="373">
        <f>IPMT('Assumptions (T&amp;D) old'!$B$100,Model!AJ$1,'Assumptions (T&amp;D) old'!$B$103,Model!$AC$2699)</f>
        <v>-0.002461087995</v>
      </c>
      <c r="AQ2780" s="373">
        <f>IPMT('Assumptions (T&amp;D) old'!$B$100,Model!AK$1,'Assumptions (T&amp;D) old'!$B$103,Model!$AC$2699)</f>
        <v>-0.001259091416</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-0.01405895483</v>
      </c>
      <c r="AE2781" s="373">
        <f>IPMT('Assumptions (T&amp;D) old'!$B$100,Model!X$1,'Assumptions (T&amp;D) old'!$B$103,Model!$AD$2699)</f>
        <v>-0.01339507504</v>
      </c>
      <c r="AF2781" s="373">
        <f>IPMT('Assumptions (T&amp;D) old'!$B$100,Model!Y$1,'Assumptions (T&amp;D) old'!$B$103,Model!$AD$2699)</f>
        <v>-0.01269966095</v>
      </c>
      <c r="AG2781" s="373">
        <f>IPMT('Assumptions (T&amp;D) old'!$B$100,Model!Z$1,'Assumptions (T&amp;D) old'!$B$103,Model!$AD$2699)</f>
        <v>-0.01197121469</v>
      </c>
      <c r="AH2781" s="373">
        <f>IPMT('Assumptions (T&amp;D) old'!$B$100,Model!AA$1,'Assumptions (T&amp;D) old'!$B$103,Model!$AD$2699)</f>
        <v>-0.01120816724</v>
      </c>
      <c r="AI2781" s="373">
        <f>IPMT('Assumptions (T&amp;D) old'!$B$100,Model!AB$1,'Assumptions (T&amp;D) old'!$B$103,Model!$AD$2699)</f>
        <v>-0.01040887504</v>
      </c>
      <c r="AJ2781" s="373">
        <f>IPMT('Assumptions (T&amp;D) old'!$B$100,Model!AC$1,'Assumptions (T&amp;D) old'!$B$103,Model!$AD$2699)</f>
        <v>-0.00957161645</v>
      </c>
      <c r="AK2781" s="373">
        <f>IPMT('Assumptions (T&amp;D) old'!$B$100,Model!AD$1,'Assumptions (T&amp;D) old'!$B$103,Model!$AD$2699)</f>
        <v>-0.008694588081</v>
      </c>
      <c r="AL2781" s="373">
        <f>IPMT('Assumptions (T&amp;D) old'!$B$100,Model!AE$1,'Assumptions (T&amp;D) old'!$B$103,Model!$AD$2699)</f>
        <v>-0.007775900865</v>
      </c>
      <c r="AM2781" s="373">
        <f>IPMT('Assumptions (T&amp;D) old'!$B$100,Model!AF$1,'Assumptions (T&amp;D) old'!$B$103,Model!$AD$2699)</f>
        <v>-0.006813576005</v>
      </c>
      <c r="AN2781" s="373">
        <f>IPMT('Assumptions (T&amp;D) old'!$B$100,Model!AG$1,'Assumptions (T&amp;D) old'!$B$103,Model!$AD$2699)</f>
        <v>-0.005805540715</v>
      </c>
      <c r="AO2781" s="373">
        <f>IPMT('Assumptions (T&amp;D) old'!$B$100,Model!AH$1,'Assumptions (T&amp;D) old'!$B$103,Model!$AD$2699)</f>
        <v>-0.004749623749</v>
      </c>
      <c r="AP2781" s="373">
        <f>IPMT('Assumptions (T&amp;D) old'!$B$100,Model!AI$1,'Assumptions (T&amp;D) old'!$B$103,Model!$AD$2699)</f>
        <v>-0.003643550727</v>
      </c>
      <c r="AQ2781" s="373">
        <f>IPMT('Assumptions (T&amp;D) old'!$B$100,Model!AJ$1,'Assumptions (T&amp;D) old'!$B$103,Model!$AD$2699)</f>
        <v>-0.002484939236</v>
      </c>
      <c r="AR2781" s="373">
        <f>IPMT('Assumptions (T&amp;D) old'!$B$100,Model!AK$1,'Assumptions (T&amp;D) old'!$B$103,Model!$AD$2699)</f>
        <v>-0.0012712937</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-0.01443611333</v>
      </c>
      <c r="AF2782" s="373">
        <f>IPMT('Assumptions (T&amp;D) old'!$B$100,Model!X$1,'Assumptions (T&amp;D) old'!$B$103,Model!$AE$2699)</f>
        <v>-0.01375442369</v>
      </c>
      <c r="AG2782" s="373">
        <f>IPMT('Assumptions (T&amp;D) old'!$B$100,Model!Y$1,'Assumptions (T&amp;D) old'!$B$103,Model!$AE$2699)</f>
        <v>-0.01304035378</v>
      </c>
      <c r="AH2782" s="373">
        <f>IPMT('Assumptions (T&amp;D) old'!$B$100,Model!Z$1,'Assumptions (T&amp;D) old'!$B$103,Model!$AE$2699)</f>
        <v>-0.01229236555</v>
      </c>
      <c r="AI2782" s="373">
        <f>IPMT('Assumptions (T&amp;D) old'!$B$100,Model!AA$1,'Assumptions (T&amp;D) old'!$B$103,Model!$AE$2699)</f>
        <v>-0.01150884788</v>
      </c>
      <c r="AJ2782" s="373">
        <f>IPMT('Assumptions (T&amp;D) old'!$B$100,Model!AB$1,'Assumptions (T&amp;D) old'!$B$103,Model!$AE$2699)</f>
        <v>-0.01068811313</v>
      </c>
      <c r="AK2782" s="373">
        <f>IPMT('Assumptions (T&amp;D) old'!$B$100,Model!AC$1,'Assumptions (T&amp;D) old'!$B$103,Model!$AE$2699)</f>
        <v>-0.00982839347</v>
      </c>
      <c r="AL2782" s="373">
        <f>IPMT('Assumptions (T&amp;D) old'!$B$100,Model!AD$1,'Assumptions (T&amp;D) old'!$B$103,Model!$AE$2699)</f>
        <v>-0.008927837128</v>
      </c>
      <c r="AM2782" s="373">
        <f>IPMT('Assumptions (T&amp;D) old'!$B$100,Model!AE$1,'Assumptions (T&amp;D) old'!$B$103,Model!$AE$2699)</f>
        <v>-0.00798450436</v>
      </c>
      <c r="AN2782" s="373">
        <f>IPMT('Assumptions (T&amp;D) old'!$B$100,Model!AF$1,'Assumptions (T&amp;D) old'!$B$103,Model!$AE$2699)</f>
        <v>-0.006996363286</v>
      </c>
      <c r="AO2782" s="373">
        <f>IPMT('Assumptions (T&amp;D) old'!$B$100,Model!AG$1,'Assumptions (T&amp;D) old'!$B$103,Model!$AE$2699)</f>
        <v>-0.005961285511</v>
      </c>
      <c r="AP2782" s="373">
        <f>IPMT('Assumptions (T&amp;D) old'!$B$100,Model!AH$1,'Assumptions (T&amp;D) old'!$B$103,Model!$AE$2699)</f>
        <v>-0.004877041541</v>
      </c>
      <c r="AQ2782" s="373">
        <f>IPMT('Assumptions (T&amp;D) old'!$B$100,Model!AI$1,'Assumptions (T&amp;D) old'!$B$103,Model!$AE$2699)</f>
        <v>-0.003741295983</v>
      </c>
      <c r="AR2782" s="373">
        <f>IPMT('Assumptions (T&amp;D) old'!$B$100,Model!AJ$1,'Assumptions (T&amp;D) old'!$B$103,Model!$AE$2699)</f>
        <v>-0.00255160251</v>
      </c>
      <c r="AS2782" s="373">
        <f>IPMT('Assumptions (T&amp;D) old'!$B$100,Model!AK$1,'Assumptions (T&amp;D) old'!$B$103,Model!$AE$2699)</f>
        <v>-0.001305398598</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-0.01802809074</v>
      </c>
      <c r="AG2783" s="373">
        <f>IPMT('Assumptions (T&amp;D) old'!$B$100,Model!X$1,'Assumptions (T&amp;D) old'!$B$103,Model!$AF$2699)</f>
        <v>-0.01717678384</v>
      </c>
      <c r="AH2783" s="373">
        <f>IPMT('Assumptions (T&amp;D) old'!$B$100,Model!Y$1,'Assumptions (T&amp;D) old'!$B$103,Model!$AF$2699)</f>
        <v>-0.01628503987</v>
      </c>
      <c r="AI2783" s="373">
        <f>IPMT('Assumptions (T&amp;D) old'!$B$100,Model!Z$1,'Assumptions (T&amp;D) old'!$B$103,Model!$AF$2699)</f>
        <v>-0.01535093806</v>
      </c>
      <c r="AJ2783" s="373">
        <f>IPMT('Assumptions (T&amp;D) old'!$B$100,Model!AA$1,'Assumptions (T&amp;D) old'!$B$103,Model!$AF$2699)</f>
        <v>-0.01437246641</v>
      </c>
      <c r="AK2783" s="373">
        <f>IPMT('Assumptions (T&amp;D) old'!$B$100,Model!AB$1,'Assumptions (T&amp;D) old'!$B$103,Model!$AF$2699)</f>
        <v>-0.01334751736</v>
      </c>
      <c r="AL2783" s="373">
        <f>IPMT('Assumptions (T&amp;D) old'!$B$100,Model!AC$1,'Assumptions (T&amp;D) old'!$B$103,Model!$AF$2699)</f>
        <v>-0.01227388323</v>
      </c>
      <c r="AM2783" s="373">
        <f>IPMT('Assumptions (T&amp;D) old'!$B$100,Model!AD$1,'Assumptions (T&amp;D) old'!$B$103,Model!$AF$2699)</f>
        <v>-0.01114925147</v>
      </c>
      <c r="AN2783" s="373">
        <f>IPMT('Assumptions (T&amp;D) old'!$B$100,Model!AE$1,'Assumptions (T&amp;D) old'!$B$103,Model!$AF$2699)</f>
        <v>-0.009971199711</v>
      </c>
      <c r="AO2783" s="373">
        <f>IPMT('Assumptions (T&amp;D) old'!$B$100,Model!AF$1,'Assumptions (T&amp;D) old'!$B$103,Model!$AF$2699)</f>
        <v>-0.008737190492</v>
      </c>
      <c r="AP2783" s="373">
        <f>IPMT('Assumptions (T&amp;D) old'!$B$100,Model!AG$1,'Assumptions (T&amp;D) old'!$B$103,Model!$AF$2699)</f>
        <v>-0.007444565834</v>
      </c>
      <c r="AQ2783" s="373">
        <f>IPMT('Assumptions (T&amp;D) old'!$B$100,Model!AH$1,'Assumptions (T&amp;D) old'!$B$103,Model!$AF$2699)</f>
        <v>-0.006090541505</v>
      </c>
      <c r="AR2783" s="373">
        <f>IPMT('Assumptions (T&amp;D) old'!$B$100,Model!AI$1,'Assumptions (T&amp;D) old'!$B$103,Model!$AF$2699)</f>
        <v>-0.004672201021</v>
      </c>
      <c r="AS2783" s="373">
        <f>IPMT('Assumptions (T&amp;D) old'!$B$100,Model!AJ$1,'Assumptions (T&amp;D) old'!$B$103,Model!$AF$2699)</f>
        <v>-0.003186489363</v>
      </c>
      <c r="AT2783" s="373">
        <f>IPMT('Assumptions (T&amp;D) old'!$B$100,Model!AK$1,'Assumptions (T&amp;D) old'!$B$103,Model!$AF$2699)</f>
        <v>-0.001630206402</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-0.0166864365</v>
      </c>
      <c r="AH2784" s="373">
        <f>IPMT('Assumptions (T&amp;D) old'!$B$100,Model!X$1,'Assumptions (T&amp;D) old'!$B$103,Model!$AG$2699)</f>
        <v>-0.01589848404</v>
      </c>
      <c r="AI2784" s="373">
        <f>IPMT('Assumptions (T&amp;D) old'!$B$100,Model!Y$1,'Assumptions (T&amp;D) old'!$B$103,Model!$AG$2699)</f>
        <v>-0.01507310384</v>
      </c>
      <c r="AJ2784" s="373">
        <f>IPMT('Assumptions (T&amp;D) old'!$B$100,Model!Z$1,'Assumptions (T&amp;D) old'!$B$103,Model!$AG$2699)</f>
        <v>-0.01420851808</v>
      </c>
      <c r="AK2784" s="373">
        <f>IPMT('Assumptions (T&amp;D) old'!$B$100,Model!AA$1,'Assumptions (T&amp;D) old'!$B$103,Model!$AG$2699)</f>
        <v>-0.01330286449</v>
      </c>
      <c r="AL2784" s="373">
        <f>IPMT('Assumptions (T&amp;D) old'!$B$100,Model!AB$1,'Assumptions (T&amp;D) old'!$B$103,Model!$AG$2699)</f>
        <v>-0.01235419236</v>
      </c>
      <c r="AM2784" s="373">
        <f>IPMT('Assumptions (T&amp;D) old'!$B$100,Model!AC$1,'Assumptions (T&amp;D) old'!$B$103,Model!$AG$2699)</f>
        <v>-0.0113604583</v>
      </c>
      <c r="AN2784" s="373">
        <f>IPMT('Assumptions (T&amp;D) old'!$B$100,Model!AD$1,'Assumptions (T&amp;D) old'!$B$103,Model!$AG$2699)</f>
        <v>-0.01031952187</v>
      </c>
      <c r="AO2784" s="373">
        <f>IPMT('Assumptions (T&amp;D) old'!$B$100,Model!AE$1,'Assumptions (T&amp;D) old'!$B$103,Model!$AG$2699)</f>
        <v>-0.009229140969</v>
      </c>
      <c r="AP2784" s="373">
        <f>IPMT('Assumptions (T&amp;D) old'!$B$100,Model!AF$1,'Assumptions (T&amp;D) old'!$B$103,Model!$AG$2699)</f>
        <v>-0.00808696697</v>
      </c>
      <c r="AQ2784" s="373">
        <f>IPMT('Assumptions (T&amp;D) old'!$B$100,Model!AG$1,'Assumptions (T&amp;D) old'!$B$103,Model!$AG$2699)</f>
        <v>-0.006890539707</v>
      </c>
      <c r="AR2784" s="373">
        <f>IPMT('Assumptions (T&amp;D) old'!$B$100,Model!AH$1,'Assumptions (T&amp;D) old'!$B$103,Model!$AG$2699)</f>
        <v>-0.005637282148</v>
      </c>
      <c r="AS2784" s="373">
        <f>IPMT('Assumptions (T&amp;D) old'!$B$100,Model!AI$1,'Assumptions (T&amp;D) old'!$B$103,Model!$AG$2699)</f>
        <v>-0.004324494856</v>
      </c>
      <c r="AT2784" s="373">
        <f>IPMT('Assumptions (T&amp;D) old'!$B$100,Model!AJ$1,'Assumptions (T&amp;D) old'!$B$103,Model!$AG$2699)</f>
        <v>-0.002949350167</v>
      </c>
      <c r="AU2784" s="373">
        <f>IPMT('Assumptions (T&amp;D) old'!$B$100,Model!AK$1,'Assumptions (T&amp;D) old'!$B$103,Model!$AG$2699)</f>
        <v>-0.001508886105</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-0.01604638451</v>
      </c>
      <c r="AI2785" s="373">
        <f>IPMT('Assumptions (T&amp;D) old'!$B$100,Model!X$1,'Assumptions (T&amp;D) old'!$B$103,Model!$AH$2699)</f>
        <v>-0.01528865603</v>
      </c>
      <c r="AJ2785" s="373">
        <f>IPMT('Assumptions (T&amp;D) old'!$B$100,Model!Y$1,'Assumptions (T&amp;D) old'!$B$103,Model!$AH$2699)</f>
        <v>-0.01449493545</v>
      </c>
      <c r="AK2785" s="373">
        <f>IPMT('Assumptions (T&amp;D) old'!$B$100,Model!Z$1,'Assumptions (T&amp;D) old'!$B$103,Model!$AH$2699)</f>
        <v>-0.01366351314</v>
      </c>
      <c r="AL2785" s="373">
        <f>IPMT('Assumptions (T&amp;D) old'!$B$100,Model!AA$1,'Assumptions (T&amp;D) old'!$B$103,Model!$AH$2699)</f>
        <v>-0.01279259827</v>
      </c>
      <c r="AM2785" s="373">
        <f>IPMT('Assumptions (T&amp;D) old'!$B$100,Model!AB$1,'Assumptions (T&amp;D) old'!$B$103,Model!$AH$2699)</f>
        <v>-0.01188031494</v>
      </c>
      <c r="AN2785" s="373">
        <f>IPMT('Assumptions (T&amp;D) old'!$B$100,Model!AC$1,'Assumptions (T&amp;D) old'!$B$103,Model!$AH$2699)</f>
        <v>-0.01092469816</v>
      </c>
      <c r="AO2785" s="373">
        <f>IPMT('Assumptions (T&amp;D) old'!$B$100,Model!AD$1,'Assumptions (T&amp;D) old'!$B$103,Model!$AH$2699)</f>
        <v>-0.009923689576</v>
      </c>
      <c r="AP2785" s="373">
        <f>IPMT('Assumptions (T&amp;D) old'!$B$100,Model!AE$1,'Assumptions (T&amp;D) old'!$B$103,Model!$AH$2699)</f>
        <v>-0.008875133087</v>
      </c>
      <c r="AQ2785" s="373">
        <f>IPMT('Assumptions (T&amp;D) old'!$B$100,Model!AF$1,'Assumptions (T&amp;D) old'!$B$103,Model!$AH$2699)</f>
        <v>-0.007776770165</v>
      </c>
      <c r="AR2785" s="373">
        <f>IPMT('Assumptions (T&amp;D) old'!$B$100,Model!AG$1,'Assumptions (T&amp;D) old'!$B$103,Model!$AH$2699)</f>
        <v>-0.006626235003</v>
      </c>
      <c r="AS2785" s="373">
        <f>IPMT('Assumptions (T&amp;D) old'!$B$100,Model!AH$1,'Assumptions (T&amp;D) old'!$B$103,Model!$AH$2699)</f>
        <v>-0.005421049422</v>
      </c>
      <c r="AT2785" s="373">
        <f>IPMT('Assumptions (T&amp;D) old'!$B$100,Model!AI$1,'Assumptions (T&amp;D) old'!$B$103,Model!$AH$2699)</f>
        <v>-0.004158617525</v>
      </c>
      <c r="AU2785" s="373">
        <f>IPMT('Assumptions (T&amp;D) old'!$B$100,Model!AJ$1,'Assumptions (T&amp;D) old'!$B$103,Model!$AH$2699)</f>
        <v>-0.002836220114</v>
      </c>
      <c r="AV2785" s="373">
        <f>IPMT('Assumptions (T&amp;D) old'!$B$100,Model!AK$1,'Assumptions (T&amp;D) old'!$B$103,Model!$AH$2699)</f>
        <v>-0.001451008825</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-0.01604115543</v>
      </c>
      <c r="AJ2786" s="373">
        <f>IPMT('Assumptions (T&amp;D) old'!$B$100,Model!X$1,'Assumptions (T&amp;D) old'!$B$103,Model!$AI$2699)</f>
        <v>-0.01528367388</v>
      </c>
      <c r="AK2786" s="373">
        <f>IPMT('Assumptions (T&amp;D) old'!$B$100,Model!Y$1,'Assumptions (T&amp;D) old'!$B$103,Model!$AI$2699)</f>
        <v>-0.01449021194</v>
      </c>
      <c r="AL2786" s="373">
        <f>IPMT('Assumptions (T&amp;D) old'!$B$100,Model!Z$1,'Assumptions (T&amp;D) old'!$B$103,Model!$AI$2699)</f>
        <v>-0.01365906057</v>
      </c>
      <c r="AM2786" s="373">
        <f>IPMT('Assumptions (T&amp;D) old'!$B$100,Model!AA$1,'Assumptions (T&amp;D) old'!$B$103,Model!$AI$2699)</f>
        <v>-0.01278842951</v>
      </c>
      <c r="AN2786" s="373">
        <f>IPMT('Assumptions (T&amp;D) old'!$B$100,Model!AB$1,'Assumptions (T&amp;D) old'!$B$103,Model!$AI$2699)</f>
        <v>-0.01187644347</v>
      </c>
      <c r="AO2786" s="373">
        <f>IPMT('Assumptions (T&amp;D) old'!$B$100,Model!AC$1,'Assumptions (T&amp;D) old'!$B$103,Model!$AI$2699)</f>
        <v>-0.0109211381</v>
      </c>
      <c r="AP2786" s="373">
        <f>IPMT('Assumptions (T&amp;D) old'!$B$100,Model!AD$1,'Assumptions (T&amp;D) old'!$B$103,Model!$AI$2699)</f>
        <v>-0.009920455717</v>
      </c>
      <c r="AQ2786" s="373">
        <f>IPMT('Assumptions (T&amp;D) old'!$B$100,Model!AE$1,'Assumptions (T&amp;D) old'!$B$103,Model!$AI$2699)</f>
        <v>-0.008872240923</v>
      </c>
      <c r="AR2786" s="373">
        <f>IPMT('Assumptions (T&amp;D) old'!$B$100,Model!AF$1,'Assumptions (T&amp;D) old'!$B$103,Model!$AI$2699)</f>
        <v>-0.007774235927</v>
      </c>
      <c r="AS2786" s="373">
        <f>IPMT('Assumptions (T&amp;D) old'!$B$100,Model!AG$1,'Assumptions (T&amp;D) old'!$B$103,Model!$AI$2699)</f>
        <v>-0.006624075694</v>
      </c>
      <c r="AT2786" s="373">
        <f>IPMT('Assumptions (T&amp;D) old'!$B$100,Model!AH$1,'Assumptions (T&amp;D) old'!$B$103,Model!$AI$2699)</f>
        <v>-0.00541928285</v>
      </c>
      <c r="AU2786" s="373">
        <f>IPMT('Assumptions (T&amp;D) old'!$B$100,Model!AI$1,'Assumptions (T&amp;D) old'!$B$103,Model!$AI$2699)</f>
        <v>-0.004157262345</v>
      </c>
      <c r="AV2786" s="373">
        <f>IPMT('Assumptions (T&amp;D) old'!$B$100,Model!AJ$1,'Assumptions (T&amp;D) old'!$B$103,Model!$AI$2699)</f>
        <v>-0.002835295867</v>
      </c>
      <c r="AW2786" s="373">
        <f>IPMT('Assumptions (T&amp;D) old'!$B$100,Model!AK$1,'Assumptions (T&amp;D) old'!$B$103,Model!$AI$2699)</f>
        <v>-0.001450535981</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-0.01886612888</v>
      </c>
      <c r="AK2787" s="373">
        <f>IPMT('Assumptions (T&amp;D) old'!$B$100,Model!X$1,'Assumptions (T&amp;D) old'!$B$103,Model!$AJ$2699)</f>
        <v>-0.01797524887</v>
      </c>
      <c r="AL2787" s="373">
        <f>IPMT('Assumptions (T&amp;D) old'!$B$100,Model!Y$1,'Assumptions (T&amp;D) old'!$B$103,Model!$AJ$2699)</f>
        <v>-0.01704205206</v>
      </c>
      <c r="AM2787" s="373">
        <f>IPMT('Assumptions (T&amp;D) old'!$B$100,Model!Z$1,'Assumptions (T&amp;D) old'!$B$103,Model!$AJ$2699)</f>
        <v>-0.01606452841</v>
      </c>
      <c r="AN2787" s="373">
        <f>IPMT('Assumptions (T&amp;D) old'!$B$100,Model!AA$1,'Assumptions (T&amp;D) old'!$B$103,Model!$AJ$2699)</f>
        <v>-0.01504057238</v>
      </c>
      <c r="AO2787" s="373">
        <f>IPMT('Assumptions (T&amp;D) old'!$B$100,Model!AB$1,'Assumptions (T&amp;D) old'!$B$103,Model!$AJ$2699)</f>
        <v>-0.01396797843</v>
      </c>
      <c r="AP2787" s="373">
        <f>IPMT('Assumptions (T&amp;D) old'!$B$100,Model!AC$1,'Assumptions (T&amp;D) old'!$B$103,Model!$AJ$2699)</f>
        <v>-0.01284443628</v>
      </c>
      <c r="AQ2787" s="373">
        <f>IPMT('Assumptions (T&amp;D) old'!$B$100,Model!AD$1,'Assumptions (T&amp;D) old'!$B$103,Model!$AJ$2699)</f>
        <v>-0.01166752587</v>
      </c>
      <c r="AR2787" s="373">
        <f>IPMT('Assumptions (T&amp;D) old'!$B$100,Model!AE$1,'Assumptions (T&amp;D) old'!$B$103,Model!$AJ$2699)</f>
        <v>-0.01043471222</v>
      </c>
      <c r="AS2787" s="373">
        <f>IPMT('Assumptions (T&amp;D) old'!$B$100,Model!AF$1,'Assumptions (T&amp;D) old'!$B$103,Model!$AJ$2699)</f>
        <v>-0.009143339926</v>
      </c>
      <c r="AT2787" s="373">
        <f>IPMT('Assumptions (T&amp;D) old'!$B$100,Model!AG$1,'Assumptions (T&amp;D) old'!$B$103,Model!$AJ$2699)</f>
        <v>-0.007790627444</v>
      </c>
      <c r="AU2787" s="373">
        <f>IPMT('Assumptions (T&amp;D) old'!$B$100,Model!AH$1,'Assumptions (T&amp;D) old'!$B$103,Model!$AJ$2699)</f>
        <v>-0.006373661118</v>
      </c>
      <c r="AV2787" s="373">
        <f>IPMT('Assumptions (T&amp;D) old'!$B$100,Model!AI$1,'Assumptions (T&amp;D) old'!$B$103,Model!$AJ$2699)</f>
        <v>-0.004889388892</v>
      </c>
      <c r="AW2787" s="373">
        <f>IPMT('Assumptions (T&amp;D) old'!$B$100,Model!AJ$1,'Assumptions (T&amp;D) old'!$B$103,Model!$AJ$2699)</f>
        <v>-0.003334613735</v>
      </c>
      <c r="AX2787" s="373">
        <f>IPMT('Assumptions (T&amp;D) old'!$B$100,Model!AK$1,'Assumptions (T&amp;D) old'!$B$103,Model!$AJ$2699)</f>
        <v>-0.001705986758</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-0.02266073933</v>
      </c>
      <c r="AL2788" s="373">
        <f>IPMT('Assumptions (T&amp;D) old'!$B$100,Model!X$1,'Assumptions (T&amp;D) old'!$B$103,Model!$AK$2699)</f>
        <v>-0.02159067351</v>
      </c>
      <c r="AM2788" s="373">
        <f>IPMT('Assumptions (T&amp;D) old'!$B$100,Model!Y$1,'Assumptions (T&amp;D) old'!$B$103,Model!$AK$2699)</f>
        <v>-0.02046977957</v>
      </c>
      <c r="AN2788" s="373">
        <f>IPMT('Assumptions (T&amp;D) old'!$B$100,Model!Z$1,'Assumptions (T&amp;D) old'!$B$103,Model!$AK$2699)</f>
        <v>-0.01929564316</v>
      </c>
      <c r="AO2788" s="373">
        <f>IPMT('Assumptions (T&amp;D) old'!$B$100,Model!AA$1,'Assumptions (T&amp;D) old'!$B$103,Model!$AK$2699)</f>
        <v>-0.01806573528</v>
      </c>
      <c r="AP2788" s="373">
        <f>IPMT('Assumptions (T&amp;D) old'!$B$100,Model!AB$1,'Assumptions (T&amp;D) old'!$B$103,Model!$AK$2699)</f>
        <v>-0.01677740677</v>
      </c>
      <c r="AQ2788" s="373">
        <f>IPMT('Assumptions (T&amp;D) old'!$B$100,Model!AC$1,'Assumptions (T&amp;D) old'!$B$103,Model!$AK$2699)</f>
        <v>-0.01542788265</v>
      </c>
      <c r="AR2788" s="373">
        <f>IPMT('Assumptions (T&amp;D) old'!$B$100,Model!AD$1,'Assumptions (T&amp;D) old'!$B$103,Model!$AK$2699)</f>
        <v>-0.01401425614</v>
      </c>
      <c r="AS2788" s="373">
        <f>IPMT('Assumptions (T&amp;D) old'!$B$100,Model!AE$1,'Assumptions (T&amp;D) old'!$B$103,Model!$AK$2699)</f>
        <v>-0.01253348237</v>
      </c>
      <c r="AT2788" s="373">
        <f>IPMT('Assumptions (T&amp;D) old'!$B$100,Model!AF$1,'Assumptions (T&amp;D) old'!$B$103,Model!$AK$2699)</f>
        <v>-0.01098237185</v>
      </c>
      <c r="AU2788" s="373">
        <f>IPMT('Assumptions (T&amp;D) old'!$B$100,Model!AG$1,'Assumptions (T&amp;D) old'!$B$103,Model!$AK$2699)</f>
        <v>-0.009357583576</v>
      </c>
      <c r="AV2788" s="373">
        <f>IPMT('Assumptions (T&amp;D) old'!$B$100,Model!AH$1,'Assumptions (T&amp;D) old'!$B$103,Model!$AK$2699)</f>
        <v>-0.007655617859</v>
      </c>
      <c r="AW2788" s="373">
        <f>IPMT('Assumptions (T&amp;D) old'!$B$100,Model!AI$1,'Assumptions (T&amp;D) old'!$B$103,Model!$AK$2699)</f>
        <v>-0.005872808772</v>
      </c>
      <c r="AX2788" s="373">
        <f>IPMT('Assumptions (T&amp;D) old'!$B$100,Model!AJ$1,'Assumptions (T&amp;D) old'!$B$103,Model!$AK$2699)</f>
        <v>-0.004005316253</v>
      </c>
      <c r="AY2788" s="373">
        <f>IPMT('Assumptions (T&amp;D) old'!$B$100,Model!AK$1,'Assumptions (T&amp;D) old'!$B$103,Model!$AK$2699)</f>
        <v>-0.002049117839</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-0.0261499464</v>
      </c>
      <c r="AM2789" s="373">
        <f>IPMT('Assumptions (T&amp;D) old'!$B$100,Model!X$1,'Assumptions (T&amp;D) old'!$B$103,Model!$AL$2699)</f>
        <v>-0.02491511627</v>
      </c>
      <c r="AN2789" s="373">
        <f>IPMT('Assumptions (T&amp;D) old'!$B$100,Model!Y$1,'Assumptions (T&amp;D) old'!$B$103,Model!$AL$2699)</f>
        <v>-0.0236216317</v>
      </c>
      <c r="AO2789" s="373">
        <f>IPMT('Assumptions (T&amp;D) old'!$B$100,Model!Z$1,'Assumptions (T&amp;D) old'!$B$103,Model!$AL$2699)</f>
        <v>-0.02226670662</v>
      </c>
      <c r="AP2789" s="373">
        <f>IPMT('Assumptions (T&amp;D) old'!$B$100,Model!AA$1,'Assumptions (T&amp;D) old'!$B$103,Model!$AL$2699)</f>
        <v>-0.0208474226</v>
      </c>
      <c r="AQ2789" s="373">
        <f>IPMT('Assumptions (T&amp;D) old'!$B$100,Model!AB$1,'Assumptions (T&amp;D) old'!$B$103,Model!$AL$2699)</f>
        <v>-0.01936072258</v>
      </c>
      <c r="AR2789" s="373">
        <f>IPMT('Assumptions (T&amp;D) old'!$B$100,Model!AC$1,'Assumptions (T&amp;D) old'!$B$103,Model!$AL$2699)</f>
        <v>-0.01780340432</v>
      </c>
      <c r="AS2789" s="373">
        <f>IPMT('Assumptions (T&amp;D) old'!$B$100,Model!AD$1,'Assumptions (T&amp;D) old'!$B$103,Model!$AL$2699)</f>
        <v>-0.01617211343</v>
      </c>
      <c r="AT2789" s="373">
        <f>IPMT('Assumptions (T&amp;D) old'!$B$100,Model!AE$1,'Assumptions (T&amp;D) old'!$B$103,Model!$AL$2699)</f>
        <v>-0.01446333623</v>
      </c>
      <c r="AU2789" s="373">
        <f>IPMT('Assumptions (T&amp;D) old'!$B$100,Model!AF$1,'Assumptions (T&amp;D) old'!$B$103,Model!$AL$2699)</f>
        <v>-0.01267339212</v>
      </c>
      <c r="AV2789" s="373">
        <f>IPMT('Assumptions (T&amp;D) old'!$B$100,Model!AG$1,'Assumptions (T&amp;D) old'!$B$103,Model!$AL$2699)</f>
        <v>-0.01079842565</v>
      </c>
      <c r="AW2789" s="373">
        <f>IPMT('Assumptions (T&amp;D) old'!$B$100,Model!AH$1,'Assumptions (T&amp;D) old'!$B$103,Model!$AL$2699)</f>
        <v>-0.008834398286</v>
      </c>
      <c r="AX2789" s="373">
        <f>IPMT('Assumptions (T&amp;D) old'!$B$100,Model!AI$1,'Assumptions (T&amp;D) old'!$B$103,Model!$AL$2699)</f>
        <v>-0.006777079616</v>
      </c>
      <c r="AY2789" s="373">
        <f>IPMT('Assumptions (T&amp;D) old'!$B$100,Model!AJ$1,'Assumptions (T&amp;D) old'!$B$103,Model!$AL$2699)</f>
        <v>-0.00462203831</v>
      </c>
      <c r="AZ2789" s="373">
        <f>IPMT('Assumptions (T&amp;D) old'!$B$100,Model!AK$1,'Assumptions (T&amp;D) old'!$B$103,Model!$AL$2699)</f>
        <v>-0.002364632542</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-0.02178893905</v>
      </c>
      <c r="AN2790" s="373">
        <f>IPMT('Assumptions (T&amp;D) old'!$B$100,Model!X$1,'Assumptions (T&amp;D) old'!$B$103,Model!$AM$2699)</f>
        <v>-0.02076004063</v>
      </c>
      <c r="AO2790" s="373">
        <f>IPMT('Assumptions (T&amp;D) old'!$B$100,Model!Y$1,'Assumptions (T&amp;D) old'!$B$103,Model!$AM$2699)</f>
        <v>-0.01968226954</v>
      </c>
      <c r="AP2790" s="373">
        <f>IPMT('Assumptions (T&amp;D) old'!$B$100,Model!Z$1,'Assumptions (T&amp;D) old'!$B$103,Model!$AM$2699)</f>
        <v>-0.01855330432</v>
      </c>
      <c r="AQ2790" s="373">
        <f>IPMT('Assumptions (T&amp;D) old'!$B$100,Model!AA$1,'Assumptions (T&amp;D) old'!$B$103,Model!$AM$2699)</f>
        <v>-0.01737071325</v>
      </c>
      <c r="AR2790" s="373">
        <f>IPMT('Assumptions (T&amp;D) old'!$B$100,Model!AB$1,'Assumptions (T&amp;D) old'!$B$103,Model!$AM$2699)</f>
        <v>-0.0161319491</v>
      </c>
      <c r="AS2790" s="373">
        <f>IPMT('Assumptions (T&amp;D) old'!$B$100,Model!AC$1,'Assumptions (T&amp;D) old'!$B$103,Model!$AM$2699)</f>
        <v>-0.01483434366</v>
      </c>
      <c r="AT2790" s="373">
        <f>IPMT('Assumptions (T&amp;D) old'!$B$100,Model!AD$1,'Assumptions (T&amp;D) old'!$B$103,Model!$AM$2699)</f>
        <v>-0.01347510196</v>
      </c>
      <c r="AU2790" s="373">
        <f>IPMT('Assumptions (T&amp;D) old'!$B$100,Model!AE$1,'Assumptions (T&amp;D) old'!$B$103,Model!$AM$2699)</f>
        <v>-0.01205129628</v>
      </c>
      <c r="AV2790" s="373">
        <f>IPMT('Assumptions (T&amp;D) old'!$B$100,Model!AF$1,'Assumptions (T&amp;D) old'!$B$103,Model!$AM$2699)</f>
        <v>-0.01055985983</v>
      </c>
      <c r="AW2790" s="373">
        <f>IPMT('Assumptions (T&amp;D) old'!$B$100,Model!AG$1,'Assumptions (T&amp;D) old'!$B$103,Model!$AM$2699)</f>
        <v>-0.008997580143</v>
      </c>
      <c r="AX2790" s="373">
        <f>IPMT('Assumptions (T&amp;D) old'!$B$100,Model!AH$1,'Assumptions (T&amp;D) old'!$B$103,Model!$AM$2699)</f>
        <v>-0.007361092175</v>
      </c>
      <c r="AY2790" s="373">
        <f>IPMT('Assumptions (T&amp;D) old'!$B$100,Model!AI$1,'Assumptions (T&amp;D) old'!$B$103,Model!$AM$2699)</f>
        <v>-0.005646871028</v>
      </c>
      <c r="AZ2790" s="373">
        <f>IPMT('Assumptions (T&amp;D) old'!$B$100,Model!AJ$1,'Assumptions (T&amp;D) old'!$B$103,Model!$AM$2699)</f>
        <v>-0.003851224377</v>
      </c>
      <c r="BA2790" s="373">
        <f>IPMT('Assumptions (T&amp;D) old'!$B$100,Model!AK$1,'Assumptions (T&amp;D) old'!$B$103,Model!$AM$2699)</f>
        <v>-0.00197028451</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-0.03269146496</v>
      </c>
      <c r="AO2791" s="373">
        <f>IPMT('Assumptions (T&amp;D) old'!$B$100,Model!X$1,'Assumptions (T&amp;D) old'!$B$103,Model!$AN$2699)</f>
        <v>-0.0311477369</v>
      </c>
      <c r="AP2791" s="373">
        <f>IPMT('Assumptions (T&amp;D) old'!$B$100,Model!Y$1,'Assumptions (T&amp;D) old'!$B$103,Model!$AN$2699)</f>
        <v>-0.02953068175</v>
      </c>
      <c r="AQ2791" s="373">
        <f>IPMT('Assumptions (T&amp;D) old'!$B$100,Model!Z$1,'Assumptions (T&amp;D) old'!$B$103,Model!$AN$2699)</f>
        <v>-0.02783681649</v>
      </c>
      <c r="AR2791" s="373">
        <f>IPMT('Assumptions (T&amp;D) old'!$B$100,Model!AA$1,'Assumptions (T&amp;D) old'!$B$103,Model!$AN$2699)</f>
        <v>-0.02606249263</v>
      </c>
      <c r="AS2791" s="373">
        <f>IPMT('Assumptions (T&amp;D) old'!$B$100,Model!AB$1,'Assumptions (T&amp;D) old'!$B$103,Model!$AN$2699)</f>
        <v>-0.02420388838</v>
      </c>
      <c r="AT2791" s="373">
        <f>IPMT('Assumptions (T&amp;D) old'!$B$100,Model!AC$1,'Assumptions (T&amp;D) old'!$B$103,Model!$AN$2699)</f>
        <v>-0.02225700043</v>
      </c>
      <c r="AU2791" s="373">
        <f>IPMT('Assumptions (T&amp;D) old'!$B$100,Model!AD$1,'Assumptions (T&amp;D) old'!$B$103,Model!$AN$2699)</f>
        <v>-0.02021763531</v>
      </c>
      <c r="AV2791" s="373">
        <f>IPMT('Assumptions (T&amp;D) old'!$B$100,Model!AE$1,'Assumptions (T&amp;D) old'!$B$103,Model!$AN$2699)</f>
        <v>-0.01808140034</v>
      </c>
      <c r="AW2791" s="373">
        <f>IPMT('Assumptions (T&amp;D) old'!$B$100,Model!AF$1,'Assumptions (T&amp;D) old'!$B$103,Model!$AN$2699)</f>
        <v>-0.01584369421</v>
      </c>
      <c r="AX2791" s="373">
        <f>IPMT('Assumptions (T&amp;D) old'!$B$100,Model!AG$1,'Assumptions (T&amp;D) old'!$B$103,Model!$AN$2699)</f>
        <v>-0.01349969704</v>
      </c>
      <c r="AY2791" s="373">
        <f>IPMT('Assumptions (T&amp;D) old'!$B$100,Model!AH$1,'Assumptions (T&amp;D) old'!$B$103,Model!$AN$2699)</f>
        <v>-0.01104436</v>
      </c>
      <c r="AZ2791" s="373">
        <f>IPMT('Assumptions (T&amp;D) old'!$B$100,Model!AI$1,'Assumptions (T&amp;D) old'!$B$103,Model!$AN$2699)</f>
        <v>-0.008472394452</v>
      </c>
      <c r="BA2791" s="373">
        <f>IPMT('Assumptions (T&amp;D) old'!$B$100,Model!AJ$1,'Assumptions (T&amp;D) old'!$B$103,Model!$AN$2699)</f>
        <v>-0.005778260542</v>
      </c>
      <c r="BB2791" s="373">
        <f>IPMT('Assumptions (T&amp;D) old'!$B$100,Model!AK$1,'Assumptions (T&amp;D) old'!$B$103,Model!$AN$2699)</f>
        <v>-0.002956155271</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-0.0255813946</v>
      </c>
      <c r="AP2792" s="373">
        <f>IPMT('Assumptions (T&amp;D) old'!$B$100,Model!X$1,'Assumptions (T&amp;D) old'!$B$103,Model!$AO$2699)</f>
        <v>-0.02437341212</v>
      </c>
      <c r="AQ2792" s="373">
        <f>IPMT('Assumptions (T&amp;D) old'!$B$100,Model!Y$1,'Assumptions (T&amp;D) old'!$B$103,Model!$AO$2699)</f>
        <v>-0.02310805048</v>
      </c>
      <c r="AR2792" s="373">
        <f>IPMT('Assumptions (T&amp;D) old'!$B$100,Model!Z$1,'Assumptions (T&amp;D) old'!$B$103,Model!$AO$2699)</f>
        <v>-0.02178258417</v>
      </c>
      <c r="AS2792" s="373">
        <f>IPMT('Assumptions (T&amp;D) old'!$B$100,Model!AA$1,'Assumptions (T&amp;D) old'!$B$103,Model!$AO$2699)</f>
        <v>-0.0203941582</v>
      </c>
      <c r="AT2792" s="373">
        <f>IPMT('Assumptions (T&amp;D) old'!$B$100,Model!AB$1,'Assumptions (T&amp;D) old'!$B$103,Model!$AO$2699)</f>
        <v>-0.018939782</v>
      </c>
      <c r="AU2792" s="373">
        <f>IPMT('Assumptions (T&amp;D) old'!$B$100,Model!AC$1,'Assumptions (T&amp;D) old'!$B$103,Model!$AO$2699)</f>
        <v>-0.01741632293</v>
      </c>
      <c r="AV2792" s="373">
        <f>IPMT('Assumptions (T&amp;D) old'!$B$100,Model!AD$1,'Assumptions (T&amp;D) old'!$B$103,Model!$AO$2699)</f>
        <v>-0.01582049955</v>
      </c>
      <c r="AW2792" s="373">
        <f>IPMT('Assumptions (T&amp;D) old'!$B$100,Model!AE$1,'Assumptions (T&amp;D) old'!$B$103,Model!$AO$2699)</f>
        <v>-0.01414887456</v>
      </c>
      <c r="AX2792" s="373">
        <f>IPMT('Assumptions (T&amp;D) old'!$B$100,Model!AF$1,'Assumptions (T&amp;D) old'!$B$103,Model!$AO$2699)</f>
        <v>-0.01239784739</v>
      </c>
      <c r="AY2792" s="373">
        <f>IPMT('Assumptions (T&amp;D) old'!$B$100,Model!AG$1,'Assumptions (T&amp;D) old'!$B$103,Model!$AO$2699)</f>
        <v>-0.01056364642</v>
      </c>
      <c r="AZ2792" s="373">
        <f>IPMT('Assumptions (T&amp;D) old'!$B$100,Model!AH$1,'Assumptions (T&amp;D) old'!$B$103,Model!$AO$2699)</f>
        <v>-0.00864232091</v>
      </c>
      <c r="BA2792" s="373">
        <f>IPMT('Assumptions (T&amp;D) old'!$B$100,Model!AI$1,'Assumptions (T&amp;D) old'!$B$103,Model!$AO$2699)</f>
        <v>-0.006629732437</v>
      </c>
      <c r="BB2792" s="373">
        <f>IPMT('Assumptions (T&amp;D) old'!$B$100,Model!AJ$1,'Assumptions (T&amp;D) old'!$B$103,Model!$AO$2699)</f>
        <v>-0.004521546012</v>
      </c>
      <c r="BC2792" s="373">
        <f>IPMT('Assumptions (T&amp;D) old'!$B$100,Model!AK$1,'Assumptions (T&amp;D) old'!$B$103,Model!$AO$2699)</f>
        <v>-0.002313220731</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-0.02412831076</v>
      </c>
      <c r="AQ2793" s="373">
        <f>IPMT('Assumptions (T&amp;D) old'!$B$100,Model!X$1,'Assumptions (T&amp;D) old'!$B$103,Model!$AP$2699)</f>
        <v>-0.02298894456</v>
      </c>
      <c r="AR2793" s="373">
        <f>IPMT('Assumptions (T&amp;D) old'!$B$100,Model!Y$1,'Assumptions (T&amp;D) old'!$B$103,Model!$AP$2699)</f>
        <v>-0.02179545846</v>
      </c>
      <c r="AS2793" s="373">
        <f>IPMT('Assumptions (T&amp;D) old'!$B$100,Model!Z$1,'Assumptions (T&amp;D) old'!$B$103,Model!$AP$2699)</f>
        <v>-0.02054528177</v>
      </c>
      <c r="AT2793" s="373">
        <f>IPMT('Assumptions (T&amp;D) old'!$B$100,Model!AA$1,'Assumptions (T&amp;D) old'!$B$103,Model!$AP$2699)</f>
        <v>-0.01923572168</v>
      </c>
      <c r="AU2793" s="373">
        <f>IPMT('Assumptions (T&amp;D) old'!$B$100,Model!AB$1,'Assumptions (T&amp;D) old'!$B$103,Model!$AP$2699)</f>
        <v>-0.0178639575</v>
      </c>
      <c r="AV2793" s="373">
        <f>IPMT('Assumptions (T&amp;D) old'!$B$100,Model!AC$1,'Assumptions (T&amp;D) old'!$B$103,Model!$AP$2699)</f>
        <v>-0.01642703451</v>
      </c>
      <c r="AW2793" s="373">
        <f>IPMT('Assumptions (T&amp;D) old'!$B$100,Model!AD$1,'Assumptions (T&amp;D) old'!$B$103,Model!$AP$2699)</f>
        <v>-0.01492185768</v>
      </c>
      <c r="AX2793" s="373">
        <f>IPMT('Assumptions (T&amp;D) old'!$B$100,Model!AE$1,'Assumptions (T&amp;D) old'!$B$103,Model!$AP$2699)</f>
        <v>-0.01334518496</v>
      </c>
      <c r="AY2793" s="373">
        <f>IPMT('Assumptions (T&amp;D) old'!$B$100,Model!AF$1,'Assumptions (T&amp;D) old'!$B$103,Model!$AP$2699)</f>
        <v>-0.01169362027</v>
      </c>
      <c r="AZ2793" s="373">
        <f>IPMT('Assumptions (T&amp;D) old'!$B$100,Model!AG$1,'Assumptions (T&amp;D) old'!$B$103,Model!$AP$2699)</f>
        <v>-0.009963606271</v>
      </c>
      <c r="BA2793" s="373">
        <f>IPMT('Assumptions (T&amp;D) old'!$B$100,Model!AH$1,'Assumptions (T&amp;D) old'!$B$103,Model!$AP$2699)</f>
        <v>-0.008151416602</v>
      </c>
      <c r="BB2793" s="373">
        <f>IPMT('Assumptions (T&amp;D) old'!$B$100,Model!AI$1,'Assumptions (T&amp;D) old'!$B$103,Model!$AP$2699)</f>
        <v>-0.006253147924</v>
      </c>
      <c r="BC2793" s="373">
        <f>IPMT('Assumptions (T&amp;D) old'!$B$100,Model!AJ$1,'Assumptions (T&amp;D) old'!$B$103,Model!$AP$2699)</f>
        <v>-0.004264711483</v>
      </c>
      <c r="BD2793" s="373">
        <f>IPMT('Assumptions (T&amp;D) old'!$B$100,Model!AK$1,'Assumptions (T&amp;D) old'!$B$103,Model!$AP$2699)</f>
        <v>-0.002181824312</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-0.0356644354</v>
      </c>
      <c r="AR2794" s="373">
        <f>IPMT('Assumptions (T&amp;D) old'!$B$100,Model!X$1,'Assumptions (T&amp;D) old'!$B$103,Model!$AQ$2699)</f>
        <v>-0.0339803203</v>
      </c>
      <c r="AS2794" s="373">
        <f>IPMT('Assumptions (T&amp;D) old'!$B$100,Model!Y$1,'Assumptions (T&amp;D) old'!$B$103,Model!$AQ$2699)</f>
        <v>-0.03221620974</v>
      </c>
      <c r="AT2794" s="373">
        <f>IPMT('Assumptions (T&amp;D) old'!$B$100,Model!Z$1,'Assumptions (T&amp;D) old'!$B$103,Model!$AQ$2699)</f>
        <v>-0.03036830392</v>
      </c>
      <c r="AU2794" s="373">
        <f>IPMT('Assumptions (T&amp;D) old'!$B$100,Model!AA$1,'Assumptions (T&amp;D) old'!$B$103,Model!$AQ$2699)</f>
        <v>-0.02843262258</v>
      </c>
      <c r="AV2794" s="373">
        <f>IPMT('Assumptions (T&amp;D) old'!$B$100,Model!AB$1,'Assumptions (T&amp;D) old'!$B$103,Model!$AQ$2699)</f>
        <v>-0.02640499637</v>
      </c>
      <c r="AW2794" s="373">
        <f>IPMT('Assumptions (T&amp;D) old'!$B$100,Model!AC$1,'Assumptions (T&amp;D) old'!$B$103,Model!$AQ$2699)</f>
        <v>-0.02428105792</v>
      </c>
      <c r="AX2794" s="373">
        <f>IPMT('Assumptions (T&amp;D) old'!$B$100,Model!AD$1,'Assumptions (T&amp;D) old'!$B$103,Model!$AQ$2699)</f>
        <v>-0.02205623239</v>
      </c>
      <c r="AY2794" s="373">
        <f>IPMT('Assumptions (T&amp;D) old'!$B$100,Model!AE$1,'Assumptions (T&amp;D) old'!$B$103,Model!$AQ$2699)</f>
        <v>-0.01972572765</v>
      </c>
      <c r="AZ2794" s="373">
        <f>IPMT('Assumptions (T&amp;D) old'!$B$100,Model!AF$1,'Assumptions (T&amp;D) old'!$B$103,Model!$AQ$2699)</f>
        <v>-0.01728452393</v>
      </c>
      <c r="BA2794" s="373">
        <f>IPMT('Assumptions (T&amp;D) old'!$B$100,Model!AG$1,'Assumptions (T&amp;D) old'!$B$103,Model!$AQ$2699)</f>
        <v>-0.01472736304</v>
      </c>
      <c r="BB2794" s="373">
        <f>IPMT('Assumptions (T&amp;D) old'!$B$100,Model!AH$1,'Assumptions (T&amp;D) old'!$B$103,Model!$AQ$2699)</f>
        <v>-0.01204873701</v>
      </c>
      <c r="BC2794" s="373">
        <f>IPMT('Assumptions (T&amp;D) old'!$B$100,Model!AI$1,'Assumptions (T&amp;D) old'!$B$103,Model!$AQ$2699)</f>
        <v>-0.009242876236</v>
      </c>
      <c r="BD2794" s="373">
        <f>IPMT('Assumptions (T&amp;D) old'!$B$100,Model!AJ$1,'Assumptions (T&amp;D) old'!$B$103,Model!$AQ$2699)</f>
        <v>-0.006303737078</v>
      </c>
      <c r="BE2794" s="373">
        <f>IPMT('Assumptions (T&amp;D) old'!$B$100,Model!AK$1,'Assumptions (T&amp;D) old'!$B$103,Model!$AQ$2699)</f>
        <v>-0.00322498881</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-0.02028304862</v>
      </c>
      <c r="AS2795" s="373">
        <f>IPMT('Assumptions (T&amp;D) old'!$B$100,Model!X$1,'Assumptions (T&amp;D) old'!$B$103,Model!$AR$2699)</f>
        <v>-0.01932526006</v>
      </c>
      <c r="AT2795" s="373">
        <f>IPMT('Assumptions (T&amp;D) old'!$B$100,Model!Y$1,'Assumptions (T&amp;D) old'!$B$103,Model!$AR$2699)</f>
        <v>-0.01832197654</v>
      </c>
      <c r="AU2795" s="373">
        <f>IPMT('Assumptions (T&amp;D) old'!$B$100,Model!Z$1,'Assumptions (T&amp;D) old'!$B$103,Model!$AR$2699)</f>
        <v>-0.01727103705</v>
      </c>
      <c r="AV2795" s="373">
        <f>IPMT('Assumptions (T&amp;D) old'!$B$100,Model!AA$1,'Assumptions (T&amp;D) old'!$B$103,Model!$AR$2699)</f>
        <v>-0.01617017793</v>
      </c>
      <c r="AW2795" s="373">
        <f>IPMT('Assumptions (T&amp;D) old'!$B$100,Model!AB$1,'Assumptions (T&amp;D) old'!$B$103,Model!$AR$2699)</f>
        <v>-0.01501702801</v>
      </c>
      <c r="AX2795" s="373">
        <f>IPMT('Assumptions (T&amp;D) old'!$B$100,Model!AC$1,'Assumptions (T&amp;D) old'!$B$103,Model!$AR$2699)</f>
        <v>-0.01380910346</v>
      </c>
      <c r="AY2795" s="373">
        <f>IPMT('Assumptions (T&amp;D) old'!$B$100,Model!AD$1,'Assumptions (T&amp;D) old'!$B$103,Model!$AR$2699)</f>
        <v>-0.0125438025</v>
      </c>
      <c r="AZ2795" s="373">
        <f>IPMT('Assumptions (T&amp;D) old'!$B$100,Model!AE$1,'Assumptions (T&amp;D) old'!$B$103,Model!$AR$2699)</f>
        <v>-0.01121839975</v>
      </c>
      <c r="BA2795" s="373">
        <f>IPMT('Assumptions (T&amp;D) old'!$B$100,Model!AF$1,'Assumptions (T&amp;D) old'!$B$103,Model!$AR$2699)</f>
        <v>-0.00983004036</v>
      </c>
      <c r="BB2795" s="373">
        <f>IPMT('Assumptions (T&amp;D) old'!$B$100,Model!AG$1,'Assumptions (T&amp;D) old'!$B$103,Model!$AR$2699)</f>
        <v>-0.008375733902</v>
      </c>
      <c r="BC2795" s="373">
        <f>IPMT('Assumptions (T&amp;D) old'!$B$100,Model!AH$1,'Assumptions (T&amp;D) old'!$B$103,Model!$AR$2699)</f>
        <v>-0.006852347888</v>
      </c>
      <c r="BD2795" s="373">
        <f>IPMT('Assumptions (T&amp;D) old'!$B$100,Model!AI$1,'Assumptions (T&amp;D) old'!$B$103,Model!$AR$2699)</f>
        <v>-0.005256601037</v>
      </c>
      <c r="BE2795" s="373">
        <f>IPMT('Assumptions (T&amp;D) old'!$B$100,Model!AJ$1,'Assumptions (T&amp;D) old'!$B$103,Model!$AR$2699)</f>
        <v>-0.003585056212</v>
      </c>
      <c r="BF2795" s="373">
        <f>IPMT('Assumptions (T&amp;D) old'!$B$100,Model!AK$1,'Assumptions (T&amp;D) old'!$B$103,Model!$AR$2699)</f>
        <v>-0.001834113007</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-0.02421485343</v>
      </c>
      <c r="AT2796" s="373">
        <f>IPMT('Assumptions (T&amp;D) old'!$B$100,Model!X$1,'Assumptions (T&amp;D) old'!$B$103,Model!$AS$2699)</f>
        <v>-0.02307140058</v>
      </c>
      <c r="AU2796" s="373">
        <f>IPMT('Assumptions (T&amp;D) old'!$B$100,Model!Y$1,'Assumptions (T&amp;D) old'!$B$103,Model!$AS$2699)</f>
        <v>-0.02187363372</v>
      </c>
      <c r="AV2796" s="373">
        <f>IPMT('Assumptions (T&amp;D) old'!$B$100,Model!Z$1,'Assumptions (T&amp;D) old'!$B$103,Model!$AS$2699)</f>
        <v>-0.02061897294</v>
      </c>
      <c r="AW2796" s="373">
        <f>IPMT('Assumptions (T&amp;D) old'!$B$100,Model!AA$1,'Assumptions (T&amp;D) old'!$B$103,Model!$AS$2699)</f>
        <v>-0.01930471576</v>
      </c>
      <c r="AX2796" s="373">
        <f>IPMT('Assumptions (T&amp;D) old'!$B$100,Model!AB$1,'Assumptions (T&amp;D) old'!$B$103,Model!$AS$2699)</f>
        <v>-0.01792803138</v>
      </c>
      <c r="AY2796" s="373">
        <f>IPMT('Assumptions (T&amp;D) old'!$B$100,Model!AC$1,'Assumptions (T&amp;D) old'!$B$103,Model!$AS$2699)</f>
        <v>-0.01648595448</v>
      </c>
      <c r="AZ2796" s="373">
        <f>IPMT('Assumptions (T&amp;D) old'!$B$100,Model!AD$1,'Assumptions (T&amp;D) old'!$B$103,Model!$AS$2699)</f>
        <v>-0.01497537893</v>
      </c>
      <c r="BA2796" s="373">
        <f>IPMT('Assumptions (T&amp;D) old'!$B$100,Model!AE$1,'Assumptions (T&amp;D) old'!$B$103,Model!$AS$2699)</f>
        <v>-0.01339305105</v>
      </c>
      <c r="BB2796" s="373">
        <f>IPMT('Assumptions (T&amp;D) old'!$B$100,Model!AF$1,'Assumptions (T&amp;D) old'!$B$103,Model!$AS$2699)</f>
        <v>-0.01173556258</v>
      </c>
      <c r="BC2796" s="373">
        <f>IPMT('Assumptions (T&amp;D) old'!$B$100,Model!AG$1,'Assumptions (T&amp;D) old'!$B$103,Model!$AS$2699)</f>
        <v>-0.00999934342</v>
      </c>
      <c r="BD2796" s="373">
        <f>IPMT('Assumptions (T&amp;D) old'!$B$100,Model!AH$1,'Assumptions (T&amp;D) old'!$B$103,Model!$AS$2699)</f>
        <v>-0.008180653847</v>
      </c>
      <c r="BE2796" s="373">
        <f>IPMT('Assumptions (T&amp;D) old'!$B$100,Model!AI$1,'Assumptions (T&amp;D) old'!$B$103,Model!$AS$2699)</f>
        <v>-0.006275576518</v>
      </c>
      <c r="BF2796" s="373">
        <f>IPMT('Assumptions (T&amp;D) old'!$B$100,Model!AJ$1,'Assumptions (T&amp;D) old'!$B$103,Model!$AS$2699)</f>
        <v>-0.004280008016</v>
      </c>
      <c r="BG2796" s="373">
        <f>IPMT('Assumptions (T&amp;D) old'!$B$100,Model!AK$1,'Assumptions (T&amp;D) old'!$B$103,Model!$AS$2699)</f>
        <v>-0.002189650011</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-0.02135895442</v>
      </c>
      <c r="AU2797" s="373">
        <f>IPMT('Assumptions (T&amp;D) old'!$B$100,Model!X$1,'Assumptions (T&amp;D) old'!$B$103,Model!$AT$2699)</f>
        <v>-0.02035036036</v>
      </c>
      <c r="AV2797" s="373">
        <f>IPMT('Assumptions (T&amp;D) old'!$B$100,Model!Y$1,'Assumptions (T&amp;D) old'!$B$103,Model!$AT$2699)</f>
        <v>-0.01929385809</v>
      </c>
      <c r="AW2797" s="373">
        <f>IPMT('Assumptions (T&amp;D) old'!$B$100,Model!Z$1,'Assumptions (T&amp;D) old'!$B$103,Model!$AT$2699)</f>
        <v>-0.01818717195</v>
      </c>
      <c r="AX2797" s="373">
        <f>IPMT('Assumptions (T&amp;D) old'!$B$100,Model!AA$1,'Assumptions (T&amp;D) old'!$B$103,Model!$AT$2699)</f>
        <v>-0.01702791823</v>
      </c>
      <c r="AY2797" s="373">
        <f>IPMT('Assumptions (T&amp;D) old'!$B$100,Model!AB$1,'Assumptions (T&amp;D) old'!$B$103,Model!$AT$2699)</f>
        <v>-0.01581359995</v>
      </c>
      <c r="AZ2797" s="373">
        <f>IPMT('Assumptions (T&amp;D) old'!$B$100,Model!AC$1,'Assumptions (T&amp;D) old'!$B$103,Model!$AT$2699)</f>
        <v>-0.01454160156</v>
      </c>
      <c r="BA2797" s="373">
        <f>IPMT('Assumptions (T&amp;D) old'!$B$100,Model!AD$1,'Assumptions (T&amp;D) old'!$B$103,Model!$AT$2699)</f>
        <v>-0.01320918324</v>
      </c>
      <c r="BB2797" s="373">
        <f>IPMT('Assumptions (T&amp;D) old'!$B$100,Model!AE$1,'Assumptions (T&amp;D) old'!$B$103,Model!$AT$2699)</f>
        <v>-0.01181347505</v>
      </c>
      <c r="BC2797" s="373">
        <f>IPMT('Assumptions (T&amp;D) old'!$B$100,Model!AF$1,'Assumptions (T&amp;D) old'!$B$103,Model!$AT$2699)</f>
        <v>-0.01035147072</v>
      </c>
      <c r="BD2797" s="373">
        <f>IPMT('Assumptions (T&amp;D) old'!$B$100,Model!AG$1,'Assumptions (T&amp;D) old'!$B$103,Model!$AT$2699)</f>
        <v>-0.008820021189</v>
      </c>
      <c r="BE2797" s="373">
        <f>IPMT('Assumptions (T&amp;D) old'!$B$100,Model!AH$1,'Assumptions (T&amp;D) old'!$B$103,Model!$AT$2699)</f>
        <v>-0.007215827804</v>
      </c>
      <c r="BF2797" s="373">
        <f>IPMT('Assumptions (T&amp;D) old'!$B$100,Model!AI$1,'Assumptions (T&amp;D) old'!$B$103,Model!$AT$2699)</f>
        <v>-0.005535435232</v>
      </c>
      <c r="BG2797" s="373">
        <f>IPMT('Assumptions (T&amp;D) old'!$B$100,Model!AJ$1,'Assumptions (T&amp;D) old'!$B$103,Model!$AT$2699)</f>
        <v>-0.003775224013</v>
      </c>
      <c r="BH2797" s="373">
        <f>IPMT('Assumptions (T&amp;D) old'!$B$100,Model!AK$1,'Assumptions (T&amp;D) old'!$B$103,Model!$AT$2699)</f>
        <v>-0.001931402761</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-0.02204936905</v>
      </c>
      <c r="AV2798" s="373">
        <f>IPMT('Assumptions (T&amp;D) old'!$B$100,Model!X$1,'Assumptions (T&amp;D) old'!$B$103,Model!$AU$2699)</f>
        <v>-0.02100817283</v>
      </c>
      <c r="AW2798" s="373">
        <f>IPMT('Assumptions (T&amp;D) old'!$B$100,Model!Y$1,'Assumptions (T&amp;D) old'!$B$103,Model!$AU$2699)</f>
        <v>-0.01991751979</v>
      </c>
      <c r="AX2798" s="373">
        <f>IPMT('Assumptions (T&amp;D) old'!$B$100,Model!Z$1,'Assumptions (T&amp;D) old'!$B$103,Model!$AU$2699)</f>
        <v>-0.01877506073</v>
      </c>
      <c r="AY2798" s="373">
        <f>IPMT('Assumptions (T&amp;D) old'!$B$100,Model!AA$1,'Assumptions (T&amp;D) old'!$B$103,Model!$AU$2699)</f>
        <v>-0.01757833486</v>
      </c>
      <c r="AZ2798" s="373">
        <f>IPMT('Assumptions (T&amp;D) old'!$B$100,Model!AB$1,'Assumptions (T&amp;D) old'!$B$103,Model!$AU$2699)</f>
        <v>-0.01632476452</v>
      </c>
      <c r="BA2798" s="373">
        <f>IPMT('Assumptions (T&amp;D) old'!$B$100,Model!AC$1,'Assumptions (T&amp;D) old'!$B$103,Model!$AU$2699)</f>
        <v>-0.01501164958</v>
      </c>
      <c r="BB2798" s="373">
        <f>IPMT('Assumptions (T&amp;D) old'!$B$100,Model!AD$1,'Assumptions (T&amp;D) old'!$B$103,Model!$AU$2699)</f>
        <v>-0.01363616169</v>
      </c>
      <c r="BC2798" s="373">
        <f>IPMT('Assumptions (T&amp;D) old'!$B$100,Model!AE$1,'Assumptions (T&amp;D) old'!$B$103,Model!$AU$2699)</f>
        <v>-0.01219533812</v>
      </c>
      <c r="BD2798" s="373">
        <f>IPMT('Assumptions (T&amp;D) old'!$B$100,Model!AF$1,'Assumptions (T&amp;D) old'!$B$103,Model!$AU$2699)</f>
        <v>-0.01068607543</v>
      </c>
      <c r="BE2798" s="373">
        <f>IPMT('Assumptions (T&amp;D) old'!$B$100,Model!AG$1,'Assumptions (T&amp;D) old'!$B$103,Model!$AU$2699)</f>
        <v>-0.009105122769</v>
      </c>
      <c r="BF2798" s="373">
        <f>IPMT('Assumptions (T&amp;D) old'!$B$100,Model!AH$1,'Assumptions (T&amp;D) old'!$B$103,Model!$AU$2699)</f>
        <v>-0.007449074851</v>
      </c>
      <c r="BG2798" s="373">
        <f>IPMT('Assumptions (T&amp;D) old'!$B$100,Model!AI$1,'Assumptions (T&amp;D) old'!$B$103,Model!$AU$2699)</f>
        <v>-0.005714364658</v>
      </c>
      <c r="BH2798" s="373">
        <f>IPMT('Assumptions (T&amp;D) old'!$B$100,Model!AJ$1,'Assumptions (T&amp;D) old'!$B$103,Model!$AU$2699)</f>
        <v>-0.00389725573</v>
      </c>
      <c r="BI2798" s="373">
        <f>IPMT('Assumptions (T&amp;D) old'!$B$100,Model!AK$1,'Assumptions (T&amp;D) old'!$B$103,Model!$AU$2699)</f>
        <v>-0.001993834128</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-0.02316417782</v>
      </c>
      <c r="AW2799" s="373">
        <f>IPMT('Assumptions (T&amp;D) old'!$B$100,Model!X$1,'Assumptions (T&amp;D) old'!$B$103,Model!$AV$2699)</f>
        <v>-0.02207033907</v>
      </c>
      <c r="AX2799" s="373">
        <f>IPMT('Assumptions (T&amp;D) old'!$B$100,Model!Y$1,'Assumptions (T&amp;D) old'!$B$103,Model!$AV$2699)</f>
        <v>-0.02092454297</v>
      </c>
      <c r="AY2799" s="373">
        <f>IPMT('Assumptions (T&amp;D) old'!$B$100,Model!Z$1,'Assumptions (T&amp;D) old'!$B$103,Model!$AV$2699)</f>
        <v>-0.01972432156</v>
      </c>
      <c r="AZ2799" s="373">
        <f>IPMT('Assumptions (T&amp;D) old'!$B$100,Model!AA$1,'Assumptions (T&amp;D) old'!$B$103,Model!$AV$2699)</f>
        <v>-0.01846708964</v>
      </c>
      <c r="BA2799" s="373">
        <f>IPMT('Assumptions (T&amp;D) old'!$B$100,Model!AB$1,'Assumptions (T&amp;D) old'!$B$103,Model!$AV$2699)</f>
        <v>-0.01715013919</v>
      </c>
      <c r="BB2799" s="373">
        <f>IPMT('Assumptions (T&amp;D) old'!$B$100,Model!AC$1,'Assumptions (T&amp;D) old'!$B$103,Model!$AV$2699)</f>
        <v>-0.0157706336</v>
      </c>
      <c r="BC2799" s="373">
        <f>IPMT('Assumptions (T&amp;D) old'!$B$100,Model!AD$1,'Assumptions (T&amp;D) old'!$B$103,Model!$AV$2699)</f>
        <v>-0.0143256015</v>
      </c>
      <c r="BD2799" s="373">
        <f>IPMT('Assumptions (T&amp;D) old'!$B$100,Model!AE$1,'Assumptions (T&amp;D) old'!$B$103,Model!$AV$2699)</f>
        <v>-0.01281193037</v>
      </c>
      <c r="BE2799" s="373">
        <f>IPMT('Assumptions (T&amp;D) old'!$B$100,Model!AF$1,'Assumptions (T&amp;D) old'!$B$103,Model!$AV$2699)</f>
        <v>-0.01122635986</v>
      </c>
      <c r="BF2799" s="373">
        <f>IPMT('Assumptions (T&amp;D) old'!$B$100,Model!AG$1,'Assumptions (T&amp;D) old'!$B$103,Model!$AV$2699)</f>
        <v>-0.009565474753</v>
      </c>
      <c r="BG2799" s="373">
        <f>IPMT('Assumptions (T&amp;D) old'!$B$100,Model!AH$1,'Assumptions (T&amp;D) old'!$B$103,Model!$AV$2699)</f>
        <v>-0.007825697602</v>
      </c>
      <c r="BH2799" s="373">
        <f>IPMT('Assumptions (T&amp;D) old'!$B$100,Model!AI$1,'Assumptions (T&amp;D) old'!$B$103,Model!$AV$2699)</f>
        <v>-0.006003281037</v>
      </c>
      <c r="BI2799" s="373">
        <f>IPMT('Assumptions (T&amp;D) old'!$B$100,Model!AJ$1,'Assumptions (T&amp;D) old'!$B$103,Model!$AV$2699)</f>
        <v>-0.004094299686</v>
      </c>
      <c r="BJ2799" s="373">
        <f>IPMT('Assumptions (T&amp;D) old'!$B$100,Model!AK$1,'Assumptions (T&amp;D) old'!$B$103,Model!$AV$2699)</f>
        <v>-0.002094641719</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-0.02307403183</v>
      </c>
      <c r="AX2800" s="373">
        <f>IPMT('Assumptions (T&amp;D) old'!$B$100,Model!X$1,'Assumptions (T&amp;D) old'!$B$103,Model!$AW$2699)</f>
        <v>-0.02198444987</v>
      </c>
      <c r="AY2800" s="373">
        <f>IPMT('Assumptions (T&amp;D) old'!$B$100,Model!Y$1,'Assumptions (T&amp;D) old'!$B$103,Model!$AW$2699)</f>
        <v>-0.02084311277</v>
      </c>
      <c r="AZ2800" s="373">
        <f>IPMT('Assumptions (T&amp;D) old'!$B$100,Model!Z$1,'Assumptions (T&amp;D) old'!$B$103,Model!$AW$2699)</f>
        <v>-0.01964756216</v>
      </c>
      <c r="BA2800" s="373">
        <f>IPMT('Assumptions (T&amp;D) old'!$B$100,Model!AA$1,'Assumptions (T&amp;D) old'!$B$103,Model!$AW$2699)</f>
        <v>-0.01839522289</v>
      </c>
      <c r="BB2800" s="373">
        <f>IPMT('Assumptions (T&amp;D) old'!$B$100,Model!AB$1,'Assumptions (T&amp;D) old'!$B$103,Model!$AW$2699)</f>
        <v>-0.01708339751</v>
      </c>
      <c r="BC2800" s="373">
        <f>IPMT('Assumptions (T&amp;D) old'!$B$100,Model!AC$1,'Assumptions (T&amp;D) old'!$B$103,Model!$AW$2699)</f>
        <v>-0.01570926042</v>
      </c>
      <c r="BD2800" s="373">
        <f>IPMT('Assumptions (T&amp;D) old'!$B$100,Model!AD$1,'Assumptions (T&amp;D) old'!$B$103,Model!$AW$2699)</f>
        <v>-0.01426985182</v>
      </c>
      <c r="BE2800" s="373">
        <f>IPMT('Assumptions (T&amp;D) old'!$B$100,Model!AE$1,'Assumptions (T&amp;D) old'!$B$103,Model!$AW$2699)</f>
        <v>-0.01276207131</v>
      </c>
      <c r="BF2800" s="373">
        <f>IPMT('Assumptions (T&amp;D) old'!$B$100,Model!AF$1,'Assumptions (T&amp;D) old'!$B$103,Model!$AW$2699)</f>
        <v>-0.01118267122</v>
      </c>
      <c r="BG2800" s="373">
        <f>IPMT('Assumptions (T&amp;D) old'!$B$100,Model!AG$1,'Assumptions (T&amp;D) old'!$B$103,Model!$AW$2699)</f>
        <v>-0.009528249637</v>
      </c>
      <c r="BH2800" s="373">
        <f>IPMT('Assumptions (T&amp;D) old'!$B$100,Model!AH$1,'Assumptions (T&amp;D) old'!$B$103,Model!$AW$2699)</f>
        <v>-0.007795243024</v>
      </c>
      <c r="BI2800" s="373">
        <f>IPMT('Assumptions (T&amp;D) old'!$B$100,Model!AI$1,'Assumptions (T&amp;D) old'!$B$103,Model!$AW$2699)</f>
        <v>-0.005979918597</v>
      </c>
      <c r="BJ2800" s="373">
        <f>IPMT('Assumptions (T&amp;D) old'!$B$100,Model!AJ$1,'Assumptions (T&amp;D) old'!$B$103,Model!$AW$2699)</f>
        <v>-0.00407836626</v>
      </c>
      <c r="BK2800" s="373">
        <f>IPMT('Assumptions (T&amp;D) old'!$B$100,Model!AK$1,'Assumptions (T&amp;D) old'!$B$103,Model!$AW$2699)</f>
        <v>-0.002086490187</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-0.02367400373</v>
      </c>
      <c r="AY2801" s="373">
        <f>IPMT('Assumptions (T&amp;D) old'!$B$100,Model!X$1,'Assumptions (T&amp;D) old'!$B$103,Model!$AX$2699)</f>
        <v>-0.02255609042</v>
      </c>
      <c r="AZ2801" s="373">
        <f>IPMT('Assumptions (T&amp;D) old'!$B$100,Model!Y$1,'Assumptions (T&amp;D) old'!$B$103,Model!$AX$2699)</f>
        <v>-0.02138507622</v>
      </c>
      <c r="BA2801" s="373">
        <f>IPMT('Assumptions (T&amp;D) old'!$B$100,Model!Z$1,'Assumptions (T&amp;D) old'!$B$103,Model!$AX$2699)</f>
        <v>-0.02015843886</v>
      </c>
      <c r="BB2801" s="373">
        <f>IPMT('Assumptions (T&amp;D) old'!$B$100,Model!AA$1,'Assumptions (T&amp;D) old'!$B$103,Model!$AX$2699)</f>
        <v>-0.01887353621</v>
      </c>
      <c r="BC2801" s="373">
        <f>IPMT('Assumptions (T&amp;D) old'!$B$100,Model!AB$1,'Assumptions (T&amp;D) old'!$B$103,Model!$AX$2699)</f>
        <v>-0.01752760069</v>
      </c>
      <c r="BD2801" s="373">
        <f>IPMT('Assumptions (T&amp;D) old'!$B$100,Model!AC$1,'Assumptions (T&amp;D) old'!$B$103,Model!$AX$2699)</f>
        <v>-0.01611773324</v>
      </c>
      <c r="BE2801" s="373">
        <f>IPMT('Assumptions (T&amp;D) old'!$B$100,Model!AD$1,'Assumptions (T&amp;D) old'!$B$103,Model!$AX$2699)</f>
        <v>-0.01464089707</v>
      </c>
      <c r="BF2801" s="373">
        <f>IPMT('Assumptions (T&amp;D) old'!$B$100,Model!AE$1,'Assumptions (T&amp;D) old'!$B$103,Model!$AX$2699)</f>
        <v>-0.0130939112</v>
      </c>
      <c r="BG2801" s="373">
        <f>IPMT('Assumptions (T&amp;D) old'!$B$100,Model!AF$1,'Assumptions (T&amp;D) old'!$B$103,Model!$AX$2699)</f>
        <v>-0.01147344349</v>
      </c>
      <c r="BH2801" s="373">
        <f>IPMT('Assumptions (T&amp;D) old'!$B$100,Model!AG$1,'Assumptions (T&amp;D) old'!$B$103,Model!$AX$2699)</f>
        <v>-0.009776003565</v>
      </c>
      <c r="BI2801" s="373">
        <f>IPMT('Assumptions (T&amp;D) old'!$B$100,Model!AH$1,'Assumptions (T&amp;D) old'!$B$103,Model!$AX$2699)</f>
        <v>-0.007997935245</v>
      </c>
      <c r="BJ2801" s="373">
        <f>IPMT('Assumptions (T&amp;D) old'!$B$100,Model!AI$1,'Assumptions (T&amp;D) old'!$B$103,Model!$AX$2699)</f>
        <v>-0.00613540868</v>
      </c>
      <c r="BK2801" s="373">
        <f>IPMT('Assumptions (T&amp;D) old'!$B$100,Model!AJ$1,'Assumptions (T&amp;D) old'!$B$103,Model!$AX$2699)</f>
        <v>-0.004184412103</v>
      </c>
      <c r="BL2801" s="373">
        <f>IPMT('Assumptions (T&amp;D) old'!$B$100,Model!AK$1,'Assumptions (T&amp;D) old'!$B$103,Model!$AX$2699)</f>
        <v>-0.002140743188</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-0.02428867362</v>
      </c>
      <c r="AZ2802" s="373">
        <f>IPMT('Assumptions (T&amp;D) old'!$B$100,Model!X$1,'Assumptions (T&amp;D) old'!$B$103,Model!$AY$2699)</f>
        <v>-0.0231417349</v>
      </c>
      <c r="BA2802" s="373">
        <f>IPMT('Assumptions (T&amp;D) old'!$B$100,Model!Y$1,'Assumptions (T&amp;D) old'!$B$103,Model!$AY$2699)</f>
        <v>-0.02194031659</v>
      </c>
      <c r="BB2802" s="373">
        <f>IPMT('Assumptions (T&amp;D) old'!$B$100,Model!Z$1,'Assumptions (T&amp;D) old'!$B$103,Model!$AY$2699)</f>
        <v>-0.02068183091</v>
      </c>
      <c r="BC2802" s="373">
        <f>IPMT('Assumptions (T&amp;D) old'!$B$100,Model!AA$1,'Assumptions (T&amp;D) old'!$B$103,Model!$AY$2699)</f>
        <v>-0.01936356716</v>
      </c>
      <c r="BD2802" s="373">
        <f>IPMT('Assumptions (T&amp;D) old'!$B$100,Model!AB$1,'Assumptions (T&amp;D) old'!$B$103,Model!$AY$2699)</f>
        <v>-0.01798268588</v>
      </c>
      <c r="BE2802" s="373">
        <f>IPMT('Assumptions (T&amp;D) old'!$B$100,Model!AC$1,'Assumptions (T&amp;D) old'!$B$103,Model!$AY$2699)</f>
        <v>-0.01653621274</v>
      </c>
      <c r="BF2802" s="373">
        <f>IPMT('Assumptions (T&amp;D) old'!$B$100,Model!AD$1,'Assumptions (T&amp;D) old'!$B$103,Model!$AY$2699)</f>
        <v>-0.01502103212</v>
      </c>
      <c r="BG2802" s="373">
        <f>IPMT('Assumptions (T&amp;D) old'!$B$100,Model!AE$1,'Assumptions (T&amp;D) old'!$B$103,Model!$AY$2699)</f>
        <v>-0.01343388043</v>
      </c>
      <c r="BH2802" s="373">
        <f>IPMT('Assumptions (T&amp;D) old'!$B$100,Model!AF$1,'Assumptions (T&amp;D) old'!$B$103,Model!$AY$2699)</f>
        <v>-0.01177133903</v>
      </c>
      <c r="BI2802" s="373">
        <f>IPMT('Assumptions (T&amp;D) old'!$B$100,Model!AG$1,'Assumptions (T&amp;D) old'!$B$103,Model!$AY$2699)</f>
        <v>-0.01002982692</v>
      </c>
      <c r="BJ2802" s="373">
        <f>IPMT('Assumptions (T&amp;D) old'!$B$100,Model!AH$1,'Assumptions (T&amp;D) old'!$B$103,Model!$AY$2699)</f>
        <v>-0.008205592979</v>
      </c>
      <c r="BK2802" s="373">
        <f>IPMT('Assumptions (T&amp;D) old'!$B$100,Model!AI$1,'Assumptions (T&amp;D) old'!$B$103,Model!$AY$2699)</f>
        <v>-0.006294707927</v>
      </c>
      <c r="BL2802" s="373">
        <f>IPMT('Assumptions (T&amp;D) old'!$B$100,Model!AJ$1,'Assumptions (T&amp;D) old'!$B$103,Model!$AY$2699)</f>
        <v>-0.004293055835</v>
      </c>
      <c r="BM2802" s="373">
        <f>IPMT('Assumptions (T&amp;D) old'!$B$100,Model!AK$1,'Assumptions (T&amp;D) old'!$B$103,Model!$AY$2699)</f>
        <v>-0.002196325268</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-0.03484160492</v>
      </c>
      <c r="BA2803" s="373">
        <f>IPMT('Assumptions (T&amp;D) old'!$B$100,Model!X$1,'Assumptions (T&amp;D) old'!$B$103,Model!$AZ$2699)</f>
        <v>-0.03319634481</v>
      </c>
      <c r="BB2803" s="373">
        <f>IPMT('Assumptions (T&amp;D) old'!$B$100,Model!Y$1,'Assumptions (T&amp;D) old'!$B$103,Model!$AZ$2699)</f>
        <v>-0.03147293485</v>
      </c>
      <c r="BC2803" s="373">
        <f>IPMT('Assumptions (T&amp;D) old'!$B$100,Model!Z$1,'Assumptions (T&amp;D) old'!$B$103,Model!$AZ$2699)</f>
        <v>-0.02966766291</v>
      </c>
      <c r="BD2803" s="373">
        <f>IPMT('Assumptions (T&amp;D) old'!$B$100,Model!AA$1,'Assumptions (T&amp;D) old'!$B$103,Model!$AZ$2699)</f>
        <v>-0.02777664056</v>
      </c>
      <c r="BE2803" s="373">
        <f>IPMT('Assumptions (T&amp;D) old'!$B$100,Model!AB$1,'Assumptions (T&amp;D) old'!$B$103,Model!$AZ$2699)</f>
        <v>-0.02579579464</v>
      </c>
      <c r="BF2803" s="373">
        <f>IPMT('Assumptions (T&amp;D) old'!$B$100,Model!AC$1,'Assumptions (T&amp;D) old'!$B$103,Model!$AZ$2699)</f>
        <v>-0.02372085854</v>
      </c>
      <c r="BG2803" s="373">
        <f>IPMT('Assumptions (T&amp;D) old'!$B$100,Model!AD$1,'Assumptions (T&amp;D) old'!$B$103,Model!$AZ$2699)</f>
        <v>-0.02154736298</v>
      </c>
      <c r="BH2803" s="373">
        <f>IPMT('Assumptions (T&amp;D) old'!$B$100,Model!AE$1,'Assumptions (T&amp;D) old'!$B$103,Model!$AZ$2699)</f>
        <v>-0.01927062638</v>
      </c>
      <c r="BI2803" s="373">
        <f>IPMT('Assumptions (T&amp;D) old'!$B$100,Model!AF$1,'Assumptions (T&amp;D) old'!$B$103,Model!$AZ$2699)</f>
        <v>-0.01688574479</v>
      </c>
      <c r="BJ2803" s="373">
        <f>IPMT('Assumptions (T&amp;D) old'!$B$100,Model!AG$1,'Assumptions (T&amp;D) old'!$B$103,Model!$AZ$2699)</f>
        <v>-0.01438758132</v>
      </c>
      <c r="BK2803" s="373">
        <f>IPMT('Assumptions (T&amp;D) old'!$B$100,Model!AH$1,'Assumptions (T&amp;D) old'!$B$103,Model!$AZ$2699)</f>
        <v>-0.01177075509</v>
      </c>
      <c r="BL2803" s="373">
        <f>IPMT('Assumptions (T&amp;D) old'!$B$100,Model!AI$1,'Assumptions (T&amp;D) old'!$B$103,Model!$AZ$2699)</f>
        <v>-0.009029629618</v>
      </c>
      <c r="BM2803" s="373">
        <f>IPMT('Assumptions (T&amp;D) old'!$B$100,Model!AJ$1,'Assumptions (T&amp;D) old'!$B$103,Model!$AZ$2699)</f>
        <v>-0.006158300681</v>
      </c>
      <c r="BN2803" s="373">
        <f>IPMT('Assumptions (T&amp;D) old'!$B$100,Model!AK$1,'Assumptions (T&amp;D) old'!$B$103,Model!$AZ$2699)</f>
        <v>-0.003150583621</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-0.0355296559</v>
      </c>
      <c r="BB2804" s="373">
        <f>IPMT('Assumptions (T&amp;D) old'!$B$100,Model!X$1,'Assumptions (T&amp;D) old'!$B$103,Model!$BA$2699)</f>
        <v>-0.03385190525</v>
      </c>
      <c r="BC2804" s="373">
        <f>IPMT('Assumptions (T&amp;D) old'!$B$100,Model!Y$1,'Assumptions (T&amp;D) old'!$B$103,Model!$BA$2699)</f>
        <v>-0.03209446143</v>
      </c>
      <c r="BD2804" s="373">
        <f>IPMT('Assumptions (T&amp;D) old'!$B$100,Model!Z$1,'Assumptions (T&amp;D) old'!$B$103,Model!$BA$2699)</f>
        <v>-0.03025353904</v>
      </c>
      <c r="BE2804" s="373">
        <f>IPMT('Assumptions (T&amp;D) old'!$B$100,Model!AA$1,'Assumptions (T&amp;D) old'!$B$103,Model!$BA$2699)</f>
        <v>-0.02832517283</v>
      </c>
      <c r="BF2804" s="373">
        <f>IPMT('Assumptions (T&amp;D) old'!$B$100,Model!AB$1,'Assumptions (T&amp;D) old'!$B$103,Model!$BA$2699)</f>
        <v>-0.02630520923</v>
      </c>
      <c r="BG2804" s="373">
        <f>IPMT('Assumptions (T&amp;D) old'!$B$100,Model!AC$1,'Assumptions (T&amp;D) old'!$B$103,Model!$BA$2699)</f>
        <v>-0.02418929735</v>
      </c>
      <c r="BH2804" s="373">
        <f>IPMT('Assumptions (T&amp;D) old'!$B$100,Model!AD$1,'Assumptions (T&amp;D) old'!$B$103,Model!$BA$2699)</f>
        <v>-0.02197287967</v>
      </c>
      <c r="BI2804" s="373">
        <f>IPMT('Assumptions (T&amp;D) old'!$B$100,Model!AE$1,'Assumptions (T&amp;D) old'!$B$103,Model!$BA$2699)</f>
        <v>-0.01965118214</v>
      </c>
      <c r="BJ2804" s="373">
        <f>IPMT('Assumptions (T&amp;D) old'!$B$100,Model!AF$1,'Assumptions (T&amp;D) old'!$B$103,Model!$BA$2699)</f>
        <v>-0.01721920398</v>
      </c>
      <c r="BK2804" s="373">
        <f>IPMT('Assumptions (T&amp;D) old'!$B$100,Model!AG$1,'Assumptions (T&amp;D) old'!$B$103,Model!$BA$2699)</f>
        <v>-0.01467170685</v>
      </c>
      <c r="BL2804" s="373">
        <f>IPMT('Assumptions (T&amp;D) old'!$B$100,Model!AH$1,'Assumptions (T&amp;D) old'!$B$103,Model!$BA$2699)</f>
        <v>-0.01200320362</v>
      </c>
      <c r="BM2804" s="373">
        <f>IPMT('Assumptions (T&amp;D) old'!$B$100,Model!AI$1,'Assumptions (T&amp;D) old'!$B$103,Model!$BA$2699)</f>
        <v>-0.009207946475</v>
      </c>
      <c r="BN2804" s="373">
        <f>IPMT('Assumptions (T&amp;D) old'!$B$100,Model!AJ$1,'Assumptions (T&amp;D) old'!$B$103,Model!$BA$2699)</f>
        <v>-0.006279914621</v>
      </c>
      <c r="BO2804" s="373">
        <f>IPMT('Assumptions (T&amp;D) old'!$B$100,Model!AK$1,'Assumptions (T&amp;D) old'!$B$103,Model!$BA$2699)</f>
        <v>-0.003212801253</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0.002671771016</v>
      </c>
      <c r="D2805" s="375">
        <f>SUM($C$2698:D2698)*'Assumptions (T&amp;D)'!$C$25</f>
        <v>0.005951693182</v>
      </c>
      <c r="E2805" s="375">
        <f>SUM($C$2698:E2698)*'Assumptions (T&amp;D)'!$C$25</f>
        <v>0.006775560178</v>
      </c>
      <c r="F2805" s="375">
        <f>SUM($C$2698:F2698)*'Assumptions (T&amp;D)'!$C$25</f>
        <v>0.007816828433</v>
      </c>
      <c r="G2805" s="375">
        <f>SUM($C$2698:G2698)*'Assumptions (T&amp;D)'!$C$25</f>
        <v>0.01093941076</v>
      </c>
      <c r="H2805" s="375">
        <f>SUM($C$2698:H2698)*'Assumptions (T&amp;D)'!$C$25</f>
        <v>0.01377610265</v>
      </c>
      <c r="I2805" s="375">
        <f>SUM($C$2698:I2698)*'Assumptions (T&amp;D)'!$C$25</f>
        <v>0.01801476064</v>
      </c>
      <c r="J2805" s="375">
        <f>SUM($C$2698:J2698)*'Assumptions (T&amp;D)'!$C$25</f>
        <v>0.02644735641</v>
      </c>
      <c r="K2805" s="375">
        <f>SUM($C$2698:K2698)*'Assumptions (T&amp;D)'!$C$25</f>
        <v>0.03105510453</v>
      </c>
      <c r="L2805" s="375">
        <f>SUM($C$2698:L2698)*'Assumptions (T&amp;D)'!$C$25</f>
        <v>0.03515299923</v>
      </c>
      <c r="M2805" s="375">
        <f>SUM($C$2698:M2698)*'Assumptions (T&amp;D)'!$C$25</f>
        <v>0.04215239685</v>
      </c>
      <c r="N2805" s="375">
        <f>SUM($C$2698:N2698)*'Assumptions (T&amp;D)'!$C$25</f>
        <v>0.0498892406</v>
      </c>
      <c r="O2805" s="375">
        <f>SUM($C$2698:O2698)*'Assumptions (T&amp;D)'!$C$25</f>
        <v>0.0585881209</v>
      </c>
      <c r="P2805" s="375">
        <f>SUM($C$2698:P2698)*'Assumptions (T&amp;D)'!$C$25</f>
        <v>0.06454296939</v>
      </c>
      <c r="Q2805" s="375">
        <f>SUM($C$2698:Q2698)*'Assumptions (T&amp;D)'!$C$25</f>
        <v>0.07675306055</v>
      </c>
      <c r="R2805" s="375">
        <f>SUM($C$2698:R2698)*'Assumptions (T&amp;D)'!$C$25</f>
        <v>0.08298878924</v>
      </c>
      <c r="S2805" s="375">
        <f>SUM($C$2698:S2698)*'Assumptions (T&amp;D)'!$C$25</f>
        <v>0.09549862558</v>
      </c>
      <c r="T2805" s="375">
        <f>SUM($C$2698:T2698)*'Assumptions (T&amp;D)'!$C$25</f>
        <v>0.1052438909</v>
      </c>
      <c r="U2805" s="375">
        <f>SUM($C$2698:U2698)*'Assumptions (T&amp;D)'!$C$25</f>
        <v>0.115112252</v>
      </c>
      <c r="V2805" s="375">
        <f>SUM($C$2698:V2698)*'Assumptions (T&amp;D)'!$C$25</f>
        <v>0.1253408755</v>
      </c>
      <c r="W2805" s="375">
        <f>SUM($C$2698:W2698)*'Assumptions (T&amp;D)'!$C$25</f>
        <v>0.1357714935</v>
      </c>
      <c r="X2805" s="375">
        <f>SUM($C$2698:X2698)*'Assumptions (T&amp;D)'!$C$25</f>
        <v>0.1567710527</v>
      </c>
      <c r="Y2805" s="375">
        <f>SUM($C$2698:Y2698)*'Assumptions (T&amp;D)'!$C$25</f>
        <v>0.1783404262</v>
      </c>
      <c r="Z2805" s="375">
        <f>SUM($C$2698:Z2698)*'Assumptions (T&amp;D)'!$C$25</f>
        <v>0.2004939299</v>
      </c>
      <c r="AA2805" s="375">
        <f>SUM($C$2698:AA2698)*'Assumptions (T&amp;D)'!$C$25</f>
        <v>0.2232462229</v>
      </c>
      <c r="AB2805" s="375">
        <f>SUM($C$2698:AB2698)*'Assumptions (T&amp;D)'!$C$25</f>
        <v>0.2466123155</v>
      </c>
      <c r="AC2805" s="375">
        <f>SUM($C$2698:AC2698)*'Assumptions (T&amp;D)'!$C$25</f>
        <v>0.2710159795</v>
      </c>
      <c r="AD2805" s="375">
        <f>SUM($C$2698:AD2698)*'Assumptions (T&amp;D)'!$C$25</f>
        <v>0.2956561477</v>
      </c>
      <c r="AE2805" s="375">
        <f>SUM($C$2698:AE2698)*'Assumptions (T&amp;D)'!$C$25</f>
        <v>0.3209573358</v>
      </c>
      <c r="AF2805" s="375">
        <f>SUM($C$2698:AF2698)*'Assumptions (T&amp;D)'!$C$25</f>
        <v>0.3525539369</v>
      </c>
      <c r="AG2805" s="376">
        <f>SUM(D$2698:AG2698)*'Assumptions (T&amp;D)'!$C$25</f>
        <v>0.3791273415</v>
      </c>
      <c r="AH2805" s="376">
        <f>SUM(E$2698:AH2698)*'Assumptions (T&amp;D)'!$C$25</f>
        <v>0.4039708195</v>
      </c>
      <c r="AI2805" s="376">
        <f>SUM(F$2698:AI2698)*'Assumptions (T&amp;D)'!$C$25</f>
        <v>0.4312611881</v>
      </c>
      <c r="AJ2805" s="376">
        <f>SUM(G$2698:AJ2698)*'Assumptions (T&amp;D)'!$C$25</f>
        <v>0.4632852931</v>
      </c>
      <c r="AK2805" s="376">
        <f>SUM(H$2698:AK2698)*'Assumptions (T&amp;D)'!$C$25</f>
        <v>0.4998786381</v>
      </c>
      <c r="AL2805" s="376">
        <f>SUM(I$2698:AL2698)*'Assumptions (T&amp;D)'!$C$25</f>
        <v>0.5428731681</v>
      </c>
      <c r="AM2805" s="376">
        <f>SUM(J$2698:AM2698)*'Assumptions (T&amp;D)'!$C$25</f>
        <v>0.5768224927</v>
      </c>
      <c r="AN2805" s="376">
        <f>SUM(K$2698:AN2698)*'Assumptions (T&amp;D)'!$C$25</f>
        <v>0.6256859908</v>
      </c>
      <c r="AO2805" s="376">
        <f>SUM(L$2698:AO2698)*'Assumptions (T&amp;D)'!$C$25</f>
        <v>0.6659130027</v>
      </c>
      <c r="AP2805" s="376">
        <f>SUM(M$2698:AP2698)*'Assumptions (T&amp;D)'!$C$25</f>
        <v>0.7041031474</v>
      </c>
      <c r="AQ2805" s="376">
        <f>SUM(N$2698:AQ2698)*'Assumptions (T&amp;D)'!$C$25</f>
        <v>0.7596103655</v>
      </c>
      <c r="AR2805" s="376">
        <f>SUM(O$2698:AR2698)*'Assumptions (T&amp;D)'!$C$25</f>
        <v>0.7874222333</v>
      </c>
      <c r="AS2805" s="376">
        <f>SUM(P$2698:AS2698)*'Assumptions (T&amp;D)'!$C$25</f>
        <v>0.8211630698</v>
      </c>
      <c r="AT2805" s="376">
        <f>SUM(Q$2698:AT2698)*'Assumptions (T&amp;D)'!$C$25</f>
        <v>0.8526425993</v>
      </c>
      <c r="AU2805" s="376">
        <f>SUM(R$2698:AU2698)*'Assumptions (T&amp;D)'!$C$25</f>
        <v>0.8790769286</v>
      </c>
      <c r="AV2805" s="376">
        <f>SUM(S$2698:AV2698)*'Assumptions (T&amp;D)'!$C$25</f>
        <v>0.9134394695</v>
      </c>
      <c r="AW2805" s="376">
        <f>SUM(T$2698:AW2698)*'Assumptions (T&amp;D)'!$C$25</f>
        <v>0.94136991</v>
      </c>
      <c r="AX2805" s="376">
        <f>SUM(U$2698:AX2698)*'Assumptions (T&amp;D)'!$C$25</f>
        <v>0.9731164512</v>
      </c>
      <c r="AY2805" s="376">
        <f>SUM(V$2698:AY2698)*'Assumptions (T&amp;D)'!$C$25</f>
        <v>1.005817187</v>
      </c>
      <c r="AZ2805" s="376">
        <f>SUM(W$2698:AZ2698)*'Assumptions (T&amp;D)'!$C$25</f>
        <v>1.05665306</v>
      </c>
      <c r="BA2805" s="376">
        <f>SUM(X$2698:BA2698)*'Assumptions (T&amp;D)'!$C$25</f>
        <v>1.108492839</v>
      </c>
      <c r="BB2805" s="376">
        <f>SUM(Y$2698:BB2698)*'Assumptions (T&amp;D)'!$C$25</f>
        <v>1.08749328</v>
      </c>
      <c r="BC2805" s="376">
        <f>SUM(Z$2698:BC2698)*'Assumptions (T&amp;D)'!$C$25</f>
        <v>1.065923906</v>
      </c>
      <c r="BD2805" s="376">
        <f>SUM(AA$2698:BD2698)*'Assumptions (T&amp;D)'!$C$25</f>
        <v>1.043770403</v>
      </c>
      <c r="BE2805" s="376">
        <f>SUM(AB$2698:BE2698)*'Assumptions (T&amp;D)'!$C$25</f>
        <v>1.02101811</v>
      </c>
      <c r="BF2805" s="376">
        <f>SUM(AC$2698:BF2698)*'Assumptions (T&amp;D)'!$C$25</f>
        <v>0.997652017</v>
      </c>
      <c r="BG2805" s="376">
        <f>SUM(AD$2698:BG2698)*'Assumptions (T&amp;D)'!$C$25</f>
        <v>0.973248353</v>
      </c>
      <c r="BH2805" s="376">
        <f>SUM(AE$2698:BH2698)*'Assumptions (T&amp;D)'!$C$25</f>
        <v>0.9486081848</v>
      </c>
      <c r="BI2805" s="376">
        <f>SUM(AF$2698:BI2698)*'Assumptions (T&amp;D)'!$C$25</f>
        <v>0.9233069967</v>
      </c>
      <c r="BJ2805" s="376">
        <f>SUM(AG$2698:BJ2698)*'Assumptions (T&amp;D)'!$C$25</f>
        <v>0.8917103955</v>
      </c>
      <c r="BK2805" s="376">
        <f>SUM(AH$2698:BK2698)*'Assumptions (T&amp;D)'!$C$25</f>
        <v>0.86246522</v>
      </c>
      <c r="BL2805" s="376">
        <f>SUM(AI$2698:BL2698)*'Assumptions (T&amp;D)'!$C$25</f>
        <v>0.8343418198</v>
      </c>
      <c r="BM2805" s="376">
        <f>SUM(AJ$2698:BM2698)*'Assumptions (T&amp;D)'!$C$25</f>
        <v>0.8062275842</v>
      </c>
      <c r="BN2805" s="376">
        <f>SUM(AK$2698:BN2698)*'Assumptions (T&amp;D)'!$C$25</f>
        <v>0.7731622109</v>
      </c>
      <c r="BO2805" s="376">
        <f>SUM(AL$2698:BO2698)*'Assumptions (T&amp;D)'!$C$25</f>
        <v>0.7334462836</v>
      </c>
      <c r="BP2805" s="376">
        <f>SUM(AM$2698:BP2698)*'Assumptions (T&amp;D)'!$C$25</f>
        <v>0.6876150617</v>
      </c>
      <c r="BQ2805" s="376">
        <f>SUM(AN$2698:BQ2698)*'Assumptions (T&amp;D)'!$C$25</f>
        <v>0.6494270791</v>
      </c>
      <c r="BR2805" s="376">
        <f>SUM(AO$2698:BR2698)*'Assumptions (T&amp;D)'!$C$25</f>
        <v>0.5921309852</v>
      </c>
      <c r="BS2805" s="376">
        <f>SUM(AP$2698:BS2698)*'Assumptions (T&amp;D)'!$C$25</f>
        <v>0.5472962252</v>
      </c>
      <c r="BT2805" s="376">
        <f>SUM(AQ$2698:BT2698)*'Assumptions (T&amp;D)'!$C$25</f>
        <v>0.5050081858</v>
      </c>
      <c r="BU2805" s="376">
        <f>SUM(AR$2698:BU2698)*'Assumptions (T&amp;D)'!$C$25</f>
        <v>0.4425015701</v>
      </c>
      <c r="BV2805" s="376">
        <f>SUM(AS$2698:BV2698)*'Assumptions (T&amp;D)'!$C$25</f>
        <v>0.4069528586</v>
      </c>
      <c r="BW2805" s="376">
        <f>SUM(AT$2698:BW2698)*'Assumptions (T&amp;D)'!$C$25</f>
        <v>0.3645131418</v>
      </c>
      <c r="BX2805" s="376">
        <f>SUM(AU$2698:BX2698)*'Assumptions (T&amp;D)'!$C$25</f>
        <v>0.3270787638</v>
      </c>
      <c r="BY2805" s="376">
        <f>SUM(AV$2698:BY2698)*'Assumptions (T&amp;D)'!$C$25</f>
        <v>0.2884343433</v>
      </c>
      <c r="BZ2805" s="376">
        <f>SUM(AW$2698:BZ2698)*'Assumptions (T&amp;D)'!$C$25</f>
        <v>0.2478360737</v>
      </c>
      <c r="CA2805" s="376">
        <f>SUM(AX$2698:CA2698)*'Assumptions (T&amp;D)'!$C$25</f>
        <v>0.2073957969</v>
      </c>
      <c r="CB2805" s="376">
        <f>SUM(AY$2698:CB2698)*'Assumptions (T&amp;D)'!$C$25</f>
        <v>0.1659039904</v>
      </c>
      <c r="CC2805" s="376">
        <f>SUM(AZ$2698:CC2698)*'Assumptions (T&amp;D)'!$C$25</f>
        <v>0.123334894</v>
      </c>
      <c r="CD2805" s="376">
        <f>SUM(BA$2698:CD2698)*'Assumptions (T&amp;D)'!$C$25</f>
        <v>0.06227039692</v>
      </c>
    </row>
    <row r="2806" ht="15.75" customHeight="1">
      <c r="A2806" s="365" t="s">
        <v>373</v>
      </c>
      <c r="B2806" s="159" t="s">
        <v>351</v>
      </c>
      <c r="C2806" s="372">
        <f t="shared" ref="C2806:BU2806" si="95">SUM(C2807:C2857)</f>
        <v>0.003008751145</v>
      </c>
      <c r="D2806" s="372">
        <f t="shared" si="95"/>
        <v>0.009486454913</v>
      </c>
      <c r="E2806" s="372">
        <f t="shared" si="95"/>
        <v>0.01339878969</v>
      </c>
      <c r="F2806" s="372">
        <f t="shared" si="95"/>
        <v>0.01449684703</v>
      </c>
      <c r="G2806" s="372">
        <f t="shared" si="95"/>
        <v>0.0180951362</v>
      </c>
      <c r="H2806" s="372">
        <f t="shared" si="95"/>
        <v>0.02345100096</v>
      </c>
      <c r="I2806" s="372">
        <f t="shared" si="95"/>
        <v>0.02966660653</v>
      </c>
      <c r="J2806" s="372">
        <f t="shared" si="95"/>
        <v>0.04170904744</v>
      </c>
      <c r="K2806" s="372">
        <f t="shared" si="95"/>
        <v>0.05348819786</v>
      </c>
      <c r="L2806" s="372">
        <f t="shared" si="95"/>
        <v>0.05983059942</v>
      </c>
      <c r="M2806" s="372">
        <f t="shared" si="95"/>
        <v>0.06850796872</v>
      </c>
      <c r="N2806" s="372">
        <f t="shared" si="95"/>
        <v>0.08072666899</v>
      </c>
      <c r="O2806" s="372">
        <f t="shared" si="95"/>
        <v>0.09423997257</v>
      </c>
      <c r="P2806" s="372">
        <f t="shared" si="95"/>
        <v>0.1050103612</v>
      </c>
      <c r="Q2806" s="372">
        <f t="shared" si="95"/>
        <v>0.1193217837</v>
      </c>
      <c r="R2806" s="372">
        <f t="shared" si="95"/>
        <v>0.1336646956</v>
      </c>
      <c r="S2806" s="372">
        <f t="shared" si="95"/>
        <v>0.1477934038</v>
      </c>
      <c r="T2806" s="372">
        <f t="shared" si="95"/>
        <v>0.1652405032</v>
      </c>
      <c r="U2806" s="372">
        <f t="shared" si="95"/>
        <v>0.1790384976</v>
      </c>
      <c r="V2806" s="372">
        <f t="shared" si="95"/>
        <v>0.1931404265</v>
      </c>
      <c r="W2806" s="372">
        <f t="shared" si="95"/>
        <v>0.205855337</v>
      </c>
      <c r="X2806" s="372">
        <f t="shared" si="95"/>
        <v>0.2280802488</v>
      </c>
      <c r="Y2806" s="372">
        <f t="shared" si="95"/>
        <v>0.2632395356</v>
      </c>
      <c r="Z2806" s="372">
        <f t="shared" si="95"/>
        <v>0.2990815741</v>
      </c>
      <c r="AA2806" s="372">
        <f t="shared" si="95"/>
        <v>0.3330932958</v>
      </c>
      <c r="AB2806" s="372">
        <f t="shared" si="95"/>
        <v>0.3655132455</v>
      </c>
      <c r="AC2806" s="372">
        <f t="shared" si="95"/>
        <v>0.3973290716</v>
      </c>
      <c r="AD2806" s="372">
        <f t="shared" si="95"/>
        <v>0.425102783</v>
      </c>
      <c r="AE2806" s="372">
        <f t="shared" si="95"/>
        <v>0.4519551478</v>
      </c>
      <c r="AF2806" s="372">
        <f t="shared" si="95"/>
        <v>0.4888083613</v>
      </c>
      <c r="AG2806" s="372">
        <f t="shared" si="95"/>
        <v>0.5274583823</v>
      </c>
      <c r="AH2806" s="372">
        <f t="shared" si="95"/>
        <v>0.5585228025</v>
      </c>
      <c r="AI2806" s="372">
        <f t="shared" si="95"/>
        <v>0.5863791796</v>
      </c>
      <c r="AJ2806" s="372">
        <f t="shared" si="95"/>
        <v>0.6204032691</v>
      </c>
      <c r="AK2806" s="372">
        <f t="shared" si="95"/>
        <v>0.6643080762</v>
      </c>
      <c r="AL2806" s="372">
        <f t="shared" si="95"/>
        <v>0.7206610162</v>
      </c>
      <c r="AM2806" s="372">
        <f t="shared" si="95"/>
        <v>0.7724703179</v>
      </c>
      <c r="AN2806" s="372">
        <f t="shared" si="95"/>
        <v>0.8330776381</v>
      </c>
      <c r="AO2806" s="372">
        <f t="shared" si="95"/>
        <v>0.9002585034</v>
      </c>
      <c r="AP2806" s="372">
        <f t="shared" si="95"/>
        <v>0.947036108</v>
      </c>
      <c r="AQ2806" s="372">
        <f t="shared" si="95"/>
        <v>1.011662385</v>
      </c>
      <c r="AR2806" s="372">
        <f t="shared" si="95"/>
        <v>1.058774693</v>
      </c>
      <c r="AS2806" s="372">
        <f t="shared" si="95"/>
        <v>1.074667864</v>
      </c>
      <c r="AT2806" s="372">
        <f t="shared" si="95"/>
        <v>1.093043018</v>
      </c>
      <c r="AU2806" s="372">
        <f t="shared" si="95"/>
        <v>1.106682152</v>
      </c>
      <c r="AV2806" s="372">
        <f t="shared" si="95"/>
        <v>1.125348432</v>
      </c>
      <c r="AW2806" s="372">
        <f t="shared" si="95"/>
        <v>1.145828572</v>
      </c>
      <c r="AX2806" s="372">
        <f t="shared" si="95"/>
        <v>1.166851383</v>
      </c>
      <c r="AY2806" s="372">
        <f t="shared" si="95"/>
        <v>1.191578094</v>
      </c>
      <c r="AZ2806" s="372">
        <f t="shared" si="95"/>
        <v>1.233343149</v>
      </c>
      <c r="BA2806" s="372">
        <f t="shared" si="95"/>
        <v>1.292827936</v>
      </c>
      <c r="BB2806" s="372">
        <f t="shared" si="95"/>
        <v>1.282202442</v>
      </c>
      <c r="BC2806" s="372">
        <f t="shared" si="95"/>
        <v>1.2039687</v>
      </c>
      <c r="BD2806" s="372">
        <f t="shared" si="95"/>
        <v>1.129452009</v>
      </c>
      <c r="BE2806" s="372">
        <f t="shared" si="95"/>
        <v>1.053769577</v>
      </c>
      <c r="BF2806" s="372">
        <f t="shared" si="95"/>
        <v>0.9758147475</v>
      </c>
      <c r="BG2806" s="372">
        <f t="shared" si="95"/>
        <v>0.9045177521</v>
      </c>
      <c r="BH2806" s="372">
        <f t="shared" si="95"/>
        <v>0.832555768</v>
      </c>
      <c r="BI2806" s="372">
        <f t="shared" si="95"/>
        <v>0.7630398437</v>
      </c>
      <c r="BJ2806" s="372">
        <f t="shared" si="95"/>
        <v>0.7046963474</v>
      </c>
      <c r="BK2806" s="372">
        <f t="shared" si="95"/>
        <v>0.6345185453</v>
      </c>
      <c r="BL2806" s="372">
        <f t="shared" si="95"/>
        <v>0.5688538667</v>
      </c>
      <c r="BM2806" s="372">
        <f t="shared" si="95"/>
        <v>0.5166273816</v>
      </c>
      <c r="BN2806" s="372">
        <f t="shared" si="95"/>
        <v>0.463138123</v>
      </c>
      <c r="BO2806" s="372">
        <f t="shared" si="95"/>
        <v>0.4121904591</v>
      </c>
      <c r="BP2806" s="372">
        <f t="shared" si="95"/>
        <v>0.359124033</v>
      </c>
      <c r="BQ2806" s="372">
        <f t="shared" si="95"/>
        <v>0.3048549764</v>
      </c>
      <c r="BR2806" s="372">
        <f t="shared" si="95"/>
        <v>0.2499875452</v>
      </c>
      <c r="BS2806" s="372">
        <f t="shared" si="95"/>
        <v>0.1936945081</v>
      </c>
      <c r="BT2806" s="372">
        <f t="shared" si="95"/>
        <v>0.1242942338</v>
      </c>
      <c r="BU2806" s="372">
        <f t="shared" si="95"/>
        <v>0.04170059614</v>
      </c>
      <c r="BV2806" s="32"/>
      <c r="BW2806" s="32"/>
      <c r="BX2806" s="32"/>
      <c r="BY2806" s="32"/>
      <c r="BZ2806" s="32"/>
      <c r="CA2806" s="32"/>
      <c r="CB2806" s="32"/>
      <c r="CC2806" s="32"/>
      <c r="CD2806" s="32"/>
    </row>
    <row r="2807" ht="15.75" hidden="1" customHeight="1" outlineLevel="1">
      <c r="A2807" s="365"/>
      <c r="B2807" s="38"/>
      <c r="C2807" s="372">
        <f>$C2698*'Assumptions (T&amp;D)'!C$24</f>
        <v>0.003008751145</v>
      </c>
      <c r="D2807" s="372">
        <f>$C2698*'Assumptions (T&amp;D)'!D$24</f>
        <v>0.005792848871</v>
      </c>
      <c r="E2807" s="372">
        <f>$C2698*'Assumptions (T&amp;D)'!E$24</f>
        <v>0.005359588706</v>
      </c>
      <c r="F2807" s="372">
        <f>$C2698*'Assumptions (T&amp;D)'!F$24</f>
        <v>0.004958421886</v>
      </c>
      <c r="G2807" s="372">
        <f>$C2698*'Assumptions (T&amp;D)'!G$24</f>
        <v>0.004581325076</v>
      </c>
      <c r="H2807" s="372">
        <f>$C2698*'Assumptions (T&amp;D)'!H$24</f>
        <v>0.004244344948</v>
      </c>
      <c r="I2807" s="372">
        <f>$C2698*'Assumptions (T&amp;D)'!I$24</f>
        <v>0.003923411493</v>
      </c>
      <c r="J2807" s="372">
        <f>$C2698*'Assumptions (T&amp;D)'!J$24</f>
        <v>0.003626548046</v>
      </c>
      <c r="K2807" s="372">
        <f>$C2698*'Assumptions (T&amp;D)'!K$24</f>
        <v>0.003578408028</v>
      </c>
      <c r="L2807" s="372">
        <f>$C2698*'Assumptions (T&amp;D)'!L$24</f>
        <v>0.003578408028</v>
      </c>
      <c r="M2807" s="372">
        <f>$C2698*'Assumptions (T&amp;D)'!M$24</f>
        <v>0.003578408028</v>
      </c>
      <c r="N2807" s="372">
        <f>$C2698*'Assumptions (T&amp;D)'!N$24</f>
        <v>0.003578408028</v>
      </c>
      <c r="O2807" s="372">
        <f>$C2698*'Assumptions (T&amp;D)'!O$24</f>
        <v>0.003578408028</v>
      </c>
      <c r="P2807" s="372">
        <f>$C2698*'Assumptions (T&amp;D)'!P$24</f>
        <v>0.003578408028</v>
      </c>
      <c r="Q2807" s="372">
        <f>$C2698*'Assumptions (T&amp;D)'!Q$24</f>
        <v>0.003578408028</v>
      </c>
      <c r="R2807" s="372">
        <f>$C2698*'Assumptions (T&amp;D)'!R$24</f>
        <v>0.003578408028</v>
      </c>
      <c r="S2807" s="372">
        <f>$C2698*'Assumptions (T&amp;D)'!S$24</f>
        <v>0.003578408028</v>
      </c>
      <c r="T2807" s="372">
        <f>$C2698*'Assumptions (T&amp;D)'!T$24</f>
        <v>0.003578408028</v>
      </c>
      <c r="U2807" s="372">
        <f>$C2698*'Assumptions (T&amp;D)'!U$24</f>
        <v>0.003578408028</v>
      </c>
      <c r="V2807" s="372">
        <f>$C2698*'Assumptions (T&amp;D)'!V$24</f>
        <v>0.003578408028</v>
      </c>
      <c r="W2807" s="372">
        <f>$C2698*'Assumptions (T&amp;D)'!W$24</f>
        <v>0.001789204014</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0.003693606042</v>
      </c>
      <c r="E2808" s="372">
        <f>$D2698*'Assumptions (T&amp;D)'!D$24</f>
        <v>0.007111422833</v>
      </c>
      <c r="F2808" s="372">
        <f>$D2698*'Assumptions (T&amp;D)'!E$24</f>
        <v>0.006579543563</v>
      </c>
      <c r="G2808" s="372">
        <f>$D2698*'Assumptions (T&amp;D)'!F$24</f>
        <v>0.006087062758</v>
      </c>
      <c r="H2808" s="372">
        <f>$D2698*'Assumptions (T&amp;D)'!G$24</f>
        <v>0.0056241308</v>
      </c>
      <c r="I2808" s="372">
        <f>$D2698*'Assumptions (T&amp;D)'!H$24</f>
        <v>0.005210446924</v>
      </c>
      <c r="J2808" s="372">
        <f>$D2698*'Assumptions (T&amp;D)'!I$24</f>
        <v>0.004816462279</v>
      </c>
      <c r="K2808" s="372">
        <f>$D2698*'Assumptions (T&amp;D)'!J$24</f>
        <v>0.004452026483</v>
      </c>
      <c r="L2808" s="372">
        <f>$D2698*'Assumptions (T&amp;D)'!K$24</f>
        <v>0.004392928786</v>
      </c>
      <c r="M2808" s="372">
        <f>$D2698*'Assumptions (T&amp;D)'!L$24</f>
        <v>0.004392928786</v>
      </c>
      <c r="N2808" s="372">
        <f>$D2698*'Assumptions (T&amp;D)'!M$24</f>
        <v>0.004392928786</v>
      </c>
      <c r="O2808" s="372">
        <f>$D2698*'Assumptions (T&amp;D)'!N$24</f>
        <v>0.004392928786</v>
      </c>
      <c r="P2808" s="372">
        <f>$D2698*'Assumptions (T&amp;D)'!O$24</f>
        <v>0.004392928786</v>
      </c>
      <c r="Q2808" s="372">
        <f>$D2698*'Assumptions (T&amp;D)'!P$24</f>
        <v>0.004392928786</v>
      </c>
      <c r="R2808" s="372">
        <f>$D2698*'Assumptions (T&amp;D)'!Q$24</f>
        <v>0.004392928786</v>
      </c>
      <c r="S2808" s="372">
        <f>$D2698*'Assumptions (T&amp;D)'!R$24</f>
        <v>0.004392928786</v>
      </c>
      <c r="T2808" s="372">
        <f>$D2698*'Assumptions (T&amp;D)'!S$24</f>
        <v>0.004392928786</v>
      </c>
      <c r="U2808" s="372">
        <f>$D2698*'Assumptions (T&amp;D)'!T$24</f>
        <v>0.004392928786</v>
      </c>
      <c r="V2808" s="372">
        <f>$D2698*'Assumptions (T&amp;D)'!U$24</f>
        <v>0.004392928786</v>
      </c>
      <c r="W2808" s="372">
        <f>$D2698*'Assumptions (T&amp;D)'!V$24</f>
        <v>0.004392928786</v>
      </c>
      <c r="X2808" s="372">
        <f>$D2698*'Assumptions (T&amp;D)'!W$24</f>
        <v>0.002196464393</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0.0009277781482</v>
      </c>
      <c r="F2809" s="372">
        <f>$E2698*'Assumptions (T&amp;D)'!D$24</f>
        <v>0.001786282195</v>
      </c>
      <c r="G2809" s="372">
        <f>$E2698*'Assumptions (T&amp;D)'!E$24</f>
        <v>0.001652682141</v>
      </c>
      <c r="H2809" s="372">
        <f>$E2698*'Assumptions (T&amp;D)'!F$24</f>
        <v>0.001528978388</v>
      </c>
      <c r="I2809" s="372">
        <f>$E2698*'Assumptions (T&amp;D)'!G$24</f>
        <v>0.00141269686</v>
      </c>
      <c r="J2809" s="372">
        <f>$E2698*'Assumptions (T&amp;D)'!H$24</f>
        <v>0.001308785708</v>
      </c>
      <c r="K2809" s="372">
        <f>$E2698*'Assumptions (T&amp;D)'!I$24</f>
        <v>0.001209822705</v>
      </c>
      <c r="L2809" s="372">
        <f>$E2698*'Assumptions (T&amp;D)'!J$24</f>
        <v>0.001118281928</v>
      </c>
      <c r="M2809" s="372">
        <f>$E2698*'Assumptions (T&amp;D)'!K$24</f>
        <v>0.001103437478</v>
      </c>
      <c r="N2809" s="372">
        <f>$E2698*'Assumptions (T&amp;D)'!L$24</f>
        <v>0.001103437478</v>
      </c>
      <c r="O2809" s="372">
        <f>$E2698*'Assumptions (T&amp;D)'!M$24</f>
        <v>0.001103437478</v>
      </c>
      <c r="P2809" s="372">
        <f>$E2698*'Assumptions (T&amp;D)'!N$24</f>
        <v>0.001103437478</v>
      </c>
      <c r="Q2809" s="372">
        <f>$E2698*'Assumptions (T&amp;D)'!O$24</f>
        <v>0.001103437478</v>
      </c>
      <c r="R2809" s="372">
        <f>$E2698*'Assumptions (T&amp;D)'!P$24</f>
        <v>0.001103437478</v>
      </c>
      <c r="S2809" s="372">
        <f>$E2698*'Assumptions (T&amp;D)'!Q$24</f>
        <v>0.001103437478</v>
      </c>
      <c r="T2809" s="372">
        <f>$E2698*'Assumptions (T&amp;D)'!R$24</f>
        <v>0.001103437478</v>
      </c>
      <c r="U2809" s="372">
        <f>$E2698*'Assumptions (T&amp;D)'!S$24</f>
        <v>0.001103437478</v>
      </c>
      <c r="V2809" s="372">
        <f>$E2698*'Assumptions (T&amp;D)'!T$24</f>
        <v>0.001103437478</v>
      </c>
      <c r="W2809" s="372">
        <f>$E2698*'Assumptions (T&amp;D)'!U$24</f>
        <v>0.001103437478</v>
      </c>
      <c r="X2809" s="372">
        <f>$E2698*'Assumptions (T&amp;D)'!V$24</f>
        <v>0.001103437478</v>
      </c>
      <c r="Y2809" s="372">
        <f>$E2698*'Assumptions (T&amp;D)'!W$24</f>
        <v>0.0005517187388</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0.001172599386</v>
      </c>
      <c r="G2810" s="372">
        <f>$F2698*'Assumptions (T&amp;D)'!D$24</f>
        <v>0.002257644685</v>
      </c>
      <c r="H2810" s="372">
        <f>$F2698*'Assumptions (T&amp;D)'!E$24</f>
        <v>0.002088790373</v>
      </c>
      <c r="I2810" s="372">
        <f>$F2698*'Assumptions (T&amp;D)'!F$24</f>
        <v>0.001932443789</v>
      </c>
      <c r="J2810" s="372">
        <f>$F2698*'Assumptions (T&amp;D)'!G$24</f>
        <v>0.001785477999</v>
      </c>
      <c r="K2810" s="372">
        <f>$F2698*'Assumptions (T&amp;D)'!H$24</f>
        <v>0.001654146868</v>
      </c>
      <c r="L2810" s="372">
        <f>$F2698*'Assumptions (T&amp;D)'!I$24</f>
        <v>0.0015290696</v>
      </c>
      <c r="M2810" s="372">
        <f>$F2698*'Assumptions (T&amp;D)'!J$24</f>
        <v>0.001413373127</v>
      </c>
      <c r="N2810" s="372">
        <f>$F2698*'Assumptions (T&amp;D)'!K$24</f>
        <v>0.001394611537</v>
      </c>
      <c r="O2810" s="372">
        <f>$F2698*'Assumptions (T&amp;D)'!L$24</f>
        <v>0.001394611537</v>
      </c>
      <c r="P2810" s="372">
        <f>$F2698*'Assumptions (T&amp;D)'!M$24</f>
        <v>0.001394611537</v>
      </c>
      <c r="Q2810" s="372">
        <f>$F2698*'Assumptions (T&amp;D)'!N$24</f>
        <v>0.001394611537</v>
      </c>
      <c r="R2810" s="372">
        <f>$F2698*'Assumptions (T&amp;D)'!O$24</f>
        <v>0.001394611537</v>
      </c>
      <c r="S2810" s="372">
        <f>$F2698*'Assumptions (T&amp;D)'!P$24</f>
        <v>0.001394611537</v>
      </c>
      <c r="T2810" s="372">
        <f>$F2698*'Assumptions (T&amp;D)'!Q$24</f>
        <v>0.001394611537</v>
      </c>
      <c r="U2810" s="372">
        <f>$F2698*'Assumptions (T&amp;D)'!R$24</f>
        <v>0.001394611537</v>
      </c>
      <c r="V2810" s="372">
        <f>$F2698*'Assumptions (T&amp;D)'!S$24</f>
        <v>0.001394611537</v>
      </c>
      <c r="W2810" s="372">
        <f>$F2698*'Assumptions (T&amp;D)'!T$24</f>
        <v>0.001394611537</v>
      </c>
      <c r="X2810" s="372">
        <f>$F2698*'Assumptions (T&amp;D)'!U$24</f>
        <v>0.001394611537</v>
      </c>
      <c r="Y2810" s="372">
        <f>$F2698*'Assumptions (T&amp;D)'!V$24</f>
        <v>0.001394611537</v>
      </c>
      <c r="Z2810" s="372">
        <f>$F2698*'Assumptions (T&amp;D)'!W$24</f>
        <v>0.0006973057683</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0.003516421539</v>
      </c>
      <c r="H2811" s="372">
        <f>$G2698*'Assumptions (T&amp;D)'!D$24</f>
        <v>0.006770283603</v>
      </c>
      <c r="I2811" s="372">
        <f>$G2698*'Assumptions (T&amp;D)'!E$24</f>
        <v>0.006263918902</v>
      </c>
      <c r="J2811" s="372">
        <f>$G2698*'Assumptions (T&amp;D)'!F$24</f>
        <v>0.005795062696</v>
      </c>
      <c r="K2811" s="372">
        <f>$G2698*'Assumptions (T&amp;D)'!G$24</f>
        <v>0.005354337863</v>
      </c>
      <c r="L2811" s="372">
        <f>$G2698*'Assumptions (T&amp;D)'!H$24</f>
        <v>0.004960498651</v>
      </c>
      <c r="M2811" s="372">
        <f>$G2698*'Assumptions (T&amp;D)'!I$24</f>
        <v>0.004585413687</v>
      </c>
      <c r="N2811" s="372">
        <f>$G2698*'Assumptions (T&amp;D)'!J$24</f>
        <v>0.004238460095</v>
      </c>
      <c r="O2811" s="372">
        <f>$G2698*'Assumptions (T&amp;D)'!K$24</f>
        <v>0.00418219735</v>
      </c>
      <c r="P2811" s="372">
        <f>$G2698*'Assumptions (T&amp;D)'!L$24</f>
        <v>0.00418219735</v>
      </c>
      <c r="Q2811" s="372">
        <f>$G2698*'Assumptions (T&amp;D)'!M$24</f>
        <v>0.00418219735</v>
      </c>
      <c r="R2811" s="372">
        <f>$G2698*'Assumptions (T&amp;D)'!N$24</f>
        <v>0.00418219735</v>
      </c>
      <c r="S2811" s="372">
        <f>$G2698*'Assumptions (T&amp;D)'!O$24</f>
        <v>0.00418219735</v>
      </c>
      <c r="T2811" s="372">
        <f>$G2698*'Assumptions (T&amp;D)'!P$24</f>
        <v>0.00418219735</v>
      </c>
      <c r="U2811" s="372">
        <f>$G2698*'Assumptions (T&amp;D)'!Q$24</f>
        <v>0.00418219735</v>
      </c>
      <c r="V2811" s="372">
        <f>$G2698*'Assumptions (T&amp;D)'!R$24</f>
        <v>0.00418219735</v>
      </c>
      <c r="W2811" s="372">
        <f>$G2698*'Assumptions (T&amp;D)'!S$24</f>
        <v>0.00418219735</v>
      </c>
      <c r="X2811" s="372">
        <f>$G2698*'Assumptions (T&amp;D)'!T$24</f>
        <v>0.00418219735</v>
      </c>
      <c r="Y2811" s="372">
        <f>$G2698*'Assumptions (T&amp;D)'!U$24</f>
        <v>0.00418219735</v>
      </c>
      <c r="Z2811" s="372">
        <f>$G2698*'Assumptions (T&amp;D)'!V$24</f>
        <v>0.00418219735</v>
      </c>
      <c r="AA2811" s="372">
        <f>$G2698*'Assumptions (T&amp;D)'!W$24</f>
        <v>0.002091098675</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0.00319447285</v>
      </c>
      <c r="I2812" s="372">
        <f>$H2698*'Assumptions (T&amp;D)'!D$24</f>
        <v>0.00615042506</v>
      </c>
      <c r="J2812" s="372">
        <f>$H2698*'Assumptions (T&amp;D)'!E$24</f>
        <v>0.005690420969</v>
      </c>
      <c r="K2812" s="372">
        <f>$H2698*'Assumptions (T&amp;D)'!F$24</f>
        <v>0.005264491256</v>
      </c>
      <c r="L2812" s="372">
        <f>$H2698*'Assumptions (T&amp;D)'!G$24</f>
        <v>0.004864117326</v>
      </c>
      <c r="M2812" s="372">
        <f>$H2698*'Assumptions (T&amp;D)'!H$24</f>
        <v>0.004506336366</v>
      </c>
      <c r="N2812" s="372">
        <f>$H2698*'Assumptions (T&amp;D)'!I$24</f>
        <v>0.004165592596</v>
      </c>
      <c r="O2812" s="372">
        <f>$H2698*'Assumptions (T&amp;D)'!J$24</f>
        <v>0.003850404608</v>
      </c>
      <c r="P2812" s="372">
        <f>$H2698*'Assumptions (T&amp;D)'!K$24</f>
        <v>0.003799293042</v>
      </c>
      <c r="Q2812" s="372">
        <f>$H2698*'Assumptions (T&amp;D)'!L$24</f>
        <v>0.003799293042</v>
      </c>
      <c r="R2812" s="372">
        <f>$H2698*'Assumptions (T&amp;D)'!M$24</f>
        <v>0.003799293042</v>
      </c>
      <c r="S2812" s="372">
        <f>$H2698*'Assumptions (T&amp;D)'!N$24</f>
        <v>0.003799293042</v>
      </c>
      <c r="T2812" s="372">
        <f>$H2698*'Assumptions (T&amp;D)'!O$24</f>
        <v>0.003799293042</v>
      </c>
      <c r="U2812" s="372">
        <f>$H2698*'Assumptions (T&amp;D)'!P$24</f>
        <v>0.003799293042</v>
      </c>
      <c r="V2812" s="372">
        <f>$H2698*'Assumptions (T&amp;D)'!Q$24</f>
        <v>0.003799293042</v>
      </c>
      <c r="W2812" s="372">
        <f>$H2698*'Assumptions (T&amp;D)'!R$24</f>
        <v>0.003799293042</v>
      </c>
      <c r="X2812" s="372">
        <f>$H2698*'Assumptions (T&amp;D)'!S$24</f>
        <v>0.003799293042</v>
      </c>
      <c r="Y2812" s="372">
        <f>$H2698*'Assumptions (T&amp;D)'!T$24</f>
        <v>0.003799293042</v>
      </c>
      <c r="Z2812" s="372">
        <f>$H2698*'Assumptions (T&amp;D)'!U$24</f>
        <v>0.003799293042</v>
      </c>
      <c r="AA2812" s="372">
        <f>$H2698*'Assumptions (T&amp;D)'!V$24</f>
        <v>0.003799293042</v>
      </c>
      <c r="AB2812" s="372">
        <f>$H2698*'Assumptions (T&amp;D)'!W$24</f>
        <v>0.001899646521</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0.004773263503</v>
      </c>
      <c r="J2813" s="372">
        <f>$I2698*'Assumptions (T&amp;D)'!D$24</f>
        <v>0.009190123331</v>
      </c>
      <c r="K2813" s="372">
        <f>$I2698*'Assumptions (T&amp;D)'!E$24</f>
        <v>0.008502773387</v>
      </c>
      <c r="L2813" s="372">
        <f>$I2698*'Assumptions (T&amp;D)'!F$24</f>
        <v>0.007866338253</v>
      </c>
      <c r="M2813" s="372">
        <f>$I2698*'Assumptions (T&amp;D)'!G$24</f>
        <v>0.007268089227</v>
      </c>
      <c r="N2813" s="372">
        <f>$I2698*'Assumptions (T&amp;D)'!H$24</f>
        <v>0.006733483715</v>
      </c>
      <c r="O2813" s="372">
        <f>$I2698*'Assumptions (T&amp;D)'!I$24</f>
        <v>0.006224335608</v>
      </c>
      <c r="P2813" s="372">
        <f>$I2698*'Assumptions (T&amp;D)'!J$24</f>
        <v>0.005753373609</v>
      </c>
      <c r="Q2813" s="372">
        <f>$I2698*'Assumptions (T&amp;D)'!K$24</f>
        <v>0.005677001393</v>
      </c>
      <c r="R2813" s="372">
        <f>$I2698*'Assumptions (T&amp;D)'!L$24</f>
        <v>0.005677001393</v>
      </c>
      <c r="S2813" s="372">
        <f>$I2698*'Assumptions (T&amp;D)'!M$24</f>
        <v>0.005677001393</v>
      </c>
      <c r="T2813" s="372">
        <f>$I2698*'Assumptions (T&amp;D)'!N$24</f>
        <v>0.005677001393</v>
      </c>
      <c r="U2813" s="372">
        <f>$I2698*'Assumptions (T&amp;D)'!O$24</f>
        <v>0.005677001393</v>
      </c>
      <c r="V2813" s="372">
        <f>$I2698*'Assumptions (T&amp;D)'!P$24</f>
        <v>0.005677001393</v>
      </c>
      <c r="W2813" s="372">
        <f>$I2698*'Assumptions (T&amp;D)'!Q$24</f>
        <v>0.005677001393</v>
      </c>
      <c r="X2813" s="372">
        <f>$I2698*'Assumptions (T&amp;D)'!R$24</f>
        <v>0.005677001393</v>
      </c>
      <c r="Y2813" s="372">
        <f>$I2698*'Assumptions (T&amp;D)'!S$24</f>
        <v>0.005677001393</v>
      </c>
      <c r="Z2813" s="372">
        <f>$I2698*'Assumptions (T&amp;D)'!T$24</f>
        <v>0.005677001393</v>
      </c>
      <c r="AA2813" s="372">
        <f>$I2698*'Assumptions (T&amp;D)'!U$24</f>
        <v>0.005677001393</v>
      </c>
      <c r="AB2813" s="372">
        <f>$I2698*'Assumptions (T&amp;D)'!V$24</f>
        <v>0.005677001393</v>
      </c>
      <c r="AC2813" s="372">
        <f>$I2698*'Assumptions (T&amp;D)'!W$24</f>
        <v>0.002838500696</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0.009496166411</v>
      </c>
      <c r="K2814" s="372">
        <f>$J2698*'Assumptions (T&amp;D)'!D$24</f>
        <v>0.01828328573</v>
      </c>
      <c r="L2814" s="372">
        <f>$J2698*'Assumptions (T&amp;D)'!E$24</f>
        <v>0.01691583777</v>
      </c>
      <c r="M2814" s="372">
        <f>$J2698*'Assumptions (T&amp;D)'!F$24</f>
        <v>0.01564968225</v>
      </c>
      <c r="N2814" s="372">
        <f>$J2698*'Assumptions (T&amp;D)'!G$24</f>
        <v>0.01445949606</v>
      </c>
      <c r="O2814" s="372">
        <f>$J2698*'Assumptions (T&amp;D)'!H$24</f>
        <v>0.01339592542</v>
      </c>
      <c r="P2814" s="372">
        <f>$J2698*'Assumptions (T&amp;D)'!I$24</f>
        <v>0.012383001</v>
      </c>
      <c r="Q2814" s="372">
        <f>$J2698*'Assumptions (T&amp;D)'!J$24</f>
        <v>0.01144604591</v>
      </c>
      <c r="R2814" s="372">
        <f>$J2698*'Assumptions (T&amp;D)'!K$24</f>
        <v>0.01129410725</v>
      </c>
      <c r="S2814" s="372">
        <f>$J2698*'Assumptions (T&amp;D)'!L$24</f>
        <v>0.01129410725</v>
      </c>
      <c r="T2814" s="372">
        <f>$J2698*'Assumptions (T&amp;D)'!M$24</f>
        <v>0.01129410725</v>
      </c>
      <c r="U2814" s="372">
        <f>$J2698*'Assumptions (T&amp;D)'!N$24</f>
        <v>0.01129410725</v>
      </c>
      <c r="V2814" s="372">
        <f>$J2698*'Assumptions (T&amp;D)'!O$24</f>
        <v>0.01129410725</v>
      </c>
      <c r="W2814" s="372">
        <f>$J2698*'Assumptions (T&amp;D)'!P$24</f>
        <v>0.01129410725</v>
      </c>
      <c r="X2814" s="372">
        <f>$J2698*'Assumptions (T&amp;D)'!Q$24</f>
        <v>0.01129410725</v>
      </c>
      <c r="Y2814" s="372">
        <f>$J2698*'Assumptions (T&amp;D)'!R$24</f>
        <v>0.01129410725</v>
      </c>
      <c r="Z2814" s="372">
        <f>$J2698*'Assumptions (T&amp;D)'!S$24</f>
        <v>0.01129410725</v>
      </c>
      <c r="AA2814" s="372">
        <f>$J2698*'Assumptions (T&amp;D)'!T$24</f>
        <v>0.01129410725</v>
      </c>
      <c r="AB2814" s="372">
        <f>$J2698*'Assumptions (T&amp;D)'!U$24</f>
        <v>0.01129410725</v>
      </c>
      <c r="AC2814" s="372">
        <f>$J2698*'Assumptions (T&amp;D)'!V$24</f>
        <v>0.01129410725</v>
      </c>
      <c r="AD2814" s="372">
        <f>$J2698*'Assumptions (T&amp;D)'!W$24</f>
        <v>0.005647053626</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0.005188905538</v>
      </c>
      <c r="L2815" s="372">
        <f>$K2698*'Assumptions (T&amp;D)'!D$24</f>
        <v>0.009990372796</v>
      </c>
      <c r="M2815" s="372">
        <f>$K2698*'Assumptions (T&amp;D)'!E$24</f>
        <v>0.009243170399</v>
      </c>
      <c r="N2815" s="372">
        <f>$K2698*'Assumptions (T&amp;D)'!F$24</f>
        <v>0.008551316327</v>
      </c>
      <c r="O2815" s="372">
        <f>$K2698*'Assumptions (T&amp;D)'!G$24</f>
        <v>0.007900973499</v>
      </c>
      <c r="P2815" s="372">
        <f>$K2698*'Assumptions (T&amp;D)'!H$24</f>
        <v>0.007319816079</v>
      </c>
      <c r="Q2815" s="372">
        <f>$K2698*'Assumptions (T&amp;D)'!I$24</f>
        <v>0.006766332822</v>
      </c>
      <c r="R2815" s="372">
        <f>$K2698*'Assumptions (T&amp;D)'!J$24</f>
        <v>0.006254360809</v>
      </c>
      <c r="S2815" s="372">
        <f>$K2698*'Assumptions (T&amp;D)'!K$24</f>
        <v>0.00617133832</v>
      </c>
      <c r="T2815" s="372">
        <f>$K2698*'Assumptions (T&amp;D)'!L$24</f>
        <v>0.00617133832</v>
      </c>
      <c r="U2815" s="372">
        <f>$K2698*'Assumptions (T&amp;D)'!M$24</f>
        <v>0.00617133832</v>
      </c>
      <c r="V2815" s="372">
        <f>$K2698*'Assumptions (T&amp;D)'!N$24</f>
        <v>0.00617133832</v>
      </c>
      <c r="W2815" s="372">
        <f>$K2698*'Assumptions (T&amp;D)'!O$24</f>
        <v>0.00617133832</v>
      </c>
      <c r="X2815" s="372">
        <f>$K2698*'Assumptions (T&amp;D)'!P$24</f>
        <v>0.00617133832</v>
      </c>
      <c r="Y2815" s="372">
        <f>$K2698*'Assumptions (T&amp;D)'!Q$24</f>
        <v>0.00617133832</v>
      </c>
      <c r="Z2815" s="372">
        <f>$K2698*'Assumptions (T&amp;D)'!R$24</f>
        <v>0.00617133832</v>
      </c>
      <c r="AA2815" s="372">
        <f>$K2698*'Assumptions (T&amp;D)'!S$24</f>
        <v>0.00617133832</v>
      </c>
      <c r="AB2815" s="372">
        <f>$K2698*'Assumptions (T&amp;D)'!T$24</f>
        <v>0.00617133832</v>
      </c>
      <c r="AC2815" s="372">
        <f>$K2698*'Assumptions (T&amp;D)'!U$24</f>
        <v>0.00617133832</v>
      </c>
      <c r="AD2815" s="372">
        <f>$K2698*'Assumptions (T&amp;D)'!V$24</f>
        <v>0.00617133832</v>
      </c>
      <c r="AE2815" s="372">
        <f>$K2698*'Assumptions (T&amp;D)'!W$24</f>
        <v>0.00308566916</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0.004614746287</v>
      </c>
      <c r="M2816" s="372">
        <f>$L2698*'Assumptions (T&amp;D)'!D$24</f>
        <v>0.008884924851</v>
      </c>
      <c r="N2816" s="372">
        <f>$L2698*'Assumptions (T&amp;D)'!E$24</f>
        <v>0.008220401386</v>
      </c>
      <c r="O2816" s="372">
        <f>$L2698*'Assumptions (T&amp;D)'!F$24</f>
        <v>0.007605101881</v>
      </c>
      <c r="P2816" s="372">
        <f>$L2698*'Assumptions (T&amp;D)'!G$24</f>
        <v>0.007026720346</v>
      </c>
      <c r="Q2816" s="372">
        <f>$L2698*'Assumptions (T&amp;D)'!H$24</f>
        <v>0.006509868762</v>
      </c>
      <c r="R2816" s="372">
        <f>$L2698*'Assumptions (T&amp;D)'!I$24</f>
        <v>0.006017629158</v>
      </c>
      <c r="S2816" s="372">
        <f>$L2698*'Assumptions (T&amp;D)'!J$24</f>
        <v>0.005562307525</v>
      </c>
      <c r="T2816" s="372">
        <f>$L2698*'Assumptions (T&amp;D)'!K$24</f>
        <v>0.005488471584</v>
      </c>
      <c r="U2816" s="372">
        <f>$L2698*'Assumptions (T&amp;D)'!L$24</f>
        <v>0.005488471584</v>
      </c>
      <c r="V2816" s="372">
        <f>$L2698*'Assumptions (T&amp;D)'!M$24</f>
        <v>0.005488471584</v>
      </c>
      <c r="W2816" s="372">
        <f>$L2698*'Assumptions (T&amp;D)'!N$24</f>
        <v>0.005488471584</v>
      </c>
      <c r="X2816" s="372">
        <f>$L2698*'Assumptions (T&amp;D)'!O$24</f>
        <v>0.005488471584</v>
      </c>
      <c r="Y2816" s="372">
        <f>$L2698*'Assumptions (T&amp;D)'!P$24</f>
        <v>0.005488471584</v>
      </c>
      <c r="Z2816" s="372">
        <f>$L2698*'Assumptions (T&amp;D)'!Q$24</f>
        <v>0.005488471584</v>
      </c>
      <c r="AA2816" s="372">
        <f>$L2698*'Assumptions (T&amp;D)'!R$24</f>
        <v>0.005488471584</v>
      </c>
      <c r="AB2816" s="372">
        <f>$L2698*'Assumptions (T&amp;D)'!S$24</f>
        <v>0.005488471584</v>
      </c>
      <c r="AC2816" s="372">
        <f>$L2698*'Assumptions (T&amp;D)'!T$24</f>
        <v>0.005488471584</v>
      </c>
      <c r="AD2816" s="372">
        <f>$L2698*'Assumptions (T&amp;D)'!U$24</f>
        <v>0.005488471584</v>
      </c>
      <c r="AE2816" s="372">
        <f>$L2698*'Assumptions (T&amp;D)'!V$24</f>
        <v>0.005488471584</v>
      </c>
      <c r="AF2816" s="372">
        <f>$L2698*'Assumptions (T&amp;D)'!W$24</f>
        <v>0.002744235792</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0.007882204522</v>
      </c>
      <c r="N2817" s="372">
        <f>$M2698*'Assumptions (T&amp;D)'!D$24</f>
        <v>0.01517587111</v>
      </c>
      <c r="O2817" s="372">
        <f>$M2698*'Assumptions (T&amp;D)'!E$24</f>
        <v>0.01404083365</v>
      </c>
      <c r="P2817" s="372">
        <f>$M2698*'Assumptions (T&amp;D)'!F$24</f>
        <v>0.01298987305</v>
      </c>
      <c r="Q2817" s="372">
        <f>$M2698*'Assumptions (T&amp;D)'!G$24</f>
        <v>0.01200197008</v>
      </c>
      <c r="R2817" s="372">
        <f>$M2698*'Assumptions (T&amp;D)'!H$24</f>
        <v>0.01111916318</v>
      </c>
      <c r="S2817" s="372">
        <f>$M2698*'Assumptions (T&amp;D)'!I$24</f>
        <v>0.0102783947</v>
      </c>
      <c r="T2817" s="372">
        <f>$M2698*'Assumptions (T&amp;D)'!J$24</f>
        <v>0.00950068385</v>
      </c>
      <c r="U2817" s="372">
        <f>$M2698*'Assumptions (T&amp;D)'!K$24</f>
        <v>0.009374568578</v>
      </c>
      <c r="V2817" s="372">
        <f>$M2698*'Assumptions (T&amp;D)'!L$24</f>
        <v>0.009374568578</v>
      </c>
      <c r="W2817" s="372">
        <f>$M2698*'Assumptions (T&amp;D)'!M$24</f>
        <v>0.009374568578</v>
      </c>
      <c r="X2817" s="372">
        <f>$M2698*'Assumptions (T&amp;D)'!N$24</f>
        <v>0.009374568578</v>
      </c>
      <c r="Y2817" s="372">
        <f>$M2698*'Assumptions (T&amp;D)'!O$24</f>
        <v>0.009374568578</v>
      </c>
      <c r="Z2817" s="372">
        <f>$M2698*'Assumptions (T&amp;D)'!P$24</f>
        <v>0.009374568578</v>
      </c>
      <c r="AA2817" s="372">
        <f>$M2698*'Assumptions (T&amp;D)'!Q$24</f>
        <v>0.009374568578</v>
      </c>
      <c r="AB2817" s="372">
        <f>$M2698*'Assumptions (T&amp;D)'!R$24</f>
        <v>0.009374568578</v>
      </c>
      <c r="AC2817" s="372">
        <f>$M2698*'Assumptions (T&amp;D)'!S$24</f>
        <v>0.009374568578</v>
      </c>
      <c r="AD2817" s="372">
        <f>$M2698*'Assumptions (T&amp;D)'!T$24</f>
        <v>0.009374568578</v>
      </c>
      <c r="AE2817" s="372">
        <f>$M2698*'Assumptions (T&amp;D)'!U$24</f>
        <v>0.009374568578</v>
      </c>
      <c r="AF2817" s="372">
        <f>$M2698*'Assumptions (T&amp;D)'!V$24</f>
        <v>0.009374568578</v>
      </c>
      <c r="AG2817" s="372">
        <f>$M2698*'Assumptions (T&amp;D)'!W$24</f>
        <v>0.004687284289</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0.008712661879</v>
      </c>
      <c r="O2818" s="372">
        <f>$N2698*'Assumptions (T&amp;D)'!D$24</f>
        <v>0.01677477834</v>
      </c>
      <c r="P2818" s="372">
        <f>$N2698*'Assumptions (T&amp;D)'!E$24</f>
        <v>0.01552015503</v>
      </c>
      <c r="Q2818" s="372">
        <f>$N2698*'Assumptions (T&amp;D)'!F$24</f>
        <v>0.01435846678</v>
      </c>
      <c r="R2818" s="372">
        <f>$N2698*'Assumptions (T&amp;D)'!G$24</f>
        <v>0.01326647982</v>
      </c>
      <c r="S2818" s="372">
        <f>$N2698*'Assumptions (T&amp;D)'!H$24</f>
        <v>0.01229066169</v>
      </c>
      <c r="T2818" s="372">
        <f>$N2698*'Assumptions (T&amp;D)'!I$24</f>
        <v>0.01136131109</v>
      </c>
      <c r="U2818" s="372">
        <f>$N2698*'Assumptions (T&amp;D)'!J$24</f>
        <v>0.01050166178</v>
      </c>
      <c r="V2818" s="372">
        <f>$N2698*'Assumptions (T&amp;D)'!K$24</f>
        <v>0.01036225919</v>
      </c>
      <c r="W2818" s="372">
        <f>$N2698*'Assumptions (T&amp;D)'!L$24</f>
        <v>0.01036225919</v>
      </c>
      <c r="X2818" s="372">
        <f>$N2698*'Assumptions (T&amp;D)'!M$24</f>
        <v>0.01036225919</v>
      </c>
      <c r="Y2818" s="372">
        <f>$N2698*'Assumptions (T&amp;D)'!N$24</f>
        <v>0.01036225919</v>
      </c>
      <c r="Z2818" s="372">
        <f>$N2698*'Assumptions (T&amp;D)'!O$24</f>
        <v>0.01036225919</v>
      </c>
      <c r="AA2818" s="372">
        <f>$N2698*'Assumptions (T&amp;D)'!P$24</f>
        <v>0.01036225919</v>
      </c>
      <c r="AB2818" s="372">
        <f>$N2698*'Assumptions (T&amp;D)'!Q$24</f>
        <v>0.01036225919</v>
      </c>
      <c r="AC2818" s="372">
        <f>$N2698*'Assumptions (T&amp;D)'!R$24</f>
        <v>0.01036225919</v>
      </c>
      <c r="AD2818" s="372">
        <f>$N2698*'Assumptions (T&amp;D)'!S$24</f>
        <v>0.01036225919</v>
      </c>
      <c r="AE2818" s="372">
        <f>$N2698*'Assumptions (T&amp;D)'!T$24</f>
        <v>0.01036225919</v>
      </c>
      <c r="AF2818" s="372">
        <f>$N2698*'Assumptions (T&amp;D)'!U$24</f>
        <v>0.01036225919</v>
      </c>
      <c r="AG2818" s="372">
        <f>$N2698*'Assumptions (T&amp;D)'!V$24</f>
        <v>0.01036225919</v>
      </c>
      <c r="AH2818" s="372">
        <f>$N2698*'Assumptions (T&amp;D)'!W$24</f>
        <v>0.005181129597</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0.009796036381</v>
      </c>
      <c r="P2819" s="372">
        <f>$O2698*'Assumptions (T&amp;D)'!D$24</f>
        <v>0.01886063538</v>
      </c>
      <c r="Q2819" s="372">
        <f>$O2698*'Assumptions (T&amp;D)'!E$24</f>
        <v>0.01745000614</v>
      </c>
      <c r="R2819" s="372">
        <f>$O2698*'Assumptions (T&amp;D)'!F$24</f>
        <v>0.01614386796</v>
      </c>
      <c r="S2819" s="372">
        <f>$O2698*'Assumptions (T&amp;D)'!G$24</f>
        <v>0.01491609806</v>
      </c>
      <c r="T2819" s="372">
        <f>$O2698*'Assumptions (T&amp;D)'!H$24</f>
        <v>0.01381894199</v>
      </c>
      <c r="U2819" s="372">
        <f>$O2698*'Assumptions (T&amp;D)'!I$24</f>
        <v>0.01277403144</v>
      </c>
      <c r="V2819" s="372">
        <f>$O2698*'Assumptions (T&amp;D)'!J$24</f>
        <v>0.01180748918</v>
      </c>
      <c r="W2819" s="372">
        <f>$O2698*'Assumptions (T&amp;D)'!K$24</f>
        <v>0.0116507526</v>
      </c>
      <c r="X2819" s="372">
        <f>$O2698*'Assumptions (T&amp;D)'!L$24</f>
        <v>0.0116507526</v>
      </c>
      <c r="Y2819" s="372">
        <f>$O2698*'Assumptions (T&amp;D)'!M$24</f>
        <v>0.0116507526</v>
      </c>
      <c r="Z2819" s="372">
        <f>$O2698*'Assumptions (T&amp;D)'!N$24</f>
        <v>0.0116507526</v>
      </c>
      <c r="AA2819" s="372">
        <f>$O2698*'Assumptions (T&amp;D)'!O$24</f>
        <v>0.0116507526</v>
      </c>
      <c r="AB2819" s="372">
        <f>$O2698*'Assumptions (T&amp;D)'!P$24</f>
        <v>0.0116507526</v>
      </c>
      <c r="AC2819" s="372">
        <f>$O2698*'Assumptions (T&amp;D)'!Q$24</f>
        <v>0.0116507526</v>
      </c>
      <c r="AD2819" s="372">
        <f>$O2698*'Assumptions (T&amp;D)'!R$24</f>
        <v>0.0116507526</v>
      </c>
      <c r="AE2819" s="372">
        <f>$O2698*'Assumptions (T&amp;D)'!S$24</f>
        <v>0.0116507526</v>
      </c>
      <c r="AF2819" s="372">
        <f>$O2698*'Assumptions (T&amp;D)'!T$24</f>
        <v>0.0116507526</v>
      </c>
      <c r="AG2819" s="372">
        <f>$O2698*'Assumptions (T&amp;D)'!U$24</f>
        <v>0.0116507526</v>
      </c>
      <c r="AH2819" s="372">
        <f>$O2698*'Assumptions (T&amp;D)'!V$24</f>
        <v>0.0116507526</v>
      </c>
      <c r="AI2819" s="372">
        <f>$O2698*'Assumptions (T&amp;D)'!W$24</f>
        <v>0.005825376301</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0.006705910457</v>
      </c>
      <c r="Q2820" s="372">
        <f>$P2698*'Assumptions (T&amp;D)'!D$24</f>
        <v>0.01291111293</v>
      </c>
      <c r="R2820" s="372">
        <f>$P2698*'Assumptions (T&amp;D)'!E$24</f>
        <v>0.01194546183</v>
      </c>
      <c r="S2820" s="372">
        <f>$P2698*'Assumptions (T&amp;D)'!F$24</f>
        <v>0.01105134043</v>
      </c>
      <c r="T2820" s="372">
        <f>$P2698*'Assumptions (T&amp;D)'!G$24</f>
        <v>0.01021086632</v>
      </c>
      <c r="U2820" s="372">
        <f>$P2698*'Assumptions (T&amp;D)'!H$24</f>
        <v>0.009459804351</v>
      </c>
      <c r="V2820" s="372">
        <f>$P2698*'Assumptions (T&amp;D)'!I$24</f>
        <v>0.008744507235</v>
      </c>
      <c r="W2820" s="372">
        <f>$P2698*'Assumptions (T&amp;D)'!J$24</f>
        <v>0.008082857404</v>
      </c>
      <c r="X2820" s="372">
        <f>$P2698*'Assumptions (T&amp;D)'!K$24</f>
        <v>0.007975562836</v>
      </c>
      <c r="Y2820" s="372">
        <f>$P2698*'Assumptions (T&amp;D)'!L$24</f>
        <v>0.007975562836</v>
      </c>
      <c r="Z2820" s="372">
        <f>$P2698*'Assumptions (T&amp;D)'!M$24</f>
        <v>0.007975562836</v>
      </c>
      <c r="AA2820" s="372">
        <f>$P2698*'Assumptions (T&amp;D)'!N$24</f>
        <v>0.007975562836</v>
      </c>
      <c r="AB2820" s="372">
        <f>$P2698*'Assumptions (T&amp;D)'!O$24</f>
        <v>0.007975562836</v>
      </c>
      <c r="AC2820" s="372">
        <f>$P2698*'Assumptions (T&amp;D)'!P$24</f>
        <v>0.007975562836</v>
      </c>
      <c r="AD2820" s="372">
        <f>$P2698*'Assumptions (T&amp;D)'!Q$24</f>
        <v>0.007975562836</v>
      </c>
      <c r="AE2820" s="372">
        <f>$P2698*'Assumptions (T&amp;D)'!R$24</f>
        <v>0.007975562836</v>
      </c>
      <c r="AF2820" s="372">
        <f>$P2698*'Assumptions (T&amp;D)'!S$24</f>
        <v>0.007975562836</v>
      </c>
      <c r="AG2820" s="372">
        <f>$P2698*'Assumptions (T&amp;D)'!T$24</f>
        <v>0.007975562836</v>
      </c>
      <c r="AH2820" s="372">
        <f>$P2698*'Assumptions (T&amp;D)'!U$24</f>
        <v>0.007975562836</v>
      </c>
      <c r="AI2820" s="372">
        <f>$P2698*'Assumptions (T&amp;D)'!V$24</f>
        <v>0.007975562836</v>
      </c>
      <c r="AJ2820" s="372">
        <f>$P2698*'Assumptions (T&amp;D)'!W$24</f>
        <v>0.003987781418</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0.01375010266</v>
      </c>
      <c r="R2821" s="372">
        <f>$Q2698*'Assumptions (T&amp;D)'!D$24</f>
        <v>0.02647353098</v>
      </c>
      <c r="S2821" s="372">
        <f>$Q2698*'Assumptions (T&amp;D)'!E$24</f>
        <v>0.0244935162</v>
      </c>
      <c r="T2821" s="372">
        <f>$Q2698*'Assumptions (T&amp;D)'!F$24</f>
        <v>0.02266016918</v>
      </c>
      <c r="U2821" s="372">
        <f>$Q2698*'Assumptions (T&amp;D)'!G$24</f>
        <v>0.02093682298</v>
      </c>
      <c r="V2821" s="372">
        <f>$Q2698*'Assumptions (T&amp;D)'!H$24</f>
        <v>0.01939681148</v>
      </c>
      <c r="W2821" s="372">
        <f>$Q2698*'Assumptions (T&amp;D)'!I$24</f>
        <v>0.01793013386</v>
      </c>
      <c r="X2821" s="372">
        <f>$Q2698*'Assumptions (T&amp;D)'!J$24</f>
        <v>0.01657345707</v>
      </c>
      <c r="Y2821" s="372">
        <f>$Q2698*'Assumptions (T&amp;D)'!K$24</f>
        <v>0.01635345543</v>
      </c>
      <c r="Z2821" s="372">
        <f>$Q2698*'Assumptions (T&amp;D)'!L$24</f>
        <v>0.01635345543</v>
      </c>
      <c r="AA2821" s="372">
        <f>$Q2698*'Assumptions (T&amp;D)'!M$24</f>
        <v>0.01635345543</v>
      </c>
      <c r="AB2821" s="372">
        <f>$Q2698*'Assumptions (T&amp;D)'!N$24</f>
        <v>0.01635345543</v>
      </c>
      <c r="AC2821" s="372">
        <f>$Q2698*'Assumptions (T&amp;D)'!O$24</f>
        <v>0.01635345543</v>
      </c>
      <c r="AD2821" s="372">
        <f>$Q2698*'Assumptions (T&amp;D)'!P$24</f>
        <v>0.01635345543</v>
      </c>
      <c r="AE2821" s="372">
        <f>$Q2698*'Assumptions (T&amp;D)'!Q$24</f>
        <v>0.01635345543</v>
      </c>
      <c r="AF2821" s="372">
        <f>$Q2698*'Assumptions (T&amp;D)'!R$24</f>
        <v>0.01635345543</v>
      </c>
      <c r="AG2821" s="372">
        <f>$Q2698*'Assumptions (T&amp;D)'!S$24</f>
        <v>0.01635345543</v>
      </c>
      <c r="AH2821" s="372">
        <f>$Q2698*'Assumptions (T&amp;D)'!T$24</f>
        <v>0.01635345543</v>
      </c>
      <c r="AI2821" s="372">
        <f>$Q2698*'Assumptions (T&amp;D)'!U$24</f>
        <v>0.01635345543</v>
      </c>
      <c r="AJ2821" s="372">
        <f>$Q2698*'Assumptions (T&amp;D)'!V$24</f>
        <v>0.01635345543</v>
      </c>
      <c r="AK2821" s="372">
        <f>$Q2698*'Assumptions (T&amp;D)'!W$24</f>
        <v>0.008176727713</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0.007022217001</v>
      </c>
      <c r="S2822" s="372">
        <f>$R2698*'Assumptions (T&amp;D)'!D$24</f>
        <v>0.01352010847</v>
      </c>
      <c r="T2822" s="372">
        <f>$R2698*'Assumptions (T&amp;D)'!E$24</f>
        <v>0.01250890922</v>
      </c>
      <c r="U2822" s="372">
        <f>$R2698*'Assumptions (T&amp;D)'!F$24</f>
        <v>0.01157261362</v>
      </c>
      <c r="V2822" s="372">
        <f>$R2698*'Assumptions (T&amp;D)'!G$24</f>
        <v>0.01069249575</v>
      </c>
      <c r="W2822" s="372">
        <f>$R2698*'Assumptions (T&amp;D)'!H$24</f>
        <v>0.00990600745</v>
      </c>
      <c r="X2822" s="372">
        <f>$R2698*'Assumptions (T&amp;D)'!I$24</f>
        <v>0.009156970969</v>
      </c>
      <c r="Y2822" s="372">
        <f>$R2698*'Assumptions (T&amp;D)'!J$24</f>
        <v>0.008464112225</v>
      </c>
      <c r="Z2822" s="372">
        <f>$R2698*'Assumptions (T&amp;D)'!K$24</f>
        <v>0.008351756753</v>
      </c>
      <c r="AA2822" s="372">
        <f>$R2698*'Assumptions (T&amp;D)'!L$24</f>
        <v>0.008351756753</v>
      </c>
      <c r="AB2822" s="372">
        <f>$R2698*'Assumptions (T&amp;D)'!M$24</f>
        <v>0.008351756753</v>
      </c>
      <c r="AC2822" s="372">
        <f>$R2698*'Assumptions (T&amp;D)'!N$24</f>
        <v>0.008351756753</v>
      </c>
      <c r="AD2822" s="372">
        <f>$R2698*'Assumptions (T&amp;D)'!O$24</f>
        <v>0.008351756753</v>
      </c>
      <c r="AE2822" s="372">
        <f>$R2698*'Assumptions (T&amp;D)'!P$24</f>
        <v>0.008351756753</v>
      </c>
      <c r="AF2822" s="372">
        <f>$R2698*'Assumptions (T&amp;D)'!Q$24</f>
        <v>0.008351756753</v>
      </c>
      <c r="AG2822" s="372">
        <f>$R2698*'Assumptions (T&amp;D)'!R$24</f>
        <v>0.008351756753</v>
      </c>
      <c r="AH2822" s="372">
        <f>$R2698*'Assumptions (T&amp;D)'!S$24</f>
        <v>0.008351756753</v>
      </c>
      <c r="AI2822" s="372">
        <f>$R2698*'Assumptions (T&amp;D)'!T$24</f>
        <v>0.008351756753</v>
      </c>
      <c r="AJ2822" s="372">
        <f>$R2698*'Assumptions (T&amp;D)'!U$24</f>
        <v>0.008351756753</v>
      </c>
      <c r="AK2822" s="372">
        <f>$R2698*'Assumptions (T&amp;D)'!V$24</f>
        <v>0.008351756753</v>
      </c>
      <c r="AL2822" s="372">
        <f>$R2698*'Assumptions (T&amp;D)'!W$24</f>
        <v>0.004175878377</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0.01408765353</v>
      </c>
      <c r="T2823" s="372">
        <f>$S2698*'Assumptions (T&amp;D)'!D$24</f>
        <v>0.02712342893</v>
      </c>
      <c r="U2823" s="372">
        <f>$S2698*'Assumptions (T&amp;D)'!E$24</f>
        <v>0.02509480682</v>
      </c>
      <c r="V2823" s="372">
        <f>$S2698*'Assumptions (T&amp;D)'!F$24</f>
        <v>0.02321645302</v>
      </c>
      <c r="W2823" s="372">
        <f>$S2698*'Assumptions (T&amp;D)'!G$24</f>
        <v>0.02145080044</v>
      </c>
      <c r="X2823" s="372">
        <f>$S2698*'Assumptions (T&amp;D)'!H$24</f>
        <v>0.01987298325</v>
      </c>
      <c r="Y2823" s="372">
        <f>$S2698*'Assumptions (T&amp;D)'!I$24</f>
        <v>0.0183703002</v>
      </c>
      <c r="Z2823" s="372">
        <f>$S2698*'Assumptions (T&amp;D)'!J$24</f>
        <v>0.01698031839</v>
      </c>
      <c r="AA2823" s="372">
        <f>$S2698*'Assumptions (T&amp;D)'!K$24</f>
        <v>0.01675491593</v>
      </c>
      <c r="AB2823" s="372">
        <f>$S2698*'Assumptions (T&amp;D)'!L$24</f>
        <v>0.01675491593</v>
      </c>
      <c r="AC2823" s="372">
        <f>$S2698*'Assumptions (T&amp;D)'!M$24</f>
        <v>0.01675491593</v>
      </c>
      <c r="AD2823" s="372">
        <f>$S2698*'Assumptions (T&amp;D)'!N$24</f>
        <v>0.01675491593</v>
      </c>
      <c r="AE2823" s="372">
        <f>$S2698*'Assumptions (T&amp;D)'!O$24</f>
        <v>0.01675491593</v>
      </c>
      <c r="AF2823" s="372">
        <f>$S2698*'Assumptions (T&amp;D)'!P$24</f>
        <v>0.01675491593</v>
      </c>
      <c r="AG2823" s="372">
        <f>$S2698*'Assumptions (T&amp;D)'!Q$24</f>
        <v>0.01675491593</v>
      </c>
      <c r="AH2823" s="372">
        <f>$S2698*'Assumptions (T&amp;D)'!R$24</f>
        <v>0.01675491593</v>
      </c>
      <c r="AI2823" s="372">
        <f>$S2698*'Assumptions (T&amp;D)'!S$24</f>
        <v>0.01675491593</v>
      </c>
      <c r="AJ2823" s="372">
        <f>$S2698*'Assumptions (T&amp;D)'!T$24</f>
        <v>0.01675491593</v>
      </c>
      <c r="AK2823" s="372">
        <f>$S2698*'Assumptions (T&amp;D)'!U$24</f>
        <v>0.01675491593</v>
      </c>
      <c r="AL2823" s="372">
        <f>$S2698*'Assumptions (T&amp;D)'!V$24</f>
        <v>0.01675491593</v>
      </c>
      <c r="AM2823" s="372">
        <f>$S2698*'Assumptions (T&amp;D)'!W$24</f>
        <v>0.008377457967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0.01097439787</v>
      </c>
      <c r="U2824" s="372">
        <f>$T2698*'Assumptions (T&amp;D)'!D$24</f>
        <v>0.02112937403</v>
      </c>
      <c r="V2824" s="372">
        <f>$T2698*'Assumptions (T&amp;D)'!E$24</f>
        <v>0.01954906074</v>
      </c>
      <c r="W2824" s="372">
        <f>$T2698*'Assumptions (T&amp;D)'!F$24</f>
        <v>0.01808580769</v>
      </c>
      <c r="X2824" s="372">
        <f>$T2698*'Assumptions (T&amp;D)'!G$24</f>
        <v>0.01671034983</v>
      </c>
      <c r="Y2824" s="372">
        <f>$T2698*'Assumptions (T&amp;D)'!H$24</f>
        <v>0.01548121726</v>
      </c>
      <c r="Z2824" s="372">
        <f>$T2698*'Assumptions (T&amp;D)'!I$24</f>
        <v>0.01431061482</v>
      </c>
      <c r="AA2824" s="372">
        <f>$T2698*'Assumptions (T&amp;D)'!J$24</f>
        <v>0.01322780757</v>
      </c>
      <c r="AB2824" s="372">
        <f>$T2698*'Assumptions (T&amp;D)'!K$24</f>
        <v>0.0130522172</v>
      </c>
      <c r="AC2824" s="372">
        <f>$T2698*'Assumptions (T&amp;D)'!L$24</f>
        <v>0.0130522172</v>
      </c>
      <c r="AD2824" s="372">
        <f>$T2698*'Assumptions (T&amp;D)'!M$24</f>
        <v>0.0130522172</v>
      </c>
      <c r="AE2824" s="372">
        <f>$T2698*'Assumptions (T&amp;D)'!N$24</f>
        <v>0.0130522172</v>
      </c>
      <c r="AF2824" s="372">
        <f>$T2698*'Assumptions (T&amp;D)'!O$24</f>
        <v>0.0130522172</v>
      </c>
      <c r="AG2824" s="372">
        <f>$T2698*'Assumptions (T&amp;D)'!P$24</f>
        <v>0.0130522172</v>
      </c>
      <c r="AH2824" s="372">
        <f>$T2698*'Assumptions (T&amp;D)'!Q$24</f>
        <v>0.0130522172</v>
      </c>
      <c r="AI2824" s="372">
        <f>$T2698*'Assumptions (T&amp;D)'!R$24</f>
        <v>0.0130522172</v>
      </c>
      <c r="AJ2824" s="372">
        <f>$T2698*'Assumptions (T&amp;D)'!S$24</f>
        <v>0.0130522172</v>
      </c>
      <c r="AK2824" s="372">
        <f>$T2698*'Assumptions (T&amp;D)'!T$24</f>
        <v>0.0130522172</v>
      </c>
      <c r="AL2824" s="372">
        <f>$T2698*'Assumptions (T&amp;D)'!U$24</f>
        <v>0.0130522172</v>
      </c>
      <c r="AM2824" s="372">
        <f>$T2698*'Assumptions (T&amp;D)'!V$24</f>
        <v>0.0130522172</v>
      </c>
      <c r="AN2824" s="372">
        <f>$T2698*'Assumptions (T&amp;D)'!W$24</f>
        <v>0.006526108601</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0.01111301926</v>
      </c>
      <c r="V2825" s="372">
        <f>$U2698*'Assumptions (T&amp;D)'!D$24</f>
        <v>0.02139626642</v>
      </c>
      <c r="W2825" s="372">
        <f>$U2698*'Assumptions (T&amp;D)'!E$24</f>
        <v>0.01979599164</v>
      </c>
      <c r="X2825" s="372">
        <f>$U2698*'Assumptions (T&amp;D)'!F$24</f>
        <v>0.01831425574</v>
      </c>
      <c r="Y2825" s="372">
        <f>$U2698*'Assumptions (T&amp;D)'!G$24</f>
        <v>0.016921424</v>
      </c>
      <c r="Z2825" s="372">
        <f>$U2698*'Assumptions (T&amp;D)'!H$24</f>
        <v>0.01567676584</v>
      </c>
      <c r="AA2825" s="372">
        <f>$U2698*'Assumptions (T&amp;D)'!I$24</f>
        <v>0.01449137712</v>
      </c>
      <c r="AB2825" s="372">
        <f>$U2698*'Assumptions (T&amp;D)'!J$24</f>
        <v>0.01339489255</v>
      </c>
      <c r="AC2825" s="372">
        <f>$U2698*'Assumptions (T&amp;D)'!K$24</f>
        <v>0.01321708424</v>
      </c>
      <c r="AD2825" s="372">
        <f>$U2698*'Assumptions (T&amp;D)'!L$24</f>
        <v>0.01321708424</v>
      </c>
      <c r="AE2825" s="372">
        <f>$U2698*'Assumptions (T&amp;D)'!M$24</f>
        <v>0.01321708424</v>
      </c>
      <c r="AF2825" s="372">
        <f>$U2698*'Assumptions (T&amp;D)'!N$24</f>
        <v>0.01321708424</v>
      </c>
      <c r="AG2825" s="372">
        <f>$U2698*'Assumptions (T&amp;D)'!O$24</f>
        <v>0.01321708424</v>
      </c>
      <c r="AH2825" s="372">
        <f>$U2698*'Assumptions (T&amp;D)'!P$24</f>
        <v>0.01321708424</v>
      </c>
      <c r="AI2825" s="372">
        <f>$U2698*'Assumptions (T&amp;D)'!Q$24</f>
        <v>0.01321708424</v>
      </c>
      <c r="AJ2825" s="372">
        <f>$U2698*'Assumptions (T&amp;D)'!R$24</f>
        <v>0.01321708424</v>
      </c>
      <c r="AK2825" s="372">
        <f>$U2698*'Assumptions (T&amp;D)'!S$24</f>
        <v>0.01321708424</v>
      </c>
      <c r="AL2825" s="372">
        <f>$U2698*'Assumptions (T&amp;D)'!T$24</f>
        <v>0.01321708424</v>
      </c>
      <c r="AM2825" s="372">
        <f>$U2698*'Assumptions (T&amp;D)'!U$24</f>
        <v>0.01321708424</v>
      </c>
      <c r="AN2825" s="372">
        <f>$U2698*'Assumptions (T&amp;D)'!V$24</f>
        <v>0.01321708424</v>
      </c>
      <c r="AO2825" s="372">
        <f>$U2698*'Assumptions (T&amp;D)'!W$24</f>
        <v>0.006608542121</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0.01151872015</v>
      </c>
      <c r="W2826" s="372">
        <f>$V2698*'Assumptions (T&amp;D)'!D$24</f>
        <v>0.02217737587</v>
      </c>
      <c r="X2826" s="372">
        <f>$V2698*'Assumptions (T&amp;D)'!E$24</f>
        <v>0.02051868017</v>
      </c>
      <c r="Y2826" s="372">
        <f>$V2698*'Assumptions (T&amp;D)'!F$24</f>
        <v>0.01898285081</v>
      </c>
      <c r="Z2826" s="372">
        <f>$V2698*'Assumptions (T&amp;D)'!G$24</f>
        <v>0.01753917122</v>
      </c>
      <c r="AA2826" s="372">
        <f>$V2698*'Assumptions (T&amp;D)'!H$24</f>
        <v>0.01624907456</v>
      </c>
      <c r="AB2826" s="372">
        <f>$V2698*'Assumptions (T&amp;D)'!I$24</f>
        <v>0.01502041108</v>
      </c>
      <c r="AC2826" s="372">
        <f>$V2698*'Assumptions (T&amp;D)'!J$24</f>
        <v>0.01388389736</v>
      </c>
      <c r="AD2826" s="372">
        <f>$V2698*'Assumptions (T&amp;D)'!K$24</f>
        <v>0.01369959783</v>
      </c>
      <c r="AE2826" s="372">
        <f>$V2698*'Assumptions (T&amp;D)'!L$24</f>
        <v>0.01369959783</v>
      </c>
      <c r="AF2826" s="372">
        <f>$V2698*'Assumptions (T&amp;D)'!M$24</f>
        <v>0.01369959783</v>
      </c>
      <c r="AG2826" s="372">
        <f>$V2698*'Assumptions (T&amp;D)'!N$24</f>
        <v>0.01369959783</v>
      </c>
      <c r="AH2826" s="372">
        <f>$V2698*'Assumptions (T&amp;D)'!O$24</f>
        <v>0.01369959783</v>
      </c>
      <c r="AI2826" s="372">
        <f>$V2698*'Assumptions (T&amp;D)'!P$24</f>
        <v>0.01369959783</v>
      </c>
      <c r="AJ2826" s="372">
        <f>$V2698*'Assumptions (T&amp;D)'!Q$24</f>
        <v>0.01369959783</v>
      </c>
      <c r="AK2826" s="372">
        <f>$V2698*'Assumptions (T&amp;D)'!R$24</f>
        <v>0.01369959783</v>
      </c>
      <c r="AL2826" s="372">
        <f>$V2698*'Assumptions (T&amp;D)'!S$24</f>
        <v>0.01369959783</v>
      </c>
      <c r="AM2826" s="372">
        <f>$V2698*'Assumptions (T&amp;D)'!T$24</f>
        <v>0.01369959783</v>
      </c>
      <c r="AN2826" s="372">
        <f>$V2698*'Assumptions (T&amp;D)'!U$24</f>
        <v>0.01369959783</v>
      </c>
      <c r="AO2826" s="372">
        <f>$V2698*'Assumptions (T&amp;D)'!V$24</f>
        <v>0.01369959783</v>
      </c>
      <c r="AP2826" s="372">
        <f>$V2698*'Assumptions (T&amp;D)'!W$24</f>
        <v>0.006849798917</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0.0117461915</v>
      </c>
      <c r="X2827" s="372">
        <f>$W2698*'Assumptions (T&amp;D)'!D$24</f>
        <v>0.02261533403</v>
      </c>
      <c r="Y2827" s="372">
        <f>$W2698*'Assumptions (T&amp;D)'!E$24</f>
        <v>0.02092388245</v>
      </c>
      <c r="Z2827" s="372">
        <f>$W2698*'Assumptions (T&amp;D)'!F$24</f>
        <v>0.01935772359</v>
      </c>
      <c r="AA2827" s="372">
        <f>$W2698*'Assumptions (T&amp;D)'!G$24</f>
        <v>0.01788553425</v>
      </c>
      <c r="AB2827" s="372">
        <f>$W2698*'Assumptions (T&amp;D)'!H$24</f>
        <v>0.0165699608</v>
      </c>
      <c r="AC2827" s="372">
        <f>$W2698*'Assumptions (T&amp;D)'!I$24</f>
        <v>0.01531703371</v>
      </c>
      <c r="AD2827" s="372">
        <f>$W2698*'Assumptions (T&amp;D)'!J$24</f>
        <v>0.01415807615</v>
      </c>
      <c r="AE2827" s="372">
        <f>$W2698*'Assumptions (T&amp;D)'!K$24</f>
        <v>0.01397013709</v>
      </c>
      <c r="AF2827" s="372">
        <f>$W2698*'Assumptions (T&amp;D)'!L$24</f>
        <v>0.01397013709</v>
      </c>
      <c r="AG2827" s="372">
        <f>$W2698*'Assumptions (T&amp;D)'!M$24</f>
        <v>0.01397013709</v>
      </c>
      <c r="AH2827" s="372">
        <f>$W2698*'Assumptions (T&amp;D)'!N$24</f>
        <v>0.01397013709</v>
      </c>
      <c r="AI2827" s="372">
        <f>$W2698*'Assumptions (T&amp;D)'!O$24</f>
        <v>0.01397013709</v>
      </c>
      <c r="AJ2827" s="372">
        <f>$W2698*'Assumptions (T&amp;D)'!P$24</f>
        <v>0.01397013709</v>
      </c>
      <c r="AK2827" s="372">
        <f>$W2698*'Assumptions (T&amp;D)'!Q$24</f>
        <v>0.01397013709</v>
      </c>
      <c r="AL2827" s="372">
        <f>$W2698*'Assumptions (T&amp;D)'!R$24</f>
        <v>0.01397013709</v>
      </c>
      <c r="AM2827" s="372">
        <f>$W2698*'Assumptions (T&amp;D)'!S$24</f>
        <v>0.01397013709</v>
      </c>
      <c r="AN2827" s="372">
        <f>$W2698*'Assumptions (T&amp;D)'!T$24</f>
        <v>0.01397013709</v>
      </c>
      <c r="AO2827" s="372">
        <f>$W2698*'Assumptions (T&amp;D)'!U$24</f>
        <v>0.01397013709</v>
      </c>
      <c r="AP2827" s="372">
        <f>$W2698*'Assumptions (T&amp;D)'!V$24</f>
        <v>0.01397013709</v>
      </c>
      <c r="AQ2827" s="372">
        <f>$W2698*'Assumptions (T&amp;D)'!W$24</f>
        <v>0.006985068543</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0.02364815223</v>
      </c>
      <c r="Y2828" s="372">
        <f>$X2698*'Assumptions (T&amp;D)'!D$24</f>
        <v>0.04553057575</v>
      </c>
      <c r="Z2828" s="372">
        <f>$X2698*'Assumptions (T&amp;D)'!E$24</f>
        <v>0.04212524183</v>
      </c>
      <c r="AA2828" s="372">
        <f>$X2698*'Assumptions (T&amp;D)'!F$24</f>
        <v>0.03897215487</v>
      </c>
      <c r="AB2828" s="372">
        <f>$X2698*'Assumptions (T&amp;D)'!G$24</f>
        <v>0.03600825312</v>
      </c>
      <c r="AC2828" s="372">
        <f>$X2698*'Assumptions (T&amp;D)'!H$24</f>
        <v>0.03335966007</v>
      </c>
      <c r="AD2828" s="372">
        <f>$X2698*'Assumptions (T&amp;D)'!I$24</f>
        <v>0.0308371905</v>
      </c>
      <c r="AE2828" s="372">
        <f>$X2698*'Assumptions (T&amp;D)'!J$24</f>
        <v>0.02850390615</v>
      </c>
      <c r="AF2828" s="372">
        <f>$X2698*'Assumptions (T&amp;D)'!K$24</f>
        <v>0.02812553571</v>
      </c>
      <c r="AG2828" s="372">
        <f>$X2698*'Assumptions (T&amp;D)'!L$24</f>
        <v>0.02812553571</v>
      </c>
      <c r="AH2828" s="372">
        <f>$X2698*'Assumptions (T&amp;D)'!M$24</f>
        <v>0.02812553571</v>
      </c>
      <c r="AI2828" s="372">
        <f>$X2698*'Assumptions (T&amp;D)'!N$24</f>
        <v>0.02812553571</v>
      </c>
      <c r="AJ2828" s="372">
        <f>$X2698*'Assumptions (T&amp;D)'!O$24</f>
        <v>0.02812553571</v>
      </c>
      <c r="AK2828" s="372">
        <f>$X2698*'Assumptions (T&amp;D)'!P$24</f>
        <v>0.02812553571</v>
      </c>
      <c r="AL2828" s="372">
        <f>$X2698*'Assumptions (T&amp;D)'!Q$24</f>
        <v>0.02812553571</v>
      </c>
      <c r="AM2828" s="372">
        <f>$X2698*'Assumptions (T&amp;D)'!R$24</f>
        <v>0.02812553571</v>
      </c>
      <c r="AN2828" s="372">
        <f>$X2698*'Assumptions (T&amp;D)'!S$24</f>
        <v>0.02812553571</v>
      </c>
      <c r="AO2828" s="372">
        <f>$X2698*'Assumptions (T&amp;D)'!T$24</f>
        <v>0.02812553571</v>
      </c>
      <c r="AP2828" s="372">
        <f>$X2698*'Assumptions (T&amp;D)'!U$24</f>
        <v>0.02812553571</v>
      </c>
      <c r="AQ2828" s="372">
        <f>$X2698*'Assumptions (T&amp;D)'!V$24</f>
        <v>0.02812553571</v>
      </c>
      <c r="AR2828" s="372">
        <f>$X2698*'Assumptions (T&amp;D)'!W$24</f>
        <v>0.01406276786</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0.02428983501</v>
      </c>
      <c r="Z2829" s="372">
        <f>$Y2698*'Assumptions (T&amp;D)'!D$24</f>
        <v>0.04676602901</v>
      </c>
      <c r="AA2829" s="372">
        <f>$Y2698*'Assumptions (T&amp;D)'!E$24</f>
        <v>0.04326829277</v>
      </c>
      <c r="AB2829" s="372">
        <f>$Y2698*'Assumptions (T&amp;D)'!F$24</f>
        <v>0.0400296481</v>
      </c>
      <c r="AC2829" s="372">
        <f>$Y2698*'Assumptions (T&amp;D)'!G$24</f>
        <v>0.03698532211</v>
      </c>
      <c r="AD2829" s="372">
        <f>$Y2698*'Assumptions (T&amp;D)'!H$24</f>
        <v>0.03426486059</v>
      </c>
      <c r="AE2829" s="372">
        <f>$Y2698*'Assumptions (T&amp;D)'!I$24</f>
        <v>0.03167394486</v>
      </c>
      <c r="AF2829" s="372">
        <f>$Y2698*'Assumptions (T&amp;D)'!J$24</f>
        <v>0.0292773478</v>
      </c>
      <c r="AG2829" s="372">
        <f>$Y2698*'Assumptions (T&amp;D)'!K$24</f>
        <v>0.02888871044</v>
      </c>
      <c r="AH2829" s="372">
        <f>$Y2698*'Assumptions (T&amp;D)'!L$24</f>
        <v>0.02888871044</v>
      </c>
      <c r="AI2829" s="372">
        <f>$Y2698*'Assumptions (T&amp;D)'!M$24</f>
        <v>0.02888871044</v>
      </c>
      <c r="AJ2829" s="372">
        <f>$Y2698*'Assumptions (T&amp;D)'!N$24</f>
        <v>0.02888871044</v>
      </c>
      <c r="AK2829" s="372">
        <f>$Y2698*'Assumptions (T&amp;D)'!O$24</f>
        <v>0.02888871044</v>
      </c>
      <c r="AL2829" s="372">
        <f>$Y2698*'Assumptions (T&amp;D)'!P$24</f>
        <v>0.02888871044</v>
      </c>
      <c r="AM2829" s="372">
        <f>$Y2698*'Assumptions (T&amp;D)'!Q$24</f>
        <v>0.02888871044</v>
      </c>
      <c r="AN2829" s="372">
        <f>$Y2698*'Assumptions (T&amp;D)'!R$24</f>
        <v>0.02888871044</v>
      </c>
      <c r="AO2829" s="372">
        <f>$Y2698*'Assumptions (T&amp;D)'!S$24</f>
        <v>0.02888871044</v>
      </c>
      <c r="AP2829" s="372">
        <f>$Y2698*'Assumptions (T&amp;D)'!T$24</f>
        <v>0.02888871044</v>
      </c>
      <c r="AQ2829" s="372">
        <f>$Y2698*'Assumptions (T&amp;D)'!U$24</f>
        <v>0.02888871044</v>
      </c>
      <c r="AR2829" s="372">
        <f>$Y2698*'Assumptions (T&amp;D)'!V$24</f>
        <v>0.02888871044</v>
      </c>
      <c r="AS2829" s="372">
        <f>$Y2698*'Assumptions (T&amp;D)'!W$24</f>
        <v>0.01444435522</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0.0249476393</v>
      </c>
      <c r="AA2830" s="372">
        <f>$Z2698*'Assumptions (T&amp;D)'!D$24</f>
        <v>0.04803252153</v>
      </c>
      <c r="AB2830" s="372">
        <f>$Z2698*'Assumptions (T&amp;D)'!E$24</f>
        <v>0.04444006147</v>
      </c>
      <c r="AC2830" s="372">
        <f>$Z2698*'Assumptions (T&amp;D)'!F$24</f>
        <v>0.04111370957</v>
      </c>
      <c r="AD2830" s="372">
        <f>$Z2698*'Assumptions (T&amp;D)'!G$24</f>
        <v>0.03798693878</v>
      </c>
      <c r="AE2830" s="372">
        <f>$Z2698*'Assumptions (T&amp;D)'!H$24</f>
        <v>0.03519280317</v>
      </c>
      <c r="AF2830" s="372">
        <f>$Z2698*'Assumptions (T&amp;D)'!I$24</f>
        <v>0.03253172165</v>
      </c>
      <c r="AG2830" s="372">
        <f>$Z2698*'Assumptions (T&amp;D)'!J$24</f>
        <v>0.03007022124</v>
      </c>
      <c r="AH2830" s="372">
        <f>$Z2698*'Assumptions (T&amp;D)'!K$24</f>
        <v>0.02967105901</v>
      </c>
      <c r="AI2830" s="372">
        <f>$Z2698*'Assumptions (T&amp;D)'!L$24</f>
        <v>0.02967105901</v>
      </c>
      <c r="AJ2830" s="372">
        <f>$Z2698*'Assumptions (T&amp;D)'!M$24</f>
        <v>0.02967105901</v>
      </c>
      <c r="AK2830" s="372">
        <f>$Z2698*'Assumptions (T&amp;D)'!N$24</f>
        <v>0.02967105901</v>
      </c>
      <c r="AL2830" s="372">
        <f>$Z2698*'Assumptions (T&amp;D)'!O$24</f>
        <v>0.02967105901</v>
      </c>
      <c r="AM2830" s="372">
        <f>$Z2698*'Assumptions (T&amp;D)'!P$24</f>
        <v>0.02967105901</v>
      </c>
      <c r="AN2830" s="372">
        <f>$Z2698*'Assumptions (T&amp;D)'!Q$24</f>
        <v>0.02967105901</v>
      </c>
      <c r="AO2830" s="372">
        <f>$Z2698*'Assumptions (T&amp;D)'!R$24</f>
        <v>0.02967105901</v>
      </c>
      <c r="AP2830" s="372">
        <f>$Z2698*'Assumptions (T&amp;D)'!S$24</f>
        <v>0.02967105901</v>
      </c>
      <c r="AQ2830" s="372">
        <f>$Z2698*'Assumptions (T&amp;D)'!T$24</f>
        <v>0.02967105901</v>
      </c>
      <c r="AR2830" s="372">
        <f>$Z2698*'Assumptions (T&amp;D)'!U$24</f>
        <v>0.02967105901</v>
      </c>
      <c r="AS2830" s="372">
        <f>$Z2698*'Assumptions (T&amp;D)'!V$24</f>
        <v>0.02967105901</v>
      </c>
      <c r="AT2830" s="372">
        <f>$Z2698*'Assumptions (T&amp;D)'!W$24</f>
        <v>0.0148355295</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0.02562195158</v>
      </c>
      <c r="AB2831" s="372">
        <f>$AA2698*'Assumptions (T&amp;D)'!D$24</f>
        <v>0.04933079745</v>
      </c>
      <c r="AC2831" s="372">
        <f>$AA2698*'Assumptions (T&amp;D)'!E$24</f>
        <v>0.04564123642</v>
      </c>
      <c r="AD2831" s="372">
        <f>$AA2698*'Assumptions (T&amp;D)'!F$24</f>
        <v>0.04222497621</v>
      </c>
      <c r="AE2831" s="372">
        <f>$AA2698*'Assumptions (T&amp;D)'!G$24</f>
        <v>0.03901369161</v>
      </c>
      <c r="AF2831" s="372">
        <f>$AA2698*'Assumptions (T&amp;D)'!H$24</f>
        <v>0.03614403303</v>
      </c>
      <c r="AG2831" s="372">
        <f>$AA2698*'Assumptions (T&amp;D)'!I$24</f>
        <v>0.03341102486</v>
      </c>
      <c r="AH2831" s="372">
        <f>$AA2698*'Assumptions (T&amp;D)'!J$24</f>
        <v>0.03088299231</v>
      </c>
      <c r="AI2831" s="372">
        <f>$AA2698*'Assumptions (T&amp;D)'!K$24</f>
        <v>0.03047304108</v>
      </c>
      <c r="AJ2831" s="372">
        <f>$AA2698*'Assumptions (T&amp;D)'!L$24</f>
        <v>0.03047304108</v>
      </c>
      <c r="AK2831" s="372">
        <f>$AA2698*'Assumptions (T&amp;D)'!M$24</f>
        <v>0.03047304108</v>
      </c>
      <c r="AL2831" s="372">
        <f>$AA2698*'Assumptions (T&amp;D)'!N$24</f>
        <v>0.03047304108</v>
      </c>
      <c r="AM2831" s="372">
        <f>$AA2698*'Assumptions (T&amp;D)'!O$24</f>
        <v>0.03047304108</v>
      </c>
      <c r="AN2831" s="372">
        <f>$AA2698*'Assumptions (T&amp;D)'!P$24</f>
        <v>0.03047304108</v>
      </c>
      <c r="AO2831" s="372">
        <f>$AA2698*'Assumptions (T&amp;D)'!Q$24</f>
        <v>0.03047304108</v>
      </c>
      <c r="AP2831" s="372">
        <f>$AA2698*'Assumptions (T&amp;D)'!R$24</f>
        <v>0.03047304108</v>
      </c>
      <c r="AQ2831" s="372">
        <f>$AA2698*'Assumptions (T&amp;D)'!S$24</f>
        <v>0.03047304108</v>
      </c>
      <c r="AR2831" s="372">
        <f>$AA2698*'Assumptions (T&amp;D)'!T$24</f>
        <v>0.03047304108</v>
      </c>
      <c r="AS2831" s="372">
        <f>$AA2698*'Assumptions (T&amp;D)'!U$24</f>
        <v>0.03047304108</v>
      </c>
      <c r="AT2831" s="372">
        <f>$AA2698*'Assumptions (T&amp;D)'!V$24</f>
        <v>0.03047304108</v>
      </c>
      <c r="AU2831" s="372">
        <f>$AA2698*'Assumptions (T&amp;D)'!W$24</f>
        <v>0.01523652054</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0.02631316732</v>
      </c>
      <c r="AC2832" s="372">
        <f>$AB2698*'Assumptions (T&amp;D)'!D$24</f>
        <v>0.05066161815</v>
      </c>
      <c r="AD2832" s="372">
        <f>$AB2698*'Assumptions (T&amp;D)'!E$24</f>
        <v>0.04687252206</v>
      </c>
      <c r="AE2832" s="372">
        <f>$AB2698*'Assumptions (T&amp;D)'!F$24</f>
        <v>0.04336409975</v>
      </c>
      <c r="AF2832" s="372">
        <f>$AB2698*'Assumptions (T&amp;D)'!G$24</f>
        <v>0.04006618278</v>
      </c>
      <c r="AG2832" s="372">
        <f>$AB2698*'Assumptions (T&amp;D)'!H$24</f>
        <v>0.03711910804</v>
      </c>
      <c r="AH2832" s="372">
        <f>$AB2698*'Assumptions (T&amp;D)'!I$24</f>
        <v>0.03431237019</v>
      </c>
      <c r="AI2832" s="372">
        <f>$AB2698*'Assumptions (T&amp;D)'!J$24</f>
        <v>0.03171613768</v>
      </c>
      <c r="AJ2832" s="372">
        <f>$AB2698*'Assumptions (T&amp;D)'!K$24</f>
        <v>0.031295127</v>
      </c>
      <c r="AK2832" s="372">
        <f>$AB2698*'Assumptions (T&amp;D)'!L$24</f>
        <v>0.031295127</v>
      </c>
      <c r="AL2832" s="372">
        <f>$AB2698*'Assumptions (T&amp;D)'!M$24</f>
        <v>0.031295127</v>
      </c>
      <c r="AM2832" s="372">
        <f>$AB2698*'Assumptions (T&amp;D)'!N$24</f>
        <v>0.031295127</v>
      </c>
      <c r="AN2832" s="372">
        <f>$AB2698*'Assumptions (T&amp;D)'!O$24</f>
        <v>0.031295127</v>
      </c>
      <c r="AO2832" s="372">
        <f>$AB2698*'Assumptions (T&amp;D)'!P$24</f>
        <v>0.031295127</v>
      </c>
      <c r="AP2832" s="372">
        <f>$AB2698*'Assumptions (T&amp;D)'!Q$24</f>
        <v>0.031295127</v>
      </c>
      <c r="AQ2832" s="372">
        <f>$AB2698*'Assumptions (T&amp;D)'!R$24</f>
        <v>0.031295127</v>
      </c>
      <c r="AR2832" s="372">
        <f>$AB2698*'Assumptions (T&amp;D)'!S$24</f>
        <v>0.031295127</v>
      </c>
      <c r="AS2832" s="372">
        <f>$AB2698*'Assumptions (T&amp;D)'!T$24</f>
        <v>0.031295127</v>
      </c>
      <c r="AT2832" s="372">
        <f>$AB2698*'Assumptions (T&amp;D)'!U$24</f>
        <v>0.031295127</v>
      </c>
      <c r="AU2832" s="372">
        <f>$AB2698*'Assumptions (T&amp;D)'!V$24</f>
        <v>0.031295127</v>
      </c>
      <c r="AV2832" s="372">
        <f>$AB2698*'Assumptions (T&amp;D)'!W$24</f>
        <v>0.0156475635</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0.0274816036</v>
      </c>
      <c r="AD2833" s="372">
        <f>$AC2698*'Assumptions (T&amp;D)'!D$24</f>
        <v>0.05291124746</v>
      </c>
      <c r="AE2833" s="372">
        <f>$AC2698*'Assumptions (T&amp;D)'!E$24</f>
        <v>0.04895389655</v>
      </c>
      <c r="AF2833" s="372">
        <f>$AC2698*'Assumptions (T&amp;D)'!F$24</f>
        <v>0.04528968273</v>
      </c>
      <c r="AG2833" s="372">
        <f>$AC2698*'Assumptions (T&amp;D)'!G$24</f>
        <v>0.04184532175</v>
      </c>
      <c r="AH2833" s="372">
        <f>$AC2698*'Assumptions (T&amp;D)'!H$24</f>
        <v>0.03876738214</v>
      </c>
      <c r="AI2833" s="372">
        <f>$AC2698*'Assumptions (T&amp;D)'!I$24</f>
        <v>0.03583601109</v>
      </c>
      <c r="AJ2833" s="372">
        <f>$AC2698*'Assumptions (T&amp;D)'!J$24</f>
        <v>0.03312449287</v>
      </c>
      <c r="AK2833" s="372">
        <f>$AC2698*'Assumptions (T&amp;D)'!K$24</f>
        <v>0.03268478721</v>
      </c>
      <c r="AL2833" s="372">
        <f>$AC2698*'Assumptions (T&amp;D)'!L$24</f>
        <v>0.03268478721</v>
      </c>
      <c r="AM2833" s="372">
        <f>$AC2698*'Assumptions (T&amp;D)'!M$24</f>
        <v>0.03268478721</v>
      </c>
      <c r="AN2833" s="372">
        <f>$AC2698*'Assumptions (T&amp;D)'!N$24</f>
        <v>0.03268478721</v>
      </c>
      <c r="AO2833" s="372">
        <f>$AC2698*'Assumptions (T&amp;D)'!O$24</f>
        <v>0.03268478721</v>
      </c>
      <c r="AP2833" s="372">
        <f>$AC2698*'Assumptions (T&amp;D)'!P$24</f>
        <v>0.03268478721</v>
      </c>
      <c r="AQ2833" s="372">
        <f>$AC2698*'Assumptions (T&amp;D)'!Q$24</f>
        <v>0.03268478721</v>
      </c>
      <c r="AR2833" s="372">
        <f>$AC2698*'Assumptions (T&amp;D)'!R$24</f>
        <v>0.03268478721</v>
      </c>
      <c r="AS2833" s="372">
        <f>$AC2698*'Assumptions (T&amp;D)'!S$24</f>
        <v>0.03268478721</v>
      </c>
      <c r="AT2833" s="372">
        <f>$AC2698*'Assumptions (T&amp;D)'!T$24</f>
        <v>0.03268478721</v>
      </c>
      <c r="AU2833" s="372">
        <f>$AC2698*'Assumptions (T&amp;D)'!U$24</f>
        <v>0.03268478721</v>
      </c>
      <c r="AV2833" s="372">
        <f>$AC2698*'Assumptions (T&amp;D)'!V$24</f>
        <v>0.03268478721</v>
      </c>
      <c r="AW2833" s="372">
        <f>$AC2698*'Assumptions (T&amp;D)'!W$24</f>
        <v>0.01634239361</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0.02774793717</v>
      </c>
      <c r="AE2834" s="372">
        <f>$AD2698*'Assumptions (T&amp;D)'!D$24</f>
        <v>0.05342402836</v>
      </c>
      <c r="AF2834" s="372">
        <f>$AD2698*'Assumptions (T&amp;D)'!E$24</f>
        <v>0.04942832541</v>
      </c>
      <c r="AG2834" s="372">
        <f>$AD2698*'Assumptions (T&amp;D)'!F$24</f>
        <v>0.04572860045</v>
      </c>
      <c r="AH2834" s="372">
        <f>$AD2698*'Assumptions (T&amp;D)'!G$24</f>
        <v>0.04225085899</v>
      </c>
      <c r="AI2834" s="372">
        <f>$AD2698*'Assumptions (T&amp;D)'!H$24</f>
        <v>0.03914309003</v>
      </c>
      <c r="AJ2834" s="372">
        <f>$AD2698*'Assumptions (T&amp;D)'!I$24</f>
        <v>0.03618331007</v>
      </c>
      <c r="AK2834" s="372">
        <f>$AD2698*'Assumptions (T&amp;D)'!J$24</f>
        <v>0.0334455136</v>
      </c>
      <c r="AL2834" s="372">
        <f>$AD2698*'Assumptions (T&amp;D)'!K$24</f>
        <v>0.0330015466</v>
      </c>
      <c r="AM2834" s="372">
        <f>$AD2698*'Assumptions (T&amp;D)'!L$24</f>
        <v>0.0330015466</v>
      </c>
      <c r="AN2834" s="372">
        <f>$AD2698*'Assumptions (T&amp;D)'!M$24</f>
        <v>0.0330015466</v>
      </c>
      <c r="AO2834" s="372">
        <f>$AD2698*'Assumptions (T&amp;D)'!N$24</f>
        <v>0.0330015466</v>
      </c>
      <c r="AP2834" s="372">
        <f>$AD2698*'Assumptions (T&amp;D)'!O$24</f>
        <v>0.0330015466</v>
      </c>
      <c r="AQ2834" s="372">
        <f>$AD2698*'Assumptions (T&amp;D)'!P$24</f>
        <v>0.0330015466</v>
      </c>
      <c r="AR2834" s="372">
        <f>$AD2698*'Assumptions (T&amp;D)'!Q$24</f>
        <v>0.0330015466</v>
      </c>
      <c r="AS2834" s="372">
        <f>$AD2698*'Assumptions (T&amp;D)'!R$24</f>
        <v>0.0330015466</v>
      </c>
      <c r="AT2834" s="372">
        <f>$AD2698*'Assumptions (T&amp;D)'!S$24</f>
        <v>0.0330015466</v>
      </c>
      <c r="AU2834" s="372">
        <f>$AD2698*'Assumptions (T&amp;D)'!T$24</f>
        <v>0.0330015466</v>
      </c>
      <c r="AV2834" s="372">
        <f>$AD2698*'Assumptions (T&amp;D)'!U$24</f>
        <v>0.0330015466</v>
      </c>
      <c r="AW2834" s="372">
        <f>$AD2698*'Assumptions (T&amp;D)'!V$24</f>
        <v>0.0330015466</v>
      </c>
      <c r="AX2834" s="372">
        <f>$AD2698*'Assumptions (T&amp;D)'!W$24</f>
        <v>0.0165007733</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0.02849232895</v>
      </c>
      <c r="AF2835" s="372">
        <f>$AE2698*'Assumptions (T&amp;D)'!D$24</f>
        <v>0.05485723067</v>
      </c>
      <c r="AG2835" s="372">
        <f>$AE2698*'Assumptions (T&amp;D)'!E$24</f>
        <v>0.0507543353</v>
      </c>
      <c r="AH2835" s="372">
        <f>$AE2698*'Assumptions (T&amp;D)'!F$24</f>
        <v>0.04695535811</v>
      </c>
      <c r="AI2835" s="372">
        <f>$AE2698*'Assumptions (T&amp;D)'!G$24</f>
        <v>0.04338431955</v>
      </c>
      <c r="AJ2835" s="372">
        <f>$AE2698*'Assumptions (T&amp;D)'!H$24</f>
        <v>0.0401931787</v>
      </c>
      <c r="AK2835" s="372">
        <f>$AE2698*'Assumptions (T&amp;D)'!I$24</f>
        <v>0.03715399695</v>
      </c>
      <c r="AL2835" s="372">
        <f>$AE2698*'Assumptions (T&amp;D)'!J$24</f>
        <v>0.03434275383</v>
      </c>
      <c r="AM2835" s="372">
        <f>$AE2698*'Assumptions (T&amp;D)'!K$24</f>
        <v>0.03388687656</v>
      </c>
      <c r="AN2835" s="372">
        <f>$AE2698*'Assumptions (T&amp;D)'!L$24</f>
        <v>0.03388687656</v>
      </c>
      <c r="AO2835" s="372">
        <f>$AE2698*'Assumptions (T&amp;D)'!M$24</f>
        <v>0.03388687656</v>
      </c>
      <c r="AP2835" s="372">
        <f>$AE2698*'Assumptions (T&amp;D)'!N$24</f>
        <v>0.03388687656</v>
      </c>
      <c r="AQ2835" s="372">
        <f>$AE2698*'Assumptions (T&amp;D)'!O$24</f>
        <v>0.03388687656</v>
      </c>
      <c r="AR2835" s="372">
        <f>$AE2698*'Assumptions (T&amp;D)'!P$24</f>
        <v>0.03388687656</v>
      </c>
      <c r="AS2835" s="372">
        <f>$AE2698*'Assumptions (T&amp;D)'!Q$24</f>
        <v>0.03388687656</v>
      </c>
      <c r="AT2835" s="372">
        <f>$AE2698*'Assumptions (T&amp;D)'!R$24</f>
        <v>0.03388687656</v>
      </c>
      <c r="AU2835" s="372">
        <f>$AE2698*'Assumptions (T&amp;D)'!S$24</f>
        <v>0.03388687656</v>
      </c>
      <c r="AV2835" s="372">
        <f>$AE2698*'Assumptions (T&amp;D)'!T$24</f>
        <v>0.03388687656</v>
      </c>
      <c r="AW2835" s="372">
        <f>$AE2698*'Assumptions (T&amp;D)'!U$24</f>
        <v>0.03388687656</v>
      </c>
      <c r="AX2835" s="372">
        <f>$AE2698*'Assumptions (T&amp;D)'!V$24</f>
        <v>0.03388687656</v>
      </c>
      <c r="AY2835" s="372">
        <f>$AE2698*'Assumptions (T&amp;D)'!W$24</f>
        <v>0.01694343828</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0.03558175804</v>
      </c>
      <c r="AG2836" s="372">
        <f>$AF2698*'Assumptions (T&amp;D)'!D$24</f>
        <v>0.0685067448</v>
      </c>
      <c r="AH2836" s="372">
        <f>$AF2698*'Assumptions (T&amp;D)'!E$24</f>
        <v>0.06338297165</v>
      </c>
      <c r="AI2836" s="372">
        <f>$AF2698*'Assumptions (T&amp;D)'!F$24</f>
        <v>0.05863873724</v>
      </c>
      <c r="AJ2836" s="372">
        <f>$AF2698*'Assumptions (T&amp;D)'!G$24</f>
        <v>0.0541791569</v>
      </c>
      <c r="AK2836" s="372">
        <f>$AF2698*'Assumptions (T&amp;D)'!H$24</f>
        <v>0.050194</v>
      </c>
      <c r="AL2836" s="372">
        <f>$AF2698*'Assumptions (T&amp;D)'!I$24</f>
        <v>0.04639861248</v>
      </c>
      <c r="AM2836" s="372">
        <f>$AF2698*'Assumptions (T&amp;D)'!J$24</f>
        <v>0.04288787902</v>
      </c>
      <c r="AN2836" s="372">
        <f>$AF2698*'Assumptions (T&amp;D)'!K$24</f>
        <v>0.04231857089</v>
      </c>
      <c r="AO2836" s="372">
        <f>$AF2698*'Assumptions (T&amp;D)'!L$24</f>
        <v>0.04231857089</v>
      </c>
      <c r="AP2836" s="372">
        <f>$AF2698*'Assumptions (T&amp;D)'!M$24</f>
        <v>0.04231857089</v>
      </c>
      <c r="AQ2836" s="372">
        <f>$AF2698*'Assumptions (T&amp;D)'!N$24</f>
        <v>0.04231857089</v>
      </c>
      <c r="AR2836" s="372">
        <f>$AF2698*'Assumptions (T&amp;D)'!O$24</f>
        <v>0.04231857089</v>
      </c>
      <c r="AS2836" s="372">
        <f>$AF2698*'Assumptions (T&amp;D)'!P$24</f>
        <v>0.04231857089</v>
      </c>
      <c r="AT2836" s="372">
        <f>$AF2698*'Assumptions (T&amp;D)'!Q$24</f>
        <v>0.04231857089</v>
      </c>
      <c r="AU2836" s="372">
        <f>$AF2698*'Assumptions (T&amp;D)'!R$24</f>
        <v>0.04231857089</v>
      </c>
      <c r="AV2836" s="372">
        <f>$AF2698*'Assumptions (T&amp;D)'!S$24</f>
        <v>0.04231857089</v>
      </c>
      <c r="AW2836" s="372">
        <f>$AF2698*'Assumptions (T&amp;D)'!T$24</f>
        <v>0.04231857089</v>
      </c>
      <c r="AX2836" s="372">
        <f>$AF2698*'Assumptions (T&amp;D)'!U$24</f>
        <v>0.04231857089</v>
      </c>
      <c r="AY2836" s="372">
        <f>$AF2698*'Assumptions (T&amp;D)'!V$24</f>
        <v>0.04231857089</v>
      </c>
      <c r="AZ2836" s="372">
        <f>$AF2698*'Assumptions (T&amp;D)'!W$24</f>
        <v>0.02115928545</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0.03293375625</v>
      </c>
      <c r="AH2837" s="372">
        <f>$AG2698*'Assumptions (T&amp;D)'!D$24</f>
        <v>0.06340845871</v>
      </c>
      <c r="AI2837" s="372">
        <f>$AG2698*'Assumptions (T&amp;D)'!E$24</f>
        <v>0.05866599781</v>
      </c>
      <c r="AJ2837" s="372">
        <f>$AG2698*'Assumptions (T&amp;D)'!F$24</f>
        <v>0.05427483031</v>
      </c>
      <c r="AK2837" s="372">
        <f>$AG2698*'Assumptions (T&amp;D)'!G$24</f>
        <v>0.05014713285</v>
      </c>
      <c r="AL2837" s="372">
        <f>$AG2698*'Assumptions (T&amp;D)'!H$24</f>
        <v>0.04645855215</v>
      </c>
      <c r="AM2837" s="372">
        <f>$AG2698*'Assumptions (T&amp;D)'!I$24</f>
        <v>0.04294561815</v>
      </c>
      <c r="AN2837" s="372">
        <f>$AG2698*'Assumptions (T&amp;D)'!J$24</f>
        <v>0.0396961542</v>
      </c>
      <c r="AO2837" s="372">
        <f>$AG2698*'Assumptions (T&amp;D)'!K$24</f>
        <v>0.0391692141</v>
      </c>
      <c r="AP2837" s="372">
        <f>$AG2698*'Assumptions (T&amp;D)'!L$24</f>
        <v>0.0391692141</v>
      </c>
      <c r="AQ2837" s="372">
        <f>$AG2698*'Assumptions (T&amp;D)'!M$24</f>
        <v>0.0391692141</v>
      </c>
      <c r="AR2837" s="372">
        <f>$AG2698*'Assumptions (T&amp;D)'!N$24</f>
        <v>0.0391692141</v>
      </c>
      <c r="AS2837" s="372">
        <f>$AG2698*'Assumptions (T&amp;D)'!O$24</f>
        <v>0.0391692141</v>
      </c>
      <c r="AT2837" s="372">
        <f>$AG2698*'Assumptions (T&amp;D)'!P$24</f>
        <v>0.0391692141</v>
      </c>
      <c r="AU2837" s="372">
        <f>$AG2698*'Assumptions (T&amp;D)'!Q$24</f>
        <v>0.0391692141</v>
      </c>
      <c r="AV2837" s="372">
        <f>$AG2698*'Assumptions (T&amp;D)'!R$24</f>
        <v>0.0391692141</v>
      </c>
      <c r="AW2837" s="372">
        <f>$AG2698*'Assumptions (T&amp;D)'!S$24</f>
        <v>0.0391692141</v>
      </c>
      <c r="AX2837" s="372">
        <f>$AG2698*'Assumptions (T&amp;D)'!T$24</f>
        <v>0.0391692141</v>
      </c>
      <c r="AY2837" s="372">
        <f>$AG2698*'Assumptions (T&amp;D)'!U$24</f>
        <v>0.0391692141</v>
      </c>
      <c r="AZ2837" s="372">
        <f>$AG2698*'Assumptions (T&amp;D)'!V$24</f>
        <v>0.0391692141</v>
      </c>
      <c r="BA2837" s="372">
        <f>$AG2698*'Assumptions (T&amp;D)'!W$24</f>
        <v>0.01958460705</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0.03167049575</v>
      </c>
      <c r="AI2838" s="372">
        <f>$AH2698*'Assumptions (T&amp;D)'!D$24</f>
        <v>0.06097626114</v>
      </c>
      <c r="AJ2838" s="372">
        <f>$AH2698*'Assumptions (T&amp;D)'!E$24</f>
        <v>0.05641570976</v>
      </c>
      <c r="AK2838" s="372">
        <f>$AH2698*'Assumptions (T&amp;D)'!F$24</f>
        <v>0.05219297699</v>
      </c>
      <c r="AL2838" s="372">
        <f>$AH2698*'Assumptions (T&amp;D)'!G$24</f>
        <v>0.04822360819</v>
      </c>
      <c r="AM2838" s="372">
        <f>$AH2698*'Assumptions (T&amp;D)'!H$24</f>
        <v>0.04467651267</v>
      </c>
      <c r="AN2838" s="372">
        <f>$AH2698*'Assumptions (T&amp;D)'!I$24</f>
        <v>0.04129832645</v>
      </c>
      <c r="AO2838" s="372">
        <f>$AH2698*'Assumptions (T&amp;D)'!J$24</f>
        <v>0.03817350421</v>
      </c>
      <c r="AP2838" s="372">
        <f>$AH2698*'Assumptions (T&amp;D)'!K$24</f>
        <v>0.03766677627</v>
      </c>
      <c r="AQ2838" s="372">
        <f>$AH2698*'Assumptions (T&amp;D)'!L$24</f>
        <v>0.03766677627</v>
      </c>
      <c r="AR2838" s="372">
        <f>$AH2698*'Assumptions (T&amp;D)'!M$24</f>
        <v>0.03766677627</v>
      </c>
      <c r="AS2838" s="372">
        <f>$AH2698*'Assumptions (T&amp;D)'!N$24</f>
        <v>0.03766677627</v>
      </c>
      <c r="AT2838" s="372">
        <f>$AH2698*'Assumptions (T&amp;D)'!O$24</f>
        <v>0.03766677627</v>
      </c>
      <c r="AU2838" s="372">
        <f>$AH2698*'Assumptions (T&amp;D)'!P$24</f>
        <v>0.03766677627</v>
      </c>
      <c r="AV2838" s="372">
        <f>$AH2698*'Assumptions (T&amp;D)'!Q$24</f>
        <v>0.03766677627</v>
      </c>
      <c r="AW2838" s="372">
        <f>$AH2698*'Assumptions (T&amp;D)'!R$24</f>
        <v>0.03766677627</v>
      </c>
      <c r="AX2838" s="372">
        <f>$AH2698*'Assumptions (T&amp;D)'!S$24</f>
        <v>0.03766677627</v>
      </c>
      <c r="AY2838" s="372">
        <f>$AH2698*'Assumptions (T&amp;D)'!T$24</f>
        <v>0.03766677627</v>
      </c>
      <c r="AZ2838" s="372">
        <f>$AH2698*'Assumptions (T&amp;D)'!U$24</f>
        <v>0.03766677627</v>
      </c>
      <c r="BA2838" s="372">
        <f>$AH2698*'Assumptions (T&amp;D)'!V$24</f>
        <v>0.03766677627</v>
      </c>
      <c r="BB2838" s="372">
        <f>$AH2698*'Assumptions (T&amp;D)'!W$24</f>
        <v>0.01883338814</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0.0316601752</v>
      </c>
      <c r="AJ2839" s="372">
        <f>$AI2698*'Assumptions (T&amp;D)'!D$24</f>
        <v>0.06095639064</v>
      </c>
      <c r="AK2839" s="372">
        <f>$AI2698*'Assumptions (T&amp;D)'!E$24</f>
        <v>0.05639732542</v>
      </c>
      <c r="AL2839" s="372">
        <f>$AI2698*'Assumptions (T&amp;D)'!F$24</f>
        <v>0.05217596872</v>
      </c>
      <c r="AM2839" s="372">
        <f>$AI2698*'Assumptions (T&amp;D)'!G$24</f>
        <v>0.04820789343</v>
      </c>
      <c r="AN2839" s="372">
        <f>$AI2698*'Assumptions (T&amp;D)'!H$24</f>
        <v>0.04466195381</v>
      </c>
      <c r="AO2839" s="372">
        <f>$AI2698*'Assumptions (T&amp;D)'!I$24</f>
        <v>0.04128486846</v>
      </c>
      <c r="AP2839" s="372">
        <f>$AI2698*'Assumptions (T&amp;D)'!J$24</f>
        <v>0.0381610645</v>
      </c>
      <c r="AQ2839" s="372">
        <f>$AI2698*'Assumptions (T&amp;D)'!K$24</f>
        <v>0.0376545017</v>
      </c>
      <c r="AR2839" s="372">
        <f>$AI2698*'Assumptions (T&amp;D)'!L$24</f>
        <v>0.0376545017</v>
      </c>
      <c r="AS2839" s="372">
        <f>$AI2698*'Assumptions (T&amp;D)'!M$24</f>
        <v>0.0376545017</v>
      </c>
      <c r="AT2839" s="372">
        <f>$AI2698*'Assumptions (T&amp;D)'!N$24</f>
        <v>0.0376545017</v>
      </c>
      <c r="AU2839" s="372">
        <f>$AI2698*'Assumptions (T&amp;D)'!O$24</f>
        <v>0.0376545017</v>
      </c>
      <c r="AV2839" s="372">
        <f>$AI2698*'Assumptions (T&amp;D)'!P$24</f>
        <v>0.0376545017</v>
      </c>
      <c r="AW2839" s="372">
        <f>$AI2698*'Assumptions (T&amp;D)'!Q$24</f>
        <v>0.0376545017</v>
      </c>
      <c r="AX2839" s="372">
        <f>$AI2698*'Assumptions (T&amp;D)'!R$24</f>
        <v>0.0376545017</v>
      </c>
      <c r="AY2839" s="372">
        <f>$AI2698*'Assumptions (T&amp;D)'!S$24</f>
        <v>0.0376545017</v>
      </c>
      <c r="AZ2839" s="372">
        <f>$AI2698*'Assumptions (T&amp;D)'!T$24</f>
        <v>0.0376545017</v>
      </c>
      <c r="BA2839" s="372">
        <f>$AI2698*'Assumptions (T&amp;D)'!U$24</f>
        <v>0.0376545017</v>
      </c>
      <c r="BB2839" s="372">
        <f>$AI2698*'Assumptions (T&amp;D)'!V$24</f>
        <v>0.0376545017</v>
      </c>
      <c r="BC2839" s="372">
        <f>$AI2698*'Assumptions (T&amp;D)'!W$24</f>
        <v>0.01882725085</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0.03723578068</v>
      </c>
      <c r="AK2840" s="372">
        <f>$AJ2698*'Assumptions (T&amp;D)'!D$24</f>
        <v>0.07169128973</v>
      </c>
      <c r="AL2840" s="372">
        <f>$AJ2698*'Assumptions (T&amp;D)'!E$24</f>
        <v>0.06632933732</v>
      </c>
      <c r="AM2840" s="372">
        <f>$AJ2698*'Assumptions (T&amp;D)'!F$24</f>
        <v>0.06136456656</v>
      </c>
      <c r="AN2840" s="372">
        <f>$AJ2698*'Assumptions (T&amp;D)'!G$24</f>
        <v>0.05669768205</v>
      </c>
      <c r="AO2840" s="372">
        <f>$AJ2698*'Assumptions (T&amp;D)'!H$24</f>
        <v>0.05252727461</v>
      </c>
      <c r="AP2840" s="372">
        <f>$AJ2698*'Assumptions (T&amp;D)'!I$24</f>
        <v>0.04855545801</v>
      </c>
      <c r="AQ2840" s="372">
        <f>$AJ2698*'Assumptions (T&amp;D)'!J$24</f>
        <v>0.04488152764</v>
      </c>
      <c r="AR2840" s="372">
        <f>$AJ2698*'Assumptions (T&amp;D)'!K$24</f>
        <v>0.04428575515</v>
      </c>
      <c r="AS2840" s="372">
        <f>$AJ2698*'Assumptions (T&amp;D)'!L$24</f>
        <v>0.04428575515</v>
      </c>
      <c r="AT2840" s="372">
        <f>$AJ2698*'Assumptions (T&amp;D)'!M$24</f>
        <v>0.04428575515</v>
      </c>
      <c r="AU2840" s="372">
        <f>$AJ2698*'Assumptions (T&amp;D)'!N$24</f>
        <v>0.04428575515</v>
      </c>
      <c r="AV2840" s="372">
        <f>$AJ2698*'Assumptions (T&amp;D)'!O$24</f>
        <v>0.04428575515</v>
      </c>
      <c r="AW2840" s="372">
        <f>$AJ2698*'Assumptions (T&amp;D)'!P$24</f>
        <v>0.04428575515</v>
      </c>
      <c r="AX2840" s="372">
        <f>$AJ2698*'Assumptions (T&amp;D)'!Q$24</f>
        <v>0.04428575515</v>
      </c>
      <c r="AY2840" s="372">
        <f>$AJ2698*'Assumptions (T&amp;D)'!R$24</f>
        <v>0.04428575515</v>
      </c>
      <c r="AZ2840" s="372">
        <f>$AJ2698*'Assumptions (T&amp;D)'!S$24</f>
        <v>0.04428575515</v>
      </c>
      <c r="BA2840" s="372">
        <f>$AJ2698*'Assumptions (T&amp;D)'!T$24</f>
        <v>0.04428575515</v>
      </c>
      <c r="BB2840" s="372">
        <f>$AJ2698*'Assumptions (T&amp;D)'!U$24</f>
        <v>0.04428575515</v>
      </c>
      <c r="BC2840" s="372">
        <f>$AJ2698*'Assumptions (T&amp;D)'!V$24</f>
        <v>0.04428575515</v>
      </c>
      <c r="BD2840" s="372">
        <f>$AJ2698*'Assumptions (T&amp;D)'!W$24</f>
        <v>0.02214287758</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0.04472514342</v>
      </c>
      <c r="AL2841" s="372">
        <f>$AK2698*'Assumptions (T&amp;D)'!D$24</f>
        <v>0.08611080946</v>
      </c>
      <c r="AM2841" s="372">
        <f>$AK2698*'Assumptions (T&amp;D)'!E$24</f>
        <v>0.0796703888</v>
      </c>
      <c r="AN2841" s="372">
        <f>$AK2698*'Assumptions (T&amp;D)'!F$24</f>
        <v>0.07370703635</v>
      </c>
      <c r="AO2841" s="372">
        <f>$AK2698*'Assumptions (T&amp;D)'!G$24</f>
        <v>0.06810148504</v>
      </c>
      <c r="AP2841" s="372">
        <f>$AK2698*'Assumptions (T&amp;D)'!H$24</f>
        <v>0.06309226898</v>
      </c>
      <c r="AQ2841" s="372">
        <f>$AK2698*'Assumptions (T&amp;D)'!I$24</f>
        <v>0.05832158701</v>
      </c>
      <c r="AR2841" s="372">
        <f>$AK2698*'Assumptions (T&amp;D)'!J$24</f>
        <v>0.0539087062</v>
      </c>
      <c r="AS2841" s="372">
        <f>$AK2698*'Assumptions (T&amp;D)'!K$24</f>
        <v>0.0531931039</v>
      </c>
      <c r="AT2841" s="372">
        <f>$AK2698*'Assumptions (T&amp;D)'!L$24</f>
        <v>0.0531931039</v>
      </c>
      <c r="AU2841" s="372">
        <f>$AK2698*'Assumptions (T&amp;D)'!M$24</f>
        <v>0.0531931039</v>
      </c>
      <c r="AV2841" s="372">
        <f>$AK2698*'Assumptions (T&amp;D)'!N$24</f>
        <v>0.0531931039</v>
      </c>
      <c r="AW2841" s="372">
        <f>$AK2698*'Assumptions (T&amp;D)'!O$24</f>
        <v>0.0531931039</v>
      </c>
      <c r="AX2841" s="372">
        <f>$AK2698*'Assumptions (T&amp;D)'!P$24</f>
        <v>0.0531931039</v>
      </c>
      <c r="AY2841" s="372">
        <f>$AK2698*'Assumptions (T&amp;D)'!Q$24</f>
        <v>0.0531931039</v>
      </c>
      <c r="AZ2841" s="372">
        <f>$AK2698*'Assumptions (T&amp;D)'!R$24</f>
        <v>0.0531931039</v>
      </c>
      <c r="BA2841" s="372">
        <f>$AK2698*'Assumptions (T&amp;D)'!S$24</f>
        <v>0.0531931039</v>
      </c>
      <c r="BB2841" s="372">
        <f>$AK2698*'Assumptions (T&amp;D)'!T$24</f>
        <v>0.0531931039</v>
      </c>
      <c r="BC2841" s="372">
        <f>$AK2698*'Assumptions (T&amp;D)'!U$24</f>
        <v>0.0531931039</v>
      </c>
      <c r="BD2841" s="372">
        <f>$AK2698*'Assumptions (T&amp;D)'!V$24</f>
        <v>0.0531931039</v>
      </c>
      <c r="BE2841" s="372">
        <f>$AK2698*'Assumptions (T&amp;D)'!W$24</f>
        <v>0.02659655195</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0.05161173632</v>
      </c>
      <c r="AM2842" s="372">
        <f>$AL2698*'Assumptions (T&amp;D)'!D$24</f>
        <v>0.09936979632</v>
      </c>
      <c r="AN2842" s="372">
        <f>$AL2698*'Assumptions (T&amp;D)'!E$24</f>
        <v>0.09193770629</v>
      </c>
      <c r="AO2842" s="372">
        <f>$AL2698*'Assumptions (T&amp;D)'!F$24</f>
        <v>0.08505614145</v>
      </c>
      <c r="AP2842" s="372">
        <f>$AL2698*'Assumptions (T&amp;D)'!G$24</f>
        <v>0.0785874705</v>
      </c>
      <c r="AQ2842" s="372">
        <f>$AL2698*'Assumptions (T&amp;D)'!H$24</f>
        <v>0.07280695603</v>
      </c>
      <c r="AR2842" s="372">
        <f>$AL2698*'Assumptions (T&amp;D)'!I$24</f>
        <v>0.06730170416</v>
      </c>
      <c r="AS2842" s="372">
        <f>$AL2698*'Assumptions (T&amp;D)'!J$24</f>
        <v>0.06220934617</v>
      </c>
      <c r="AT2842" s="372">
        <f>$AL2698*'Assumptions (T&amp;D)'!K$24</f>
        <v>0.06138355839</v>
      </c>
      <c r="AU2842" s="372">
        <f>$AL2698*'Assumptions (T&amp;D)'!L$24</f>
        <v>0.06138355839</v>
      </c>
      <c r="AV2842" s="372">
        <f>$AL2698*'Assumptions (T&amp;D)'!M$24</f>
        <v>0.06138355839</v>
      </c>
      <c r="AW2842" s="372">
        <f>$AL2698*'Assumptions (T&amp;D)'!N$24</f>
        <v>0.06138355839</v>
      </c>
      <c r="AX2842" s="372">
        <f>$AL2698*'Assumptions (T&amp;D)'!O$24</f>
        <v>0.06138355839</v>
      </c>
      <c r="AY2842" s="372">
        <f>$AL2698*'Assumptions (T&amp;D)'!P$24</f>
        <v>0.06138355839</v>
      </c>
      <c r="AZ2842" s="372">
        <f>$AL2698*'Assumptions (T&amp;D)'!Q$24</f>
        <v>0.06138355839</v>
      </c>
      <c r="BA2842" s="372">
        <f>$AL2698*'Assumptions (T&amp;D)'!R$24</f>
        <v>0.06138355839</v>
      </c>
      <c r="BB2842" s="372">
        <f>$AL2698*'Assumptions (T&amp;D)'!S$24</f>
        <v>0.06138355839</v>
      </c>
      <c r="BC2842" s="372">
        <f>$AL2698*'Assumptions (T&amp;D)'!T$24</f>
        <v>0.06138355839</v>
      </c>
      <c r="BD2842" s="372">
        <f>$AL2698*'Assumptions (T&amp;D)'!U$24</f>
        <v>0.06138355839</v>
      </c>
      <c r="BE2842" s="372">
        <f>$AL2698*'Assumptions (T&amp;D)'!V$24</f>
        <v>0.06138355839</v>
      </c>
      <c r="BF2842" s="372">
        <f>$AL2698*'Assumptions (T&amp;D)'!W$24</f>
        <v>0.0306917792</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0.04300448497</v>
      </c>
      <c r="AN2843" s="372">
        <f>$AM2698*'Assumptions (T&amp;D)'!D$24</f>
        <v>0.0827979684</v>
      </c>
      <c r="AO2843" s="372">
        <f>$AM2698*'Assumptions (T&amp;D)'!E$24</f>
        <v>0.07660532257</v>
      </c>
      <c r="AP2843" s="372">
        <f>$AM2698*'Assumptions (T&amp;D)'!F$24</f>
        <v>0.07087139124</v>
      </c>
      <c r="AQ2843" s="372">
        <f>$AM2698*'Assumptions (T&amp;D)'!G$24</f>
        <v>0.06548149579</v>
      </c>
      <c r="AR2843" s="372">
        <f>$AM2698*'Assumptions (T&amp;D)'!H$24</f>
        <v>0.06066499347</v>
      </c>
      <c r="AS2843" s="372">
        <f>$AM2698*'Assumptions (T&amp;D)'!I$24</f>
        <v>0.05607784841</v>
      </c>
      <c r="AT2843" s="372">
        <f>$AM2698*'Assumptions (T&amp;D)'!J$24</f>
        <v>0.05183473922</v>
      </c>
      <c r="AU2843" s="372">
        <f>$AM2698*'Assumptions (T&amp;D)'!K$24</f>
        <v>0.05114666746</v>
      </c>
      <c r="AV2843" s="372">
        <f>$AM2698*'Assumptions (T&amp;D)'!L$24</f>
        <v>0.05114666746</v>
      </c>
      <c r="AW2843" s="372">
        <f>$AM2698*'Assumptions (T&amp;D)'!M$24</f>
        <v>0.05114666746</v>
      </c>
      <c r="AX2843" s="372">
        <f>$AM2698*'Assumptions (T&amp;D)'!N$24</f>
        <v>0.05114666746</v>
      </c>
      <c r="AY2843" s="372">
        <f>$AM2698*'Assumptions (T&amp;D)'!O$24</f>
        <v>0.05114666746</v>
      </c>
      <c r="AZ2843" s="372">
        <f>$AM2698*'Assumptions (T&amp;D)'!P$24</f>
        <v>0.05114666746</v>
      </c>
      <c r="BA2843" s="372">
        <f>$AM2698*'Assumptions (T&amp;D)'!Q$24</f>
        <v>0.05114666746</v>
      </c>
      <c r="BB2843" s="372">
        <f>$AM2698*'Assumptions (T&amp;D)'!R$24</f>
        <v>0.05114666746</v>
      </c>
      <c r="BC2843" s="372">
        <f>$AM2698*'Assumptions (T&amp;D)'!S$24</f>
        <v>0.05114666746</v>
      </c>
      <c r="BD2843" s="372">
        <f>$AM2698*'Assumptions (T&amp;D)'!T$24</f>
        <v>0.05114666746</v>
      </c>
      <c r="BE2843" s="372">
        <f>$AM2698*'Assumptions (T&amp;D)'!U$24</f>
        <v>0.05114666746</v>
      </c>
      <c r="BF2843" s="372">
        <f>$AM2698*'Assumptions (T&amp;D)'!V$24</f>
        <v>0.05114666746</v>
      </c>
      <c r="BG2843" s="372">
        <f>$AM2698*'Assumptions (T&amp;D)'!W$24</f>
        <v>0.02557333373</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0.06452262821</v>
      </c>
      <c r="AO2844" s="372">
        <f>$AN2698*'Assumptions (T&amp;D)'!D$24</f>
        <v>0.1242275668</v>
      </c>
      <c r="AP2844" s="372">
        <f>$AN2698*'Assumptions (T&amp;D)'!E$24</f>
        <v>0.1149363084</v>
      </c>
      <c r="AQ2844" s="372">
        <f>$AN2698*'Assumptions (T&amp;D)'!F$24</f>
        <v>0.1063332913</v>
      </c>
      <c r="AR2844" s="372">
        <f>$AN2698*'Assumptions (T&amp;D)'!G$24</f>
        <v>0.09824645522</v>
      </c>
      <c r="AS2844" s="372">
        <f>$AN2698*'Assumptions (T&amp;D)'!H$24</f>
        <v>0.09101992086</v>
      </c>
      <c r="AT2844" s="372">
        <f>$AN2698*'Assumptions (T&amp;D)'!I$24</f>
        <v>0.08413750718</v>
      </c>
      <c r="AU2844" s="372">
        <f>$AN2698*'Assumptions (T&amp;D)'!J$24</f>
        <v>0.07777127453</v>
      </c>
      <c r="AV2844" s="372">
        <f>$AN2698*'Assumptions (T&amp;D)'!K$24</f>
        <v>0.07673891248</v>
      </c>
      <c r="AW2844" s="372">
        <f>$AN2698*'Assumptions (T&amp;D)'!L$24</f>
        <v>0.07673891248</v>
      </c>
      <c r="AX2844" s="372">
        <f>$AN2698*'Assumptions (T&amp;D)'!M$24</f>
        <v>0.07673891248</v>
      </c>
      <c r="AY2844" s="372">
        <f>$AN2698*'Assumptions (T&amp;D)'!N$24</f>
        <v>0.07673891248</v>
      </c>
      <c r="AZ2844" s="372">
        <f>$AN2698*'Assumptions (T&amp;D)'!O$24</f>
        <v>0.07673891248</v>
      </c>
      <c r="BA2844" s="372">
        <f>$AN2698*'Assumptions (T&amp;D)'!P$24</f>
        <v>0.07673891248</v>
      </c>
      <c r="BB2844" s="372">
        <f>$AN2698*'Assumptions (T&amp;D)'!Q$24</f>
        <v>0.07673891248</v>
      </c>
      <c r="BC2844" s="372">
        <f>$AN2698*'Assumptions (T&amp;D)'!R$24</f>
        <v>0.07673891248</v>
      </c>
      <c r="BD2844" s="372">
        <f>$AN2698*'Assumptions (T&amp;D)'!S$24</f>
        <v>0.07673891248</v>
      </c>
      <c r="BE2844" s="372">
        <f>$AN2698*'Assumptions (T&amp;D)'!T$24</f>
        <v>0.07673891248</v>
      </c>
      <c r="BF2844" s="372">
        <f>$AN2698*'Assumptions (T&amp;D)'!U$24</f>
        <v>0.07673891248</v>
      </c>
      <c r="BG2844" s="372">
        <f>$AN2698*'Assumptions (T&amp;D)'!V$24</f>
        <v>0.07673891248</v>
      </c>
      <c r="BH2844" s="372">
        <f>$AN2698*'Assumptions (T&amp;D)'!W$24</f>
        <v>0.03836945624</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0.0504895946</v>
      </c>
      <c r="AP2845" s="372">
        <f>$AO2698*'Assumptions (T&amp;D)'!D$24</f>
        <v>0.09720929947</v>
      </c>
      <c r="AQ2845" s="372">
        <f>$AO2698*'Assumptions (T&amp;D)'!E$24</f>
        <v>0.08993879785</v>
      </c>
      <c r="AR2845" s="372">
        <f>$AO2698*'Assumptions (T&amp;D)'!F$24</f>
        <v>0.0832068519</v>
      </c>
      <c r="AS2845" s="372">
        <f>$AO2698*'Assumptions (T&amp;D)'!G$24</f>
        <v>0.07687882271</v>
      </c>
      <c r="AT2845" s="372">
        <f>$AO2698*'Assumptions (T&amp;D)'!H$24</f>
        <v>0.07122398812</v>
      </c>
      <c r="AU2845" s="372">
        <f>$AO2698*'Assumptions (T&amp;D)'!I$24</f>
        <v>0.06583843136</v>
      </c>
      <c r="AV2845" s="372">
        <f>$AO2698*'Assumptions (T&amp;D)'!J$24</f>
        <v>0.06085679136</v>
      </c>
      <c r="AW2845" s="372">
        <f>$AO2698*'Assumptions (T&amp;D)'!K$24</f>
        <v>0.06004895784</v>
      </c>
      <c r="AX2845" s="372">
        <f>$AO2698*'Assumptions (T&amp;D)'!L$24</f>
        <v>0.06004895784</v>
      </c>
      <c r="AY2845" s="372">
        <f>$AO2698*'Assumptions (T&amp;D)'!M$24</f>
        <v>0.06004895784</v>
      </c>
      <c r="AZ2845" s="372">
        <f>$AO2698*'Assumptions (T&amp;D)'!N$24</f>
        <v>0.06004895784</v>
      </c>
      <c r="BA2845" s="372">
        <f>$AO2698*'Assumptions (T&amp;D)'!O$24</f>
        <v>0.06004895784</v>
      </c>
      <c r="BB2845" s="372">
        <f>$AO2698*'Assumptions (T&amp;D)'!P$24</f>
        <v>0.06004895784</v>
      </c>
      <c r="BC2845" s="372">
        <f>$AO2698*'Assumptions (T&amp;D)'!Q$24</f>
        <v>0.06004895784</v>
      </c>
      <c r="BD2845" s="372">
        <f>$AO2698*'Assumptions (T&amp;D)'!R$24</f>
        <v>0.06004895784</v>
      </c>
      <c r="BE2845" s="372">
        <f>$AO2698*'Assumptions (T&amp;D)'!S$24</f>
        <v>0.06004895784</v>
      </c>
      <c r="BF2845" s="372">
        <f>$AO2698*'Assumptions (T&amp;D)'!T$24</f>
        <v>0.06004895784</v>
      </c>
      <c r="BG2845" s="372">
        <f>$AO2698*'Assumptions (T&amp;D)'!U$24</f>
        <v>0.06004895784</v>
      </c>
      <c r="BH2845" s="372">
        <f>$AO2698*'Assumptions (T&amp;D)'!V$24</f>
        <v>0.06004895784</v>
      </c>
      <c r="BI2845" s="372">
        <f>$AO2698*'Assumptions (T&amp;D)'!W$24</f>
        <v>0.03002447892</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0.04762166598</v>
      </c>
      <c r="AQ2846" s="372">
        <f>$AP2698*'Assumptions (T&amp;D)'!D$24</f>
        <v>0.0916875809</v>
      </c>
      <c r="AR2846" s="372">
        <f>$AP2698*'Assumptions (T&amp;D)'!E$24</f>
        <v>0.084830061</v>
      </c>
      <c r="AS2846" s="372">
        <f>$AP2698*'Assumptions (T&amp;D)'!F$24</f>
        <v>0.07848050553</v>
      </c>
      <c r="AT2846" s="372">
        <f>$AP2698*'Assumptions (T&amp;D)'!G$24</f>
        <v>0.0725119234</v>
      </c>
      <c r="AU2846" s="372">
        <f>$AP2698*'Assumptions (T&amp;D)'!H$24</f>
        <v>0.06717829681</v>
      </c>
      <c r="AV2846" s="372">
        <f>$AP2698*'Assumptions (T&amp;D)'!I$24</f>
        <v>0.06209865244</v>
      </c>
      <c r="AW2846" s="372">
        <f>$AP2698*'Assumptions (T&amp;D)'!J$24</f>
        <v>0.05739998139</v>
      </c>
      <c r="AX2846" s="372">
        <f>$AP2698*'Assumptions (T&amp;D)'!K$24</f>
        <v>0.05663803474</v>
      </c>
      <c r="AY2846" s="372">
        <f>$AP2698*'Assumptions (T&amp;D)'!L$24</f>
        <v>0.05663803474</v>
      </c>
      <c r="AZ2846" s="372">
        <f>$AP2698*'Assumptions (T&amp;D)'!M$24</f>
        <v>0.05663803474</v>
      </c>
      <c r="BA2846" s="372">
        <f>$AP2698*'Assumptions (T&amp;D)'!N$24</f>
        <v>0.05663803474</v>
      </c>
      <c r="BB2846" s="372">
        <f>$AP2698*'Assumptions (T&amp;D)'!O$24</f>
        <v>0.05663803474</v>
      </c>
      <c r="BC2846" s="372">
        <f>$AP2698*'Assumptions (T&amp;D)'!P$24</f>
        <v>0.05663803474</v>
      </c>
      <c r="BD2846" s="372">
        <f>$AP2698*'Assumptions (T&amp;D)'!Q$24</f>
        <v>0.05663803474</v>
      </c>
      <c r="BE2846" s="372">
        <f>$AP2698*'Assumptions (T&amp;D)'!R$24</f>
        <v>0.05663803474</v>
      </c>
      <c r="BF2846" s="372">
        <f>$AP2698*'Assumptions (T&amp;D)'!S$24</f>
        <v>0.05663803474</v>
      </c>
      <c r="BG2846" s="372">
        <f>$AP2698*'Assumptions (T&amp;D)'!T$24</f>
        <v>0.05663803474</v>
      </c>
      <c r="BH2846" s="372">
        <f>$AP2698*'Assumptions (T&amp;D)'!U$24</f>
        <v>0.05663803474</v>
      </c>
      <c r="BI2846" s="372">
        <f>$AP2698*'Assumptions (T&amp;D)'!V$24</f>
        <v>0.05663803474</v>
      </c>
      <c r="BJ2846" s="372">
        <f>$AP2698*'Assumptions (T&amp;D)'!W$24</f>
        <v>0.02831901737</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0.07039033302</v>
      </c>
      <c r="AR2847" s="372">
        <f>$AQ2698*'Assumptions (T&amp;D)'!D$24</f>
        <v>0.1355248545</v>
      </c>
      <c r="AS2847" s="372">
        <f>$AQ2698*'Assumptions (T&amp;D)'!E$24</f>
        <v>0.1253886466</v>
      </c>
      <c r="AT2847" s="372">
        <f>$AQ2698*'Assumptions (T&amp;D)'!F$24</f>
        <v>0.1160032688</v>
      </c>
      <c r="AU2847" s="372">
        <f>$AQ2698*'Assumptions (T&amp;D)'!G$24</f>
        <v>0.1071810137</v>
      </c>
      <c r="AV2847" s="372">
        <f>$AQ2698*'Assumptions (T&amp;D)'!H$24</f>
        <v>0.09929729645</v>
      </c>
      <c r="AW2847" s="372">
        <f>$AQ2698*'Assumptions (T&amp;D)'!I$24</f>
        <v>0.09178899426</v>
      </c>
      <c r="AX2847" s="372">
        <f>$AQ2698*'Assumptions (T&amp;D)'!J$24</f>
        <v>0.08484381473</v>
      </c>
      <c r="AY2847" s="372">
        <f>$AQ2698*'Assumptions (T&amp;D)'!K$24</f>
        <v>0.08371756941</v>
      </c>
      <c r="AZ2847" s="372">
        <f>$AQ2698*'Assumptions (T&amp;D)'!L$24</f>
        <v>0.08371756941</v>
      </c>
      <c r="BA2847" s="372">
        <f>$AQ2698*'Assumptions (T&amp;D)'!M$24</f>
        <v>0.08371756941</v>
      </c>
      <c r="BB2847" s="372">
        <f>$AQ2698*'Assumptions (T&amp;D)'!N$24</f>
        <v>0.08371756941</v>
      </c>
      <c r="BC2847" s="372">
        <f>$AQ2698*'Assumptions (T&amp;D)'!O$24</f>
        <v>0.08371756941</v>
      </c>
      <c r="BD2847" s="372">
        <f>$AQ2698*'Assumptions (T&amp;D)'!P$24</f>
        <v>0.08371756941</v>
      </c>
      <c r="BE2847" s="372">
        <f>$AQ2698*'Assumptions (T&amp;D)'!Q$24</f>
        <v>0.08371756941</v>
      </c>
      <c r="BF2847" s="372">
        <f>$AQ2698*'Assumptions (T&amp;D)'!R$24</f>
        <v>0.08371756941</v>
      </c>
      <c r="BG2847" s="372">
        <f>$AQ2698*'Assumptions (T&amp;D)'!S$24</f>
        <v>0.08371756941</v>
      </c>
      <c r="BH2847" s="372">
        <f>$AQ2698*'Assumptions (T&amp;D)'!T$24</f>
        <v>0.08371756941</v>
      </c>
      <c r="BI2847" s="372">
        <f>$AQ2698*'Assumptions (T&amp;D)'!U$24</f>
        <v>0.08371756941</v>
      </c>
      <c r="BJ2847" s="372">
        <f>$AQ2698*'Assumptions (T&amp;D)'!V$24</f>
        <v>0.08371756941</v>
      </c>
      <c r="BK2847" s="372">
        <f>$AQ2698*'Assumptions (T&amp;D)'!W$24</f>
        <v>0.0418587847</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0.04003233281</v>
      </c>
      <c r="AS2848" s="372">
        <f>$AR2698*'Assumptions (T&amp;D)'!D$24</f>
        <v>0.07707558477</v>
      </c>
      <c r="AT2848" s="372">
        <f>$AR2698*'Assumptions (T&amp;D)'!E$24</f>
        <v>0.07131092884</v>
      </c>
      <c r="AU2848" s="372">
        <f>$AR2698*'Assumptions (T&amp;D)'!F$24</f>
        <v>0.06597328447</v>
      </c>
      <c r="AV2848" s="372">
        <f>$AR2698*'Assumptions (T&amp;D)'!G$24</f>
        <v>0.06095589876</v>
      </c>
      <c r="AW2848" s="372">
        <f>$AR2698*'Assumptions (T&amp;D)'!H$24</f>
        <v>0.05647227748</v>
      </c>
      <c r="AX2848" s="372">
        <f>$AR2698*'Assumptions (T&amp;D)'!I$24</f>
        <v>0.05220216198</v>
      </c>
      <c r="AY2848" s="372">
        <f>$AR2698*'Assumptions (T&amp;D)'!J$24</f>
        <v>0.04825230515</v>
      </c>
      <c r="AZ2848" s="372">
        <f>$AR2698*'Assumptions (T&amp;D)'!K$24</f>
        <v>0.04761178782</v>
      </c>
      <c r="BA2848" s="372">
        <f>$AR2698*'Assumptions (T&amp;D)'!L$24</f>
        <v>0.04761178782</v>
      </c>
      <c r="BB2848" s="372">
        <f>$AR2698*'Assumptions (T&amp;D)'!M$24</f>
        <v>0.04761178782</v>
      </c>
      <c r="BC2848" s="372">
        <f>$AR2698*'Assumptions (T&amp;D)'!N$24</f>
        <v>0.04761178782</v>
      </c>
      <c r="BD2848" s="372">
        <f>$AR2698*'Assumptions (T&amp;D)'!O$24</f>
        <v>0.04761178782</v>
      </c>
      <c r="BE2848" s="372">
        <f>$AR2698*'Assumptions (T&amp;D)'!P$24</f>
        <v>0.04761178782</v>
      </c>
      <c r="BF2848" s="372">
        <f>$AR2698*'Assumptions (T&amp;D)'!Q$24</f>
        <v>0.04761178782</v>
      </c>
      <c r="BG2848" s="372">
        <f>$AR2698*'Assumptions (T&amp;D)'!R$24</f>
        <v>0.04761178782</v>
      </c>
      <c r="BH2848" s="372">
        <f>$AR2698*'Assumptions (T&amp;D)'!S$24</f>
        <v>0.04761178782</v>
      </c>
      <c r="BI2848" s="372">
        <f>$AR2698*'Assumptions (T&amp;D)'!T$24</f>
        <v>0.04761178782</v>
      </c>
      <c r="BJ2848" s="372">
        <f>$AR2698*'Assumptions (T&amp;D)'!U$24</f>
        <v>0.04761178782</v>
      </c>
      <c r="BK2848" s="372">
        <f>$AR2698*'Assumptions (T&amp;D)'!V$24</f>
        <v>0.04761178782</v>
      </c>
      <c r="BL2848" s="372">
        <f>$AR2698*'Assumptions (T&amp;D)'!W$24</f>
        <v>0.02380589391</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0.04779247387</v>
      </c>
      <c r="AT2849" s="372">
        <f>$AS2698*'Assumptions (T&amp;D)'!D$24</f>
        <v>0.09201644303</v>
      </c>
      <c r="AU2849" s="372">
        <f>$AS2698*'Assumptions (T&amp;D)'!E$24</f>
        <v>0.08513432679</v>
      </c>
      <c r="AV2849" s="372">
        <f>$AS2698*'Assumptions (T&amp;D)'!F$24</f>
        <v>0.07876199694</v>
      </c>
      <c r="AW2849" s="372">
        <f>$AS2698*'Assumptions (T&amp;D)'!G$24</f>
        <v>0.07277200688</v>
      </c>
      <c r="AX2849" s="372">
        <f>$AS2698*'Assumptions (T&amp;D)'!H$24</f>
        <v>0.06741924981</v>
      </c>
      <c r="AY2849" s="372">
        <f>$AS2698*'Assumptions (T&amp;D)'!I$24</f>
        <v>0.06232138593</v>
      </c>
      <c r="AZ2849" s="372">
        <f>$AS2698*'Assumptions (T&amp;D)'!J$24</f>
        <v>0.05760586184</v>
      </c>
      <c r="BA2849" s="372">
        <f>$AS2698*'Assumptions (T&amp;D)'!K$24</f>
        <v>0.05684118226</v>
      </c>
      <c r="BB2849" s="372">
        <f>$AS2698*'Assumptions (T&amp;D)'!L$24</f>
        <v>0.05684118226</v>
      </c>
      <c r="BC2849" s="372">
        <f>$AS2698*'Assumptions (T&amp;D)'!M$24</f>
        <v>0.05684118226</v>
      </c>
      <c r="BD2849" s="372">
        <f>$AS2698*'Assumptions (T&amp;D)'!N$24</f>
        <v>0.05684118226</v>
      </c>
      <c r="BE2849" s="372">
        <f>$AS2698*'Assumptions (T&amp;D)'!O$24</f>
        <v>0.05684118226</v>
      </c>
      <c r="BF2849" s="372">
        <f>$AS2698*'Assumptions (T&amp;D)'!P$24</f>
        <v>0.05684118226</v>
      </c>
      <c r="BG2849" s="372">
        <f>$AS2698*'Assumptions (T&amp;D)'!Q$24</f>
        <v>0.05684118226</v>
      </c>
      <c r="BH2849" s="372">
        <f>$AS2698*'Assumptions (T&amp;D)'!R$24</f>
        <v>0.05684118226</v>
      </c>
      <c r="BI2849" s="372">
        <f>$AS2698*'Assumptions (T&amp;D)'!S$24</f>
        <v>0.05684118226</v>
      </c>
      <c r="BJ2849" s="372">
        <f>$AS2698*'Assumptions (T&amp;D)'!T$24</f>
        <v>0.05684118226</v>
      </c>
      <c r="BK2849" s="372">
        <f>$AS2698*'Assumptions (T&amp;D)'!U$24</f>
        <v>0.05684118226</v>
      </c>
      <c r="BL2849" s="372">
        <f>$AS2698*'Assumptions (T&amp;D)'!V$24</f>
        <v>0.05684118226</v>
      </c>
      <c r="BM2849" s="372">
        <f>$AS2698*'Assumptions (T&amp;D)'!W$24</f>
        <v>0.02842059113</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0.04215583109</v>
      </c>
      <c r="AU2850" s="372">
        <f>$AT2698*'Assumptions (T&amp;D)'!D$24</f>
        <v>0.08116402679</v>
      </c>
      <c r="AV2850" s="372">
        <f>$AT2698*'Assumptions (T&amp;D)'!E$24</f>
        <v>0.07509358711</v>
      </c>
      <c r="AW2850" s="372">
        <f>$AT2698*'Assumptions (T&amp;D)'!F$24</f>
        <v>0.06947280964</v>
      </c>
      <c r="AX2850" s="372">
        <f>$AT2698*'Assumptions (T&amp;D)'!G$24</f>
        <v>0.06418927881</v>
      </c>
      <c r="AY2850" s="372">
        <f>$AT2698*'Assumptions (T&amp;D)'!H$24</f>
        <v>0.05946782572</v>
      </c>
      <c r="AZ2850" s="372">
        <f>$AT2698*'Assumptions (T&amp;D)'!I$24</f>
        <v>0.05497120374</v>
      </c>
      <c r="BA2850" s="372">
        <f>$AT2698*'Assumptions (T&amp;D)'!J$24</f>
        <v>0.05081182841</v>
      </c>
      <c r="BB2850" s="372">
        <f>$AT2698*'Assumptions (T&amp;D)'!K$24</f>
        <v>0.05013733511</v>
      </c>
      <c r="BC2850" s="372">
        <f>$AT2698*'Assumptions (T&amp;D)'!L$24</f>
        <v>0.05013733511</v>
      </c>
      <c r="BD2850" s="372">
        <f>$AT2698*'Assumptions (T&amp;D)'!M$24</f>
        <v>0.05013733511</v>
      </c>
      <c r="BE2850" s="372">
        <f>$AT2698*'Assumptions (T&amp;D)'!N$24</f>
        <v>0.05013733511</v>
      </c>
      <c r="BF2850" s="372">
        <f>$AT2698*'Assumptions (T&amp;D)'!O$24</f>
        <v>0.05013733511</v>
      </c>
      <c r="BG2850" s="372">
        <f>$AT2698*'Assumptions (T&amp;D)'!P$24</f>
        <v>0.05013733511</v>
      </c>
      <c r="BH2850" s="372">
        <f>$AT2698*'Assumptions (T&amp;D)'!Q$24</f>
        <v>0.05013733511</v>
      </c>
      <c r="BI2850" s="372">
        <f>$AT2698*'Assumptions (T&amp;D)'!R$24</f>
        <v>0.05013733511</v>
      </c>
      <c r="BJ2850" s="372">
        <f>$AT2698*'Assumptions (T&amp;D)'!S$24</f>
        <v>0.05013733511</v>
      </c>
      <c r="BK2850" s="372">
        <f>$AT2698*'Assumptions (T&amp;D)'!T$24</f>
        <v>0.05013733511</v>
      </c>
      <c r="BL2850" s="372">
        <f>$AT2698*'Assumptions (T&amp;D)'!U$24</f>
        <v>0.05013733511</v>
      </c>
      <c r="BM2850" s="372">
        <f>$AT2698*'Assumptions (T&amp;D)'!V$24</f>
        <v>0.05013733511</v>
      </c>
      <c r="BN2850" s="372">
        <f>$AT2698*'Assumptions (T&amp;D)'!W$24</f>
        <v>0.02506866755</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0.04351849154</v>
      </c>
      <c r="AV2851" s="372">
        <f>$AU2698*'Assumptions (T&amp;D)'!D$24</f>
        <v>0.08378760237</v>
      </c>
      <c r="AW2851" s="372">
        <f>$AU2698*'Assumptions (T&amp;D)'!E$24</f>
        <v>0.07752093959</v>
      </c>
      <c r="AX2851" s="372">
        <f>$AU2698*'Assumptions (T&amp;D)'!F$24</f>
        <v>0.07171847405</v>
      </c>
      <c r="AY2851" s="372">
        <f>$AU2698*'Assumptions (T&amp;D)'!G$24</f>
        <v>0.06626415645</v>
      </c>
      <c r="AZ2851" s="372">
        <f>$AU2698*'Assumptions (T&amp;D)'!H$24</f>
        <v>0.06139008539</v>
      </c>
      <c r="BA2851" s="372">
        <f>$AU2698*'Assumptions (T&amp;D)'!I$24</f>
        <v>0.05674811296</v>
      </c>
      <c r="BB2851" s="372">
        <f>$AU2698*'Assumptions (T&amp;D)'!J$24</f>
        <v>0.05245428847</v>
      </c>
      <c r="BC2851" s="372">
        <f>$AU2698*'Assumptions (T&amp;D)'!K$24</f>
        <v>0.0517579926</v>
      </c>
      <c r="BD2851" s="372">
        <f>$AU2698*'Assumptions (T&amp;D)'!L$24</f>
        <v>0.0517579926</v>
      </c>
      <c r="BE2851" s="372">
        <f>$AU2698*'Assumptions (T&amp;D)'!M$24</f>
        <v>0.0517579926</v>
      </c>
      <c r="BF2851" s="372">
        <f>$AU2698*'Assumptions (T&amp;D)'!N$24</f>
        <v>0.0517579926</v>
      </c>
      <c r="BG2851" s="372">
        <f>$AU2698*'Assumptions (T&amp;D)'!O$24</f>
        <v>0.0517579926</v>
      </c>
      <c r="BH2851" s="372">
        <f>$AU2698*'Assumptions (T&amp;D)'!P$24</f>
        <v>0.0517579926</v>
      </c>
      <c r="BI2851" s="372">
        <f>$AU2698*'Assumptions (T&amp;D)'!Q$24</f>
        <v>0.0517579926</v>
      </c>
      <c r="BJ2851" s="372">
        <f>$AU2698*'Assumptions (T&amp;D)'!R$24</f>
        <v>0.0517579926</v>
      </c>
      <c r="BK2851" s="372">
        <f>$AU2698*'Assumptions (T&amp;D)'!S$24</f>
        <v>0.0517579926</v>
      </c>
      <c r="BL2851" s="372">
        <f>$AU2698*'Assumptions (T&amp;D)'!T$24</f>
        <v>0.0517579926</v>
      </c>
      <c r="BM2851" s="372">
        <f>$AU2698*'Assumptions (T&amp;D)'!U$24</f>
        <v>0.0517579926</v>
      </c>
      <c r="BN2851" s="372">
        <f>$AU2698*'Assumptions (T&amp;D)'!V$24</f>
        <v>0.0517579926</v>
      </c>
      <c r="BO2851" s="372">
        <f>$AU2698*'Assumptions (T&amp;D)'!W$24</f>
        <v>0.0258789963</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0.04571877202</v>
      </c>
      <c r="AW2852" s="372">
        <f>$AV2698*'Assumptions (T&amp;D)'!D$24</f>
        <v>0.08802387573</v>
      </c>
      <c r="AX2852" s="372">
        <f>$AV2698*'Assumptions (T&amp;D)'!E$24</f>
        <v>0.08144037256</v>
      </c>
      <c r="AY2852" s="372">
        <f>$AV2698*'Assumptions (T&amp;D)'!F$24</f>
        <v>0.07534453629</v>
      </c>
      <c r="AZ2852" s="372">
        <f>$AV2698*'Assumptions (T&amp;D)'!G$24</f>
        <v>0.0696144502</v>
      </c>
      <c r="BA2852" s="372">
        <f>$AV2698*'Assumptions (T&amp;D)'!H$24</f>
        <v>0.06449394773</v>
      </c>
      <c r="BB2852" s="372">
        <f>$AV2698*'Assumptions (T&amp;D)'!I$24</f>
        <v>0.05961727871</v>
      </c>
      <c r="BC2852" s="372">
        <f>$AV2698*'Assumptions (T&amp;D)'!J$24</f>
        <v>0.05510635987</v>
      </c>
      <c r="BD2852" s="372">
        <f>$AV2698*'Assumptions (T&amp;D)'!K$24</f>
        <v>0.05437485952</v>
      </c>
      <c r="BE2852" s="372">
        <f>$AV2698*'Assumptions (T&amp;D)'!L$24</f>
        <v>0.05437485952</v>
      </c>
      <c r="BF2852" s="372">
        <f>$AV2698*'Assumptions (T&amp;D)'!M$24</f>
        <v>0.05437485952</v>
      </c>
      <c r="BG2852" s="372">
        <f>$AV2698*'Assumptions (T&amp;D)'!N$24</f>
        <v>0.05437485952</v>
      </c>
      <c r="BH2852" s="372">
        <f>$AV2698*'Assumptions (T&amp;D)'!O$24</f>
        <v>0.05437485952</v>
      </c>
      <c r="BI2852" s="372">
        <f>$AV2698*'Assumptions (T&amp;D)'!P$24</f>
        <v>0.05437485952</v>
      </c>
      <c r="BJ2852" s="372">
        <f>$AV2698*'Assumptions (T&amp;D)'!Q$24</f>
        <v>0.05437485952</v>
      </c>
      <c r="BK2852" s="372">
        <f>$AV2698*'Assumptions (T&amp;D)'!R$24</f>
        <v>0.05437485952</v>
      </c>
      <c r="BL2852" s="372">
        <f>$AV2698*'Assumptions (T&amp;D)'!S$24</f>
        <v>0.05437485952</v>
      </c>
      <c r="BM2852" s="372">
        <f>$AV2698*'Assumptions (T&amp;D)'!T$24</f>
        <v>0.05437485952</v>
      </c>
      <c r="BN2852" s="372">
        <f>$AV2698*'Assumptions (T&amp;D)'!U$24</f>
        <v>0.05437485952</v>
      </c>
      <c r="BO2852" s="372">
        <f>$AV2698*'Assumptions (T&amp;D)'!V$24</f>
        <v>0.05437485952</v>
      </c>
      <c r="BP2852" s="372">
        <f>$AV2698*'Assumptions (T&amp;D)'!W$24</f>
        <v>0.02718742976</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0.0455408523</v>
      </c>
      <c r="AX2853" s="372">
        <f>$AW2698*'Assumptions (T&amp;D)'!D$24</f>
        <v>0.08768132096</v>
      </c>
      <c r="AY2853" s="372">
        <f>$AW2698*'Assumptions (T&amp;D)'!E$24</f>
        <v>0.08112343823</v>
      </c>
      <c r="AZ2853" s="372">
        <f>$AW2698*'Assumptions (T&amp;D)'!F$24</f>
        <v>0.07505132459</v>
      </c>
      <c r="BA2853" s="372">
        <f>$AW2698*'Assumptions (T&amp;D)'!G$24</f>
        <v>0.06934353777</v>
      </c>
      <c r="BB2853" s="372">
        <f>$AW2698*'Assumptions (T&amp;D)'!H$24</f>
        <v>0.06424296231</v>
      </c>
      <c r="BC2853" s="372">
        <f>$AW2698*'Assumptions (T&amp;D)'!I$24</f>
        <v>0.0593852714</v>
      </c>
      <c r="BD2853" s="372">
        <f>$AW2698*'Assumptions (T&amp;D)'!J$24</f>
        <v>0.05489190731</v>
      </c>
      <c r="BE2853" s="372">
        <f>$AW2698*'Assumptions (T&amp;D)'!K$24</f>
        <v>0.05416325367</v>
      </c>
      <c r="BF2853" s="372">
        <f>$AW2698*'Assumptions (T&amp;D)'!L$24</f>
        <v>0.05416325367</v>
      </c>
      <c r="BG2853" s="372">
        <f>$AW2698*'Assumptions (T&amp;D)'!M$24</f>
        <v>0.05416325367</v>
      </c>
      <c r="BH2853" s="372">
        <f>$AW2698*'Assumptions (T&amp;D)'!N$24</f>
        <v>0.05416325367</v>
      </c>
      <c r="BI2853" s="372">
        <f>$AW2698*'Assumptions (T&amp;D)'!O$24</f>
        <v>0.05416325367</v>
      </c>
      <c r="BJ2853" s="372">
        <f>$AW2698*'Assumptions (T&amp;D)'!P$24</f>
        <v>0.05416325367</v>
      </c>
      <c r="BK2853" s="372">
        <f>$AW2698*'Assumptions (T&amp;D)'!Q$24</f>
        <v>0.05416325367</v>
      </c>
      <c r="BL2853" s="372">
        <f>$AW2698*'Assumptions (T&amp;D)'!R$24</f>
        <v>0.05416325367</v>
      </c>
      <c r="BM2853" s="372">
        <f>$AW2698*'Assumptions (T&amp;D)'!S$24</f>
        <v>0.05416325367</v>
      </c>
      <c r="BN2853" s="372">
        <f>$AW2698*'Assumptions (T&amp;D)'!T$24</f>
        <v>0.05416325367</v>
      </c>
      <c r="BO2853" s="372">
        <f>$AW2698*'Assumptions (T&amp;D)'!U$24</f>
        <v>0.05416325367</v>
      </c>
      <c r="BP2853" s="372">
        <f>$AW2698*'Assumptions (T&amp;D)'!V$24</f>
        <v>0.05416325367</v>
      </c>
      <c r="BQ2853" s="372">
        <f>$AW2698*'Assumptions (T&amp;D)'!W$24</f>
        <v>0.02708162683</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0.04672500736</v>
      </c>
      <c r="AY2854" s="372">
        <f>$AX2698*'Assumptions (T&amp;D)'!D$24</f>
        <v>0.08996121418</v>
      </c>
      <c r="AZ2854" s="372">
        <f>$AX2698*'Assumptions (T&amp;D)'!E$24</f>
        <v>0.08323281312</v>
      </c>
      <c r="BA2854" s="372">
        <f>$AX2698*'Assumptions (T&amp;D)'!F$24</f>
        <v>0.07700281213</v>
      </c>
      <c r="BB2854" s="372">
        <f>$AX2698*'Assumptions (T&amp;D)'!G$24</f>
        <v>0.07114661121</v>
      </c>
      <c r="BC2854" s="372">
        <f>$AX2698*'Assumptions (T&amp;D)'!H$24</f>
        <v>0.06591341039</v>
      </c>
      <c r="BD2854" s="372">
        <f>$AX2698*'Assumptions (T&amp;D)'!I$24</f>
        <v>0.0609294096</v>
      </c>
      <c r="BE2854" s="372">
        <f>$AX2698*'Assumptions (T&amp;D)'!J$24</f>
        <v>0.05631920888</v>
      </c>
      <c r="BF2854" s="372">
        <f>$AX2698*'Assumptions (T&amp;D)'!K$24</f>
        <v>0.05557160876</v>
      </c>
      <c r="BG2854" s="372">
        <f>$AX2698*'Assumptions (T&amp;D)'!L$24</f>
        <v>0.05557160876</v>
      </c>
      <c r="BH2854" s="372">
        <f>$AX2698*'Assumptions (T&amp;D)'!M$24</f>
        <v>0.05557160876</v>
      </c>
      <c r="BI2854" s="372">
        <f>$AX2698*'Assumptions (T&amp;D)'!N$24</f>
        <v>0.05557160876</v>
      </c>
      <c r="BJ2854" s="372">
        <f>$AX2698*'Assumptions (T&amp;D)'!O$24</f>
        <v>0.05557160876</v>
      </c>
      <c r="BK2854" s="372">
        <f>$AX2698*'Assumptions (T&amp;D)'!P$24</f>
        <v>0.05557160876</v>
      </c>
      <c r="BL2854" s="372">
        <f>$AX2698*'Assumptions (T&amp;D)'!Q$24</f>
        <v>0.05557160876</v>
      </c>
      <c r="BM2854" s="372">
        <f>$AX2698*'Assumptions (T&amp;D)'!R$24</f>
        <v>0.05557160876</v>
      </c>
      <c r="BN2854" s="372">
        <f>$AX2698*'Assumptions (T&amp;D)'!S$24</f>
        <v>0.05557160876</v>
      </c>
      <c r="BO2854" s="372">
        <f>$AX2698*'Assumptions (T&amp;D)'!T$24</f>
        <v>0.05557160876</v>
      </c>
      <c r="BP2854" s="372">
        <f>$AX2698*'Assumptions (T&amp;D)'!U$24</f>
        <v>0.05557160876</v>
      </c>
      <c r="BQ2854" s="372">
        <f>$AX2698*'Assumptions (T&amp;D)'!V$24</f>
        <v>0.05557160876</v>
      </c>
      <c r="BR2854" s="372">
        <f>$AX2698*'Assumptions (T&amp;D)'!W$24</f>
        <v>0.02778580438</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0.04793817162</v>
      </c>
      <c r="AZ2855" s="372">
        <f>$AY2698*'Assumptions (T&amp;D)'!D$24</f>
        <v>0.09229695975</v>
      </c>
      <c r="BA2855" s="372">
        <f>$AY2698*'Assumptions (T&amp;D)'!E$24</f>
        <v>0.08539386304</v>
      </c>
      <c r="BB2855" s="372">
        <f>$AY2698*'Assumptions (T&amp;D)'!F$24</f>
        <v>0.07900210682</v>
      </c>
      <c r="BC2855" s="372">
        <f>$AY2698*'Assumptions (T&amp;D)'!G$24</f>
        <v>0.07299385598</v>
      </c>
      <c r="BD2855" s="372">
        <f>$AY2698*'Assumptions (T&amp;D)'!H$24</f>
        <v>0.06762478076</v>
      </c>
      <c r="BE2855" s="372">
        <f>$AY2698*'Assumptions (T&amp;D)'!I$24</f>
        <v>0.06251137579</v>
      </c>
      <c r="BF2855" s="372">
        <f>$AY2698*'Assumptions (T&amp;D)'!J$24</f>
        <v>0.05778147619</v>
      </c>
      <c r="BG2855" s="372">
        <f>$AY2698*'Assumptions (T&amp;D)'!K$24</f>
        <v>0.05701446544</v>
      </c>
      <c r="BH2855" s="372">
        <f>$AY2698*'Assumptions (T&amp;D)'!L$24</f>
        <v>0.05701446544</v>
      </c>
      <c r="BI2855" s="372">
        <f>$AY2698*'Assumptions (T&amp;D)'!M$24</f>
        <v>0.05701446544</v>
      </c>
      <c r="BJ2855" s="372">
        <f>$AY2698*'Assumptions (T&amp;D)'!N$24</f>
        <v>0.05701446544</v>
      </c>
      <c r="BK2855" s="372">
        <f>$AY2698*'Assumptions (T&amp;D)'!O$24</f>
        <v>0.05701446544</v>
      </c>
      <c r="BL2855" s="372">
        <f>$AY2698*'Assumptions (T&amp;D)'!P$24</f>
        <v>0.05701446544</v>
      </c>
      <c r="BM2855" s="372">
        <f>$AY2698*'Assumptions (T&amp;D)'!Q$24</f>
        <v>0.05701446544</v>
      </c>
      <c r="BN2855" s="372">
        <f>$AY2698*'Assumptions (T&amp;D)'!R$24</f>
        <v>0.05701446544</v>
      </c>
      <c r="BO2855" s="372">
        <f>$AY2698*'Assumptions (T&amp;D)'!S$24</f>
        <v>0.05701446544</v>
      </c>
      <c r="BP2855" s="372">
        <f>$AY2698*'Assumptions (T&amp;D)'!T$24</f>
        <v>0.05701446544</v>
      </c>
      <c r="BQ2855" s="372">
        <f>$AY2698*'Assumptions (T&amp;D)'!U$24</f>
        <v>0.05701446544</v>
      </c>
      <c r="BR2855" s="372">
        <f>$AY2698*'Assumptions (T&amp;D)'!V$24</f>
        <v>0.05701446544</v>
      </c>
      <c r="BS2855" s="372">
        <f>$AY2698*'Assumptions (T&amp;D)'!W$24</f>
        <v>0.02850723272</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0.0687663255</v>
      </c>
      <c r="BA2856" s="372">
        <f>$AZ2698*'Assumptions (T&amp;D)'!D$24</f>
        <v>0.1323980987</v>
      </c>
      <c r="BB2856" s="372">
        <f>$AZ2698*'Assumptions (T&amp;D)'!E$24</f>
        <v>0.1224957478</v>
      </c>
      <c r="BC2856" s="372">
        <f>$AZ2698*'Assumptions (T&amp;D)'!F$24</f>
        <v>0.1133269044</v>
      </c>
      <c r="BD2856" s="372">
        <f>$AZ2698*'Assumptions (T&amp;D)'!G$24</f>
        <v>0.1047081916</v>
      </c>
      <c r="BE2856" s="372">
        <f>$AZ2698*'Assumptions (T&amp;D)'!H$24</f>
        <v>0.09700636318</v>
      </c>
      <c r="BF2856" s="372">
        <f>$AZ2698*'Assumptions (T&amp;D)'!I$24</f>
        <v>0.08967128846</v>
      </c>
      <c r="BG2856" s="372">
        <f>$AZ2698*'Assumptions (T&amp;D)'!J$24</f>
        <v>0.08288634434</v>
      </c>
      <c r="BH2856" s="372">
        <f>$AZ2698*'Assumptions (T&amp;D)'!K$24</f>
        <v>0.08178608313</v>
      </c>
      <c r="BI2856" s="372">
        <f>$AZ2698*'Assumptions (T&amp;D)'!L$24</f>
        <v>0.08178608313</v>
      </c>
      <c r="BJ2856" s="372">
        <f>$AZ2698*'Assumptions (T&amp;D)'!M$24</f>
        <v>0.08178608313</v>
      </c>
      <c r="BK2856" s="372">
        <f>$AZ2698*'Assumptions (T&amp;D)'!N$24</f>
        <v>0.08178608313</v>
      </c>
      <c r="BL2856" s="372">
        <f>$AZ2698*'Assumptions (T&amp;D)'!O$24</f>
        <v>0.08178608313</v>
      </c>
      <c r="BM2856" s="372">
        <f>$AZ2698*'Assumptions (T&amp;D)'!P$24</f>
        <v>0.08178608313</v>
      </c>
      <c r="BN2856" s="372">
        <f>$AZ2698*'Assumptions (T&amp;D)'!Q$24</f>
        <v>0.08178608313</v>
      </c>
      <c r="BO2856" s="372">
        <f>$AZ2698*'Assumptions (T&amp;D)'!R$24</f>
        <v>0.08178608313</v>
      </c>
      <c r="BP2856" s="372">
        <f>$AZ2698*'Assumptions (T&amp;D)'!S$24</f>
        <v>0.08178608313</v>
      </c>
      <c r="BQ2856" s="372">
        <f>$AZ2698*'Assumptions (T&amp;D)'!T$24</f>
        <v>0.08178608313</v>
      </c>
      <c r="BR2856" s="372">
        <f>$AZ2698*'Assumptions (T&amp;D)'!U$24</f>
        <v>0.08178608313</v>
      </c>
      <c r="BS2856" s="372">
        <f>$AZ2698*'Assumptions (T&amp;D)'!V$24</f>
        <v>0.08178608313</v>
      </c>
      <c r="BT2856" s="372">
        <f>$AZ2698*'Assumptions (T&amp;D)'!W$24</f>
        <v>0.04089304157</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0.07012432086</v>
      </c>
      <c r="BB2857" s="372">
        <f>$BA2698*'Assumptions (T&amp;D)'!D$24</f>
        <v>0.1350126924</v>
      </c>
      <c r="BC2857" s="372">
        <f>$BA2698*'Assumptions (T&amp;D)'!E$24</f>
        <v>0.1249147902</v>
      </c>
      <c r="BD2857" s="372">
        <f>$BA2698*'Assumptions (T&amp;D)'!F$24</f>
        <v>0.1155648808</v>
      </c>
      <c r="BE2857" s="372">
        <f>$BA2698*'Assumptions (T&amp;D)'!G$24</f>
        <v>0.1067759659</v>
      </c>
      <c r="BF2857" s="372">
        <f>$BA2698*'Assumptions (T&amp;D)'!H$24</f>
        <v>0.09892204196</v>
      </c>
      <c r="BG2857" s="372">
        <f>$BA2698*'Assumptions (T&amp;D)'!I$24</f>
        <v>0.0914421144</v>
      </c>
      <c r="BH2857" s="372">
        <f>$BA2698*'Assumptions (T&amp;D)'!J$24</f>
        <v>0.08452318141</v>
      </c>
      <c r="BI2857" s="372">
        <f>$BA2698*'Assumptions (T&amp;D)'!K$24</f>
        <v>0.08340119228</v>
      </c>
      <c r="BJ2857" s="372">
        <f>$BA2698*'Assumptions (T&amp;D)'!L$24</f>
        <v>0.08340119228</v>
      </c>
      <c r="BK2857" s="372">
        <f>$BA2698*'Assumptions (T&amp;D)'!M$24</f>
        <v>0.08340119228</v>
      </c>
      <c r="BL2857" s="372">
        <f>$BA2698*'Assumptions (T&amp;D)'!N$24</f>
        <v>0.08340119228</v>
      </c>
      <c r="BM2857" s="372">
        <f>$BA2698*'Assumptions (T&amp;D)'!O$24</f>
        <v>0.08340119228</v>
      </c>
      <c r="BN2857" s="372">
        <f>$BA2698*'Assumptions (T&amp;D)'!P$24</f>
        <v>0.08340119228</v>
      </c>
      <c r="BO2857" s="372">
        <f>$BA2698*'Assumptions (T&amp;D)'!Q$24</f>
        <v>0.08340119228</v>
      </c>
      <c r="BP2857" s="372">
        <f>$BA2698*'Assumptions (T&amp;D)'!R$24</f>
        <v>0.08340119228</v>
      </c>
      <c r="BQ2857" s="372">
        <f>$BA2698*'Assumptions (T&amp;D)'!S$24</f>
        <v>0.08340119228</v>
      </c>
      <c r="BR2857" s="372">
        <f>$BA2698*'Assumptions (T&amp;D)'!T$24</f>
        <v>0.08340119228</v>
      </c>
      <c r="BS2857" s="372">
        <f>$BA2698*'Assumptions (T&amp;D)'!U$24</f>
        <v>0.08340119228</v>
      </c>
      <c r="BT2857" s="372">
        <f>$BA2698*'Assumptions (T&amp;D)'!V$24</f>
        <v>0.08340119228</v>
      </c>
      <c r="BU2857" s="372">
        <f>$BA2698*'Assumptions (T&amp;D)'!W$24</f>
        <v>0.04170059614</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15.75976922</v>
      </c>
      <c r="D2858" s="377">
        <f>(1/(1-'Assumptions (T&amp;D)'!D$26))*(D2695+D2805+(D2696-D2805-D2696*'Assumptions (T&amp;D)'!$C$25)*'Assumptions (T&amp;D)'!$C$22)</f>
        <v>16.20164646</v>
      </c>
      <c r="E2858" s="377">
        <f>(1/(1-'Assumptions (T&amp;D)'!E$26))*(E2695+E2805+(E2696-E2805-E2696*'Assumptions (T&amp;D)'!$C$25)*'Assumptions (T&amp;D)'!$C$22)</f>
        <v>16.12854141</v>
      </c>
      <c r="F2858" s="377">
        <f>(1/(1-'Assumptions (T&amp;D)'!F$26))*(F2695+F2805+(F2696-F2805-F2696*'Assumptions (T&amp;D)'!$C$25)*'Assumptions (T&amp;D)'!$C$22)</f>
        <v>16.87392992</v>
      </c>
      <c r="G2858" s="377">
        <f>(1/(1-'Assumptions (T&amp;D)'!G$26))*(G2695+G2805+(G2696-G2805-G2696*'Assumptions (T&amp;D)'!$C$25)*'Assumptions (T&amp;D)'!$C$22)</f>
        <v>17.37214252</v>
      </c>
      <c r="H2858" s="377">
        <f>(1/(1-'Assumptions (T&amp;D)'!H$26))*(H2695+H2805+(H2696-H2805-H2696*'Assumptions (T&amp;D)'!$C$25)*'Assumptions (T&amp;D)'!$C$22)</f>
        <v>18.19843984</v>
      </c>
      <c r="I2858" s="377">
        <f>(1/(1-'Assumptions (T&amp;D)'!I$26))*(I2695+I2805+(I2696-I2805-I2696*'Assumptions (T&amp;D)'!$C$25)*'Assumptions (T&amp;D)'!$C$22)</f>
        <v>19.10770014</v>
      </c>
      <c r="J2858" s="377">
        <f>(1/(1-'Assumptions (T&amp;D)'!J$26))*(J2695+J2805+(J2696-J2805-J2696*'Assumptions (T&amp;D)'!$C$25)*'Assumptions (T&amp;D)'!$C$22)</f>
        <v>20.41639743</v>
      </c>
      <c r="K2858" s="377">
        <f>(1/(1-'Assumptions (T&amp;D)'!K$26))*(K2695+K2805+(K2696-K2805-K2696*'Assumptions (T&amp;D)'!$C$25)*'Assumptions (T&amp;D)'!$C$22)</f>
        <v>21.74080408</v>
      </c>
      <c r="L2858" s="377">
        <f>(1/(1-'Assumptions (T&amp;D)'!L$26))*(L2695+L2805+(L2696-L2805-L2696*'Assumptions (T&amp;D)'!$C$25)*'Assumptions (T&amp;D)'!$C$22)</f>
        <v>23.52510562</v>
      </c>
      <c r="M2858" s="377">
        <f>(1/(1-'Assumptions (T&amp;D)'!M$26))*(M2695+M2805+(M2696-M2805-M2696*'Assumptions (T&amp;D)'!$C$25)*'Assumptions (T&amp;D)'!$C$22)</f>
        <v>25.32517242</v>
      </c>
      <c r="N2858" s="377">
        <f>(1/(1-'Assumptions (T&amp;D)'!N$26))*(N2695+N2805+(N2696-N2805-N2696*'Assumptions (T&amp;D)'!$C$25)*'Assumptions (T&amp;D)'!$C$22)</f>
        <v>27.30308493</v>
      </c>
      <c r="O2858" s="377">
        <f>(1/(1-'Assumptions (T&amp;D)'!O$26))*(O2695+O2805+(O2696-O2805-O2696*'Assumptions (T&amp;D)'!$C$25)*'Assumptions (T&amp;D)'!$C$22)</f>
        <v>29.40423738</v>
      </c>
      <c r="P2858" s="377">
        <f>(1/(1-'Assumptions (T&amp;D)'!P$26))*(P2695+P2805+(P2696-P2805-P2696*'Assumptions (T&amp;D)'!$C$25)*'Assumptions (T&amp;D)'!$C$22)</f>
        <v>32.92491278</v>
      </c>
      <c r="Q2858" s="377">
        <f>(1/(1-'Assumptions (T&amp;D)'!Q$26))*(Q2695+Q2805+(Q2696-Q2805-Q2696*'Assumptions (T&amp;D)'!$C$25)*'Assumptions (T&amp;D)'!$C$22)</f>
        <v>36.45485648</v>
      </c>
      <c r="R2858" s="377">
        <f>(1/(1-'Assumptions (T&amp;D)'!R$26))*(R2695+R2805+(R2696-R2805-R2696*'Assumptions (T&amp;D)'!$C$25)*'Assumptions (T&amp;D)'!$C$22)</f>
        <v>40.43303183</v>
      </c>
      <c r="S2858" s="377">
        <f>(1/(1-'Assumptions (T&amp;D)'!S$26))*(S2695+S2805+(S2696-S2805-S2696*'Assumptions (T&amp;D)'!$C$25)*'Assumptions (T&amp;D)'!$C$22)</f>
        <v>44.40172307</v>
      </c>
      <c r="T2858" s="377">
        <f>(1/(1-'Assumptions (T&amp;D)'!T$26))*(T2695+T2805+(T2696-T2805-T2696*'Assumptions (T&amp;D)'!$C$25)*'Assumptions (T&amp;D)'!$C$22)</f>
        <v>1.042588596</v>
      </c>
      <c r="U2858" s="377">
        <f>(1/(1-'Assumptions (T&amp;D)'!U$26))*(U2695+U2805+(U2696-U2805-U2696*'Assumptions (T&amp;D)'!$C$25)*'Assumptions (T&amp;D)'!$C$22)</f>
        <v>0.897505716</v>
      </c>
      <c r="V2858" s="377">
        <f>(1/(1-'Assumptions (T&amp;D)'!V$26))*(V2695+V2805+(V2696-V2805-V2696*'Assumptions (T&amp;D)'!$C$25)*'Assumptions (T&amp;D)'!$C$22)</f>
        <v>0.9473799253</v>
      </c>
      <c r="W2858" s="377">
        <f>(1/(1-'Assumptions (T&amp;D)'!W$26))*(W2695+W2805+(W2696-W2805-W2696*'Assumptions (T&amp;D)'!$C$25)*'Assumptions (T&amp;D)'!$C$22)</f>
        <v>0.9862836395</v>
      </c>
      <c r="X2858" s="377">
        <f>(1/(1-'Assumptions (T&amp;D)'!X$26))*(X2695+X2805+(X2696-X2805-X2696*'Assumptions (T&amp;D)'!$C$25)*'Assumptions (T&amp;D)'!$C$22)</f>
        <v>1.02739494</v>
      </c>
      <c r="Y2858" s="377">
        <f>(1/(1-'Assumptions (T&amp;D)'!Y$26))*(Y2695+Y2805+(Y2696-Y2805-Y2696*'Assumptions (T&amp;D)'!$C$25)*'Assumptions (T&amp;D)'!$C$22)</f>
        <v>1.073389064</v>
      </c>
      <c r="Z2858" s="377">
        <f>(1/(1-'Assumptions (T&amp;D)'!Z$26))*(Z2695+Z2805+(Z2696-Z2805-Z2696*'Assumptions (T&amp;D)'!$C$25)*'Assumptions (T&amp;D)'!$C$22)</f>
        <v>1.120555065</v>
      </c>
      <c r="AA2858" s="377">
        <f>(1/(1-'Assumptions (T&amp;D)'!AA$26))*(AA2695+AA2805+(AA2696-AA2805-AA2696*'Assumptions (T&amp;D)'!$C$25)*'Assumptions (T&amp;D)'!$C$22)</f>
        <v>1.168921291</v>
      </c>
      <c r="AB2858" s="377">
        <f>(1/(1-'Assumptions (T&amp;D)'!AB$26))*(AB2695+AB2805+(AB2696-AB2805-AB2696*'Assumptions (T&amp;D)'!$C$25)*'Assumptions (T&amp;D)'!$C$22)</f>
        <v>1.218516752</v>
      </c>
      <c r="AC2858" s="377">
        <f>(1/(1-'Assumptions (T&amp;D)'!AC$26))*(AC2695+AC2805+(AC2696-AC2805-AC2696*'Assumptions (T&amp;D)'!$C$25)*'Assumptions (T&amp;D)'!$C$22)</f>
        <v>1.269853464</v>
      </c>
      <c r="AD2858" s="377">
        <f>(1/(1-'Assumptions (T&amp;D)'!AD$26))*(AD2695+AD2805+(AD2696-AD2805-AD2696*'Assumptions (T&amp;D)'!$C$25)*'Assumptions (T&amp;D)'!$C$22)</f>
        <v>1.321997151</v>
      </c>
      <c r="AE2858" s="377">
        <f>(1/(1-'Assumptions (T&amp;D)'!AE$26))*(AE2695+AE2805+(AE2696-AE2805-AE2696*'Assumptions (T&amp;D)'!$C$25)*'Assumptions (T&amp;D)'!$C$22)</f>
        <v>1.375461232</v>
      </c>
      <c r="AF2858" s="377">
        <f>(1/(1-'Assumptions (T&amp;D)'!AF$26))*(AF2695+AF2805+(AF2696-AF2805-AF2696*'Assumptions (T&amp;D)'!$C$25)*'Assumptions (T&amp;D)'!$C$22)</f>
        <v>1.436912327</v>
      </c>
      <c r="AG2858" s="377">
        <f>(1/(1-'Assumptions (T&amp;D)'!AG$26))*(AG2695+AG2805+(AG2696-AG2805-AG2696*'Assumptions (T&amp;D)'!$C$25)*'Assumptions (T&amp;D)'!$C$22)</f>
        <v>1.49299562</v>
      </c>
      <c r="AH2858" s="377">
        <f>(1/(1-'Assumptions (T&amp;D)'!AH$26))*(AH2695+AH2805+(AH2696-AH2805-AH2696*'Assumptions (T&amp;D)'!$C$25)*'Assumptions (T&amp;D)'!$C$22)</f>
        <v>1.547613396</v>
      </c>
      <c r="AI2858" s="377">
        <f>(1/(1-'Assumptions (T&amp;D)'!AI$26))*(AI2695+AI2805+(AI2696-AI2805-AI2696*'Assumptions (T&amp;D)'!$C$25)*'Assumptions (T&amp;D)'!$C$22)</f>
        <v>1.605711706</v>
      </c>
      <c r="AJ2858" s="377">
        <f>(1/(1-'Assumptions (T&amp;D)'!AJ$26))*(AJ2695+AJ2805+(AJ2696-AJ2805-AJ2696*'Assumptions (T&amp;D)'!$C$25)*'Assumptions (T&amp;D)'!$C$22)</f>
        <v>1.670004818</v>
      </c>
      <c r="AK2858" s="377">
        <f>(1/(1-'Assumptions (T&amp;D)'!AK$26))*(AK2695+AK2805+(AK2696-AK2805-AK2696*'Assumptions (T&amp;D)'!$C$25)*'Assumptions (T&amp;D)'!$C$22)</f>
        <v>1.740312235</v>
      </c>
      <c r="AL2858" s="377">
        <f>(1/(1-'Assumptions (T&amp;D)'!AL$26))*(AL2695+AL2805+(AL2696-AL2805-AL2696*'Assumptions (T&amp;D)'!$C$25)*'Assumptions (T&amp;D)'!$C$22)</f>
        <v>1.81881159</v>
      </c>
      <c r="AM2858" s="377">
        <f>(1/(1-'Assumptions (T&amp;D)'!AM$26))*(AM2695+AM2805+(AM2696-AM2805-AM2696*'Assumptions (T&amp;D)'!$C$25)*'Assumptions (T&amp;D)'!$C$22)</f>
        <v>1.887274901</v>
      </c>
      <c r="AN2858" s="377">
        <f>(1/(1-'Assumptions (T&amp;D)'!AN$26))*(AN2695+AN2805+(AN2696-AN2805-AN2696*'Assumptions (T&amp;D)'!$C$25)*'Assumptions (T&amp;D)'!$C$22)</f>
        <v>1.974013218</v>
      </c>
      <c r="AO2858" s="377">
        <f>(1/(1-'Assumptions (T&amp;D)'!AO$26))*(AO2695+AO2805+(AO2696-AO2805-AO2696*'Assumptions (T&amp;D)'!$C$25)*'Assumptions (T&amp;D)'!$C$22)</f>
        <v>2.051227964</v>
      </c>
      <c r="AP2858" s="377">
        <f>(1/(1-'Assumptions (T&amp;D)'!AP$26))*(AP2695+AP2805+(AP2696-AP2805-AP2696*'Assumptions (T&amp;D)'!$C$25)*'Assumptions (T&amp;D)'!$C$22)</f>
        <v>2.126728761</v>
      </c>
      <c r="AQ2858" s="377">
        <f>(1/(1-'Assumptions (T&amp;D)'!AQ$26))*(AQ2695+AQ2805+(AQ2696-AQ2805-AQ2696*'Assumptions (T&amp;D)'!$C$25)*'Assumptions (T&amp;D)'!$C$22)</f>
        <v>2.223388588</v>
      </c>
      <c r="AR2858" s="377">
        <f>(1/(1-'Assumptions (T&amp;D)'!AR$26))*(AR2695+AR2805+(AR2696-AR2805-AR2696*'Assumptions (T&amp;D)'!$C$25)*'Assumptions (T&amp;D)'!$C$22)</f>
        <v>2.288063286</v>
      </c>
      <c r="AS2858" s="377">
        <f>(1/(1-'Assumptions (T&amp;D)'!AS$26))*(AS2695+AS2805+(AS2696-AS2805-AS2696*'Assumptions (T&amp;D)'!$C$25)*'Assumptions (T&amp;D)'!$C$22)</f>
        <v>2.360480043</v>
      </c>
      <c r="AT2858" s="377">
        <f>(1/(1-'Assumptions (T&amp;D)'!AT$26))*(AT2695+AT2805+(AT2696-AT2805-AT2696*'Assumptions (T&amp;D)'!$C$25)*'Assumptions (T&amp;D)'!$C$22)</f>
        <v>2.43098285</v>
      </c>
      <c r="AU2858" s="377">
        <f>(1/(1-'Assumptions (T&amp;D)'!AU$26))*(AU2695+AU2805+(AU2696-AU2805-AU2696*'Assumptions (T&amp;D)'!$C$25)*'Assumptions (T&amp;D)'!$C$22)</f>
        <v>2.496301078</v>
      </c>
      <c r="AV2858" s="377">
        <f>(1/(1-'Assumptions (T&amp;D)'!AV$26))*(AV2695+AV2805+(AV2696-AV2805-AV2696*'Assumptions (T&amp;D)'!$C$25)*'Assumptions (T&amp;D)'!$C$22)</f>
        <v>2.571774059</v>
      </c>
      <c r="AW2858" s="377">
        <f>(1/(1-'Assumptions (T&amp;D)'!AW$26))*(AW2695+AW2805+(AW2696-AW2805-AW2696*'Assumptions (T&amp;D)'!$C$25)*'Assumptions (T&amp;D)'!$C$22)</f>
        <v>2.640460044</v>
      </c>
      <c r="AX2858" s="377">
        <f>(1/(1-'Assumptions (T&amp;D)'!AX$26))*(AX2695+AX2805+(AX2696-AX2805-AX2696*'Assumptions (T&amp;D)'!$C$25)*'Assumptions (T&amp;D)'!$C$22)</f>
        <v>2.714480648</v>
      </c>
      <c r="AY2858" s="377">
        <f>(1/(1-'Assumptions (T&amp;D)'!AY$26))*(AY2695+AY2805+(AY2696-AY2805-AY2696*'Assumptions (T&amp;D)'!$C$25)*'Assumptions (T&amp;D)'!$C$22)</f>
        <v>2.790474695</v>
      </c>
      <c r="AZ2858" s="377">
        <f>(1/(1-'Assumptions (T&amp;D)'!AZ$26))*(AZ2695+AZ2805+(AZ2696-AZ2805-AZ2696*'Assumptions (T&amp;D)'!$C$25)*'Assumptions (T&amp;D)'!$C$22)</f>
        <v>2.888752286</v>
      </c>
      <c r="BA2858" s="377">
        <f>(1/(1-'Assumptions (T&amp;D)'!BA$26))*(BA2695+BA2805+(BA2696-BA2805-BA2696*'Assumptions (T&amp;D)'!$C$25)*'Assumptions (T&amp;D)'!$C$22)</f>
        <v>2.989100836</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10.05197822</v>
      </c>
      <c r="D2859" s="372">
        <f>IF(D2858-D2695-D2806-D2753&gt;0,(1-'Assumptions (T&amp;D)'!D$26)*(D2858-D2695-D2806+D2753)-D2700+D2701+Model!D2806,D2858-D2695-D2700+D2701+D2753)</f>
        <v>10.31722421</v>
      </c>
      <c r="E2859" s="372">
        <f>IF(E2858-E2695-E2806-E2753&gt;0,(1-'Assumptions (T&amp;D)'!E$26)*(E2858-E2695-E2806+E2753)-E2700+E2701+Model!E2806,E2858-E2695-E2700+E2701+E2753)</f>
        <v>10.29617353</v>
      </c>
      <c r="F2859" s="372">
        <f>IF(F2858-F2695-F2806-F2753&gt;0,(1-'Assumptions (T&amp;D)'!F$26)*(F2858-F2695-F2806+F2753)-F2700+F2701+Model!F2806,F2858-F2695-F2700+F2701+F2753)</f>
        <v>10.77756229</v>
      </c>
      <c r="G2859" s="372">
        <f>IF(G2858-G2695-G2806-G2753&gt;0,(1-'Assumptions (T&amp;D)'!G$26)*(G2858-G2695-G2806+G2753)-G2700+G2701+Model!G2806,G2858-G2695-G2700+G2701+G2753)</f>
        <v>11.06248247</v>
      </c>
      <c r="H2859" s="372">
        <f>IF(H2858-H2695-H2806-H2753&gt;0,(1-'Assumptions (T&amp;D)'!H$26)*(H2858-H2695-H2806+H2753)-H2700+H2701+Model!H2806,H2858-H2695-H2700+H2701+H2753)</f>
        <v>11.59527274</v>
      </c>
      <c r="I2859" s="372">
        <f>IF(I2858-I2695-I2806-I2753&gt;0,(1-'Assumptions (T&amp;D)'!I$26)*(I2858-I2695-I2806+I2753)-I2700+I2701+Model!I2806,I2858-I2695-I2700+I2701+I2753)</f>
        <v>12.12376326</v>
      </c>
      <c r="J2859" s="372">
        <f>IF(J2858-J2695-J2806-J2753&gt;0,(1-'Assumptions (T&amp;D)'!J$26)*(J2858-J2695-J2806+J2753)-J2700+J2701+Model!J2806,J2858-J2695-J2700+J2701+J2753)</f>
        <v>12.86557909</v>
      </c>
      <c r="K2859" s="372">
        <f>IF(K2858-K2695-K2806-K2753&gt;0,(1-'Assumptions (T&amp;D)'!K$26)*(K2858-K2695-K2806+K2753)-K2700+K2701+Model!K2806,K2858-K2695-K2700+K2701+K2753)</f>
        <v>13.78398913</v>
      </c>
      <c r="L2859" s="372">
        <f>IF(L2858-L2695-L2806-L2753&gt;0,(1-'Assumptions (T&amp;D)'!L$26)*(L2858-L2695-L2806+L2753)-L2700+L2701+Model!L2806,L2858-L2695-L2700+L2701+L2753)</f>
        <v>14.93134852</v>
      </c>
      <c r="M2859" s="372">
        <f>IF(M2858-M2695-M2806-M2753&gt;0,(1-'Assumptions (T&amp;D)'!M$26)*(M2858-M2695-M2806+M2753)-M2700+M2701+Model!M2806,M2858-M2695-M2700+M2701+M2753)</f>
        <v>16.02701849</v>
      </c>
      <c r="N2859" s="372">
        <f>IF(N2858-N2695-N2806-N2753&gt;0,(1-'Assumptions (T&amp;D)'!N$26)*(N2858-N2695-N2806+N2753)-N2700+N2701+Model!N2806,N2858-N2695-N2700+N2701+N2753)</f>
        <v>17.29425407</v>
      </c>
      <c r="O2859" s="372">
        <f>IF(O2858-O2695-O2806-O2753&gt;0,(1-'Assumptions (T&amp;D)'!O$26)*(O2858-O2695-O2806+O2753)-O2700+O2701+Model!O2806,O2858-O2695-O2700+O2701+O2753)</f>
        <v>18.62333412</v>
      </c>
      <c r="P2859" s="372">
        <f>IF(P2858-P2695-P2806-P2753&gt;0,(1-'Assumptions (T&amp;D)'!P$26)*(P2858-P2695-P2806+P2753)-P2700+P2701+Model!P2806,P2858-P2695-P2700+P2701+P2753)</f>
        <v>20.9330916</v>
      </c>
      <c r="Q2859" s="372">
        <f>IF(Q2858-Q2695-Q2806-Q2753&gt;0,(1-'Assumptions (T&amp;D)'!Q$26)*(Q2858-Q2695-Q2806+Q2753)-Q2700+Q2701+Model!Q2806,Q2858-Q2695-Q2700+Q2701+Q2753)</f>
        <v>23.06533048</v>
      </c>
      <c r="R2859" s="372">
        <f>IF(R2858-R2695-R2806-R2753&gt;0,(1-'Assumptions (T&amp;D)'!R$26)*(R2858-R2695-R2806+R2753)-R2700+R2701+Model!R2806,R2858-R2695-R2700+R2701+R2753)</f>
        <v>25.75462133</v>
      </c>
      <c r="S2859" s="372">
        <f>IF(S2858-S2695-S2806-S2753&gt;0,(1-'Assumptions (T&amp;D)'!S$26)*(S2858-S2695-S2806+S2753)-S2700+S2701+Model!S2806,S2858-S2695-S2700+S2701+S2753)</f>
        <v>28.22404322</v>
      </c>
      <c r="T2859" s="372">
        <f>IF(T2858-T2695-T2806-T2753&gt;0,(1-'Assumptions (T&amp;D)'!T$26)*(T2858-T2695-T2806+T2753)-T2700+T2701+Model!T2806,T2858-T2695-T2700+T2701+T2753)</f>
        <v>0.08505524885</v>
      </c>
      <c r="U2859" s="372">
        <f>IF(U2858-U2695-U2806-U2753&gt;0,(1-'Assumptions (T&amp;D)'!U$26)*(U2858-U2695-U2806+U2753)-U2700+U2701+Model!U2806,U2858-U2695-U2700+U2701+U2753)</f>
        <v>-0.01978864589</v>
      </c>
      <c r="V2859" s="372">
        <f>IF(V2858-V2695-V2806-V2753&gt;0,(1-'Assumptions (T&amp;D)'!V$26)*(V2858-V2695-V2806+V2753)-V2700+V2701+Model!V2806,V2858-V2695-V2700+V2701+V2753)</f>
        <v>-0.01516638745</v>
      </c>
      <c r="W2859" s="372">
        <f>IF(W2858-W2695-W2806-W2753&gt;0,(1-'Assumptions (T&amp;D)'!W$26)*(W2858-W2695-W2806+W2753)-W2700+W2701+Model!W2806,W2858-W2695-W2700+W2701+W2753)</f>
        <v>-0.01024627327</v>
      </c>
      <c r="X2859" s="372">
        <f>IF(X2858-X2695-X2806-X2753&gt;0,(1-'Assumptions (T&amp;D)'!X$26)*(X2858-X2695-X2806+X2753)-X2700+X2701+Model!X2806,X2858-X2695-X2700+X2701+X2753)</f>
        <v>-0.1911961134</v>
      </c>
      <c r="Y2859" s="372">
        <f>IF(Y2858-Y2695-Y2806-Y2753&gt;0,(1-'Assumptions (T&amp;D)'!Y$26)*(Y2858-Y2695-Y2806+Y2753)-Y2700+Y2701+Model!Y2806,Y2858-Y2695-Y2700+Y2701+Y2753)</f>
        <v>-0.1839583456</v>
      </c>
      <c r="Z2859" s="372">
        <f>IF(Z2858-Z2695-Z2806-Z2753&gt;0,(1-'Assumptions (T&amp;D)'!Z$26)*(Z2858-Z2695-Z2806+Z2753)-Z2700+Z2701+Model!Z2806,Z2858-Z2695-Z2700+Z2701+Z2753)</f>
        <v>-0.1812326563</v>
      </c>
      <c r="AA2859" s="372">
        <f>IF(AA2858-AA2695-AA2806-AA2753&gt;0,(1-'Assumptions (T&amp;D)'!AA$26)*(AA2858-AA2695-AA2806+AA2753)-AA2700+AA2701+Model!AA2806,AA2858-AA2695-AA2700+AA2701+AA2753)</f>
        <v>-0.17983094</v>
      </c>
      <c r="AB2859" s="372">
        <f>IF(AB2858-AB2695-AB2806-AB2753&gt;0,(1-'Assumptions (T&amp;D)'!AB$26)*(AB2858-AB2695-AB2806+AB2753)-AB2700+AB2701+Model!AB2806,AB2858-AB2695-AB2700+AB2701+AB2753)</f>
        <v>-0.1758425947</v>
      </c>
      <c r="AC2859" s="372">
        <f>IF(AC2858-AC2695-AC2806-AC2753&gt;0,(1-'Assumptions (T&amp;D)'!AC$26)*(AC2858-AC2695-AC2806+AC2753)-AC2700+AC2701+Model!AC2806,AC2858-AC2695-AC2700+AC2701+AC2753)</f>
        <v>-0.1788988892</v>
      </c>
      <c r="AD2859" s="372">
        <f>IF(AD2858-AD2695-AD2806-AD2753&gt;0,(1-'Assumptions (T&amp;D)'!AD$26)*(AD2858-AD2695-AD2806+AD2753)-AD2700+AD2701+Model!AD2806,AD2858-AD2695-AD2700+AD2701+AD2753)</f>
        <v>-0.1673302082</v>
      </c>
      <c r="AE2859" s="372">
        <f>IF(AE2858-AE2695-AE2806-AE2753&gt;0,(1-'Assumptions (T&amp;D)'!AE$26)*(AE2858-AE2695-AE2806+AE2753)-AE2700+AE2701+Model!AE2806,AE2858-AE2695-AE2700+AE2701+AE2753)</f>
        <v>-0.1668107771</v>
      </c>
      <c r="AF2859" s="372">
        <f>IF(AF2858-AF2695-AF2806-AF2753&gt;0,(1-'Assumptions (T&amp;D)'!AF$26)*(AF2858-AF2695-AF2806+AF2753)-AF2700+AF2701+Model!AF2806,AF2858-AF2695-AF2700+AF2701+AF2753)</f>
        <v>-0.2591965127</v>
      </c>
      <c r="AG2859" s="372">
        <f>IF(AG2858-AG2695-AG2806-AG2753&gt;0,(1-'Assumptions (T&amp;D)'!AG$26)*(AG2858-AG2695-AG2806+AG2753)-AG2700+AG2701+Model!AG2806,AG2858-AG2695-AG2700+AG2701+AG2753)</f>
        <v>-0.2045336053</v>
      </c>
      <c r="AH2859" s="372">
        <f>IF(AH2858-AH2695-AH2806-AH2753&gt;0,(1-'Assumptions (T&amp;D)'!AH$26)*(AH2858-AH2695-AH2806+AH2753)-AH2700+AH2701+Model!AH2806,AH2858-AH2695-AH2700+AH2701+AH2753)</f>
        <v>-0.1670486115</v>
      </c>
      <c r="AI2859" s="372">
        <f>IF(AI2858-AI2695-AI2806-AI2753&gt;0,(1-'Assumptions (T&amp;D)'!AI$26)*(AI2858-AI2695-AI2806+AI2753)-AI2700+AI2701+Model!AI2806,AI2858-AI2695-AI2700+AI2701+AI2753)</f>
        <v>-0.1511625415</v>
      </c>
      <c r="AJ2859" s="372">
        <f>IF(AJ2858-AJ2695-AJ2806-AJ2753&gt;0,(1-'Assumptions (T&amp;D)'!AJ$26)*(AJ2858-AJ2695-AJ2806+AJ2753)-AJ2700+AJ2701+Model!AJ2806,AJ2858-AJ2695-AJ2700+AJ2701+AJ2753)</f>
        <v>-0.2238994514</v>
      </c>
      <c r="AK2859" s="372">
        <f>IF(AK2858-AK2695-AK2806-AK2753&gt;0,(1-'Assumptions (T&amp;D)'!AK$26)*(AK2858-AK2695-AK2806+AK2753)-AK2700+AK2701+Model!AK2806,AK2858-AK2695-AK2700+AK2701+AK2753)</f>
        <v>-0.327370434</v>
      </c>
      <c r="AL2859" s="372">
        <f>IF(AL2858-AL2695-AL2806-AL2753&gt;0,(1-'Assumptions (T&amp;D)'!AL$26)*(AL2858-AL2695-AL2806+AL2753)-AL2700+AL2701+Model!AL2806,AL2858-AL2695-AL2700+AL2701+AL2753)</f>
        <v>-0.4187383266</v>
      </c>
      <c r="AM2859" s="372">
        <f>IF(AM2858-AM2695-AM2806-AM2753&gt;0,(1-'Assumptions (T&amp;D)'!AM$26)*(AM2858-AM2695-AM2806+AM2753)-AM2700+AM2701+Model!AM2806,AM2858-AM2695-AM2700+AM2701+AM2753)</f>
        <v>-0.2519656565</v>
      </c>
      <c r="AN2859" s="372">
        <f>IF(AN2858-AN2695-AN2806-AN2753&gt;0,(1-'Assumptions (T&amp;D)'!AN$26)*(AN2858-AN2695-AN2806+AN2753)-AN2700+AN2701+Model!AN2806,AN2858-AN2695-AN2700+AN2701+AN2753)</f>
        <v>-0.5702611252</v>
      </c>
      <c r="AO2859" s="372">
        <f>IF(AO2858-AO2695-AO2806-AO2753&gt;0,(1-'Assumptions (T&amp;D)'!AO$26)*(AO2858-AO2695-AO2806+AO2753)-AO2700+AO2701+Model!AO2806,AO2858-AO2695-AO2700+AO2701+AO2753)</f>
        <v>-0.3131917734</v>
      </c>
      <c r="AP2859" s="372">
        <f>IF(AP2858-AP2695-AP2806-AP2753&gt;0,(1-'Assumptions (T&amp;D)'!AP$26)*(AP2858-AP2695-AP2806+AP2753)-AP2700+AP2701+Model!AP2806,AP2858-AP2695-AP2700+AP2701+AP2753)</f>
        <v>-0.2377335601</v>
      </c>
      <c r="AQ2859" s="372">
        <f>IF(AQ2858-AQ2695-AQ2806-AQ2753&gt;0,(1-'Assumptions (T&amp;D)'!AQ$26)*(AQ2858-AQ2695-AQ2806+AQ2753)-AQ2700+AQ2701+Model!AQ2806,AQ2858-AQ2695-AQ2700+AQ2701+AQ2753)</f>
        <v>-0.5724819481</v>
      </c>
      <c r="AR2859" s="372">
        <f>IF(AR2858-AR2695-AR2806-AR2753&gt;0,(1-'Assumptions (T&amp;D)'!AR$26)*(AR2858-AR2695-AR2806+AR2753)-AR2700+AR2701+Model!AR2806,AR2858-AR2695-AR2700+AR2701+AR2753)</f>
        <v>-0.05825335455</v>
      </c>
      <c r="AS2859" s="372">
        <f>IF(AS2858-AS2695-AS2806-AS2753&gt;0,(1-'Assumptions (T&amp;D)'!AS$26)*(AS2858-AS2695-AS2806+AS2753)-AS2700+AS2701+Model!AS2806,AS2858-AS2695-AS2700+AS2701+AS2753)</f>
        <v>-0.1616860146</v>
      </c>
      <c r="AT2859" s="372">
        <f>IF(AT2858-AT2695-AT2806-AT2753&gt;0,(1-'Assumptions (T&amp;D)'!AT$26)*(AT2858-AT2695-AT2806+AT2753)-AT2700+AT2701+Model!AT2806,AT2858-AT2695-AT2700+AT2701+AT2753)</f>
        <v>-0.04655165937</v>
      </c>
      <c r="AU2859" s="372">
        <f>IF(AU2858-AU2695-AU2806-AU2753&gt;0,(1-'Assumptions (T&amp;D)'!AU$26)*(AU2858-AU2695-AU2806+AU2753)-AU2700+AU2701+Model!AU2806,AU2858-AU2695-AU2700+AU2701+AU2753)</f>
        <v>-0.04318635826</v>
      </c>
      <c r="AV2859" s="372">
        <f>IF(AV2858-AV2695-AV2806-AV2753&gt;0,(1-'Assumptions (T&amp;D)'!AV$26)*(AV2858-AV2695-AV2806+AV2753)-AV2700+AV2701+Model!AV2806,AV2858-AV2695-AV2700+AV2701+AV2753)</f>
        <v>-0.04938322854</v>
      </c>
      <c r="AW2859" s="372">
        <f>IF(AW2858-AW2695-AW2806-AW2753&gt;0,(1-'Assumptions (T&amp;D)'!AW$26)*(AW2858-AW2695-AW2806+AW2753)-AW2700+AW2701+Model!AW2806,AW2858-AW2695-AW2700+AW2701+AW2753)</f>
        <v>-0.02425178377</v>
      </c>
      <c r="AX2859" s="372">
        <f>IF(AX2858-AX2695-AX2806-AX2753&gt;0,(1-'Assumptions (T&amp;D)'!AX$26)*(AX2858-AX2695-AX2806+AX2753)-AX2700+AX2701+Model!AX2806,AX2858-AX2695-AX2700+AX2701+AX2753)</f>
        <v>-0.01832170133</v>
      </c>
      <c r="AY2859" s="372">
        <f>IF(AY2858-AY2695-AY2806-AY2753&gt;0,(1-'Assumptions (T&amp;D)'!AY$26)*(AY2858-AY2695-AY2806+AY2753)-AY2700+AY2701+Model!AY2806,AY2858-AY2695-AY2700+AY2701+AY2753)</f>
        <v>-0.006662209047</v>
      </c>
      <c r="AZ2859" s="372">
        <f>IF(AZ2858-AZ2695-AZ2806-AZ2753&gt;0,(1-'Assumptions (T&amp;D)'!AZ$26)*(AZ2858-AZ2695-AZ2806+AZ2753)-AZ2700+AZ2701+Model!AZ2806,AZ2858-AZ2695-AZ2700+AZ2701+AZ2753)</f>
        <v>-0.2995704241</v>
      </c>
      <c r="BA2859" s="372">
        <f>IF(BA2858-BA2695-BA2806-BA2753&gt;0,(1-'Assumptions (T&amp;D)'!BA$26)*(BA2858-BA2695-BA2806+BA2753)-BA2700+BA2701+Model!BA2806,BA2858-BA2695-BA2700+BA2701+BA2753)</f>
        <v>-0.2705641976</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5.437721138</v>
      </c>
      <c r="D2860" s="372">
        <f>IF(D2858-D2695-D2806-D2753&gt;0,'Assumptions (T&amp;D)'!D$26*(D2858-D2695-D2806+D2753),0)</f>
        <v>5.583998732</v>
      </c>
      <c r="E2860" s="372">
        <f>IF(E2858-E2695-E2806-E2753&gt;0,'Assumptions (T&amp;D)'!E$26*(E2858-E2695-E2806+E2753),0)</f>
        <v>5.547068255</v>
      </c>
      <c r="F2860" s="372">
        <f>IF(F2858-F2695-F2806-F2753&gt;0,'Assumptions (T&amp;D)'!F$26*(F2858-F2695-F2806+F2753),0)</f>
        <v>5.808217916</v>
      </c>
      <c r="G2860" s="372">
        <f>IF(G2858-G2695-G2806-G2753&gt;0,'Assumptions (T&amp;D)'!G$26*(G2858-G2695-G2806+G2753),0)</f>
        <v>5.980969973</v>
      </c>
      <c r="H2860" s="372">
        <f>IF(H2858-H2695-H2806-H2753&gt;0,'Assumptions (T&amp;D)'!H$26*(H2858-H2695-H2806+H2753),0)</f>
        <v>6.263241406</v>
      </c>
      <c r="I2860" s="372">
        <f>IF(I2858-I2695-I2806-I2753&gt;0,'Assumptions (T&amp;D)'!I$26*(I2858-I2695-I2806+I2753),0)</f>
        <v>6.559587944</v>
      </c>
      <c r="J2860" s="372">
        <f>IF(J2858-J2695-J2806-J2753&gt;0,'Assumptions (T&amp;D)'!J$26*(J2858-J2695-J2806+J2753),0)</f>
        <v>6.996105287</v>
      </c>
      <c r="K2860" s="372">
        <f>IF(K2858-K2695-K2806-K2753&gt;0,'Assumptions (T&amp;D)'!K$26*(K2858-K2695-K2806+K2753),0)</f>
        <v>7.449023513</v>
      </c>
      <c r="L2860" s="372">
        <f>IF(L2858-L2695-L2806-L2753&gt;0,'Assumptions (T&amp;D)'!L$26*(L2858-L2695-L2806+L2753),0)</f>
        <v>8.060243469</v>
      </c>
      <c r="M2860" s="372">
        <f>IF(M2858-M2695-M2806-M2753&gt;0,'Assumptions (T&amp;D)'!M$26*(M2858-M2695-M2806+M2753),0)</f>
        <v>8.67644079</v>
      </c>
      <c r="N2860" s="372">
        <f>IF(N2858-N2695-N2806-N2753&gt;0,'Assumptions (T&amp;D)'!N$26*(N2858-N2695-N2806+N2753),0)</f>
        <v>9.362472556</v>
      </c>
      <c r="O2860" s="372">
        <f>IF(O2858-O2695-O2806-O2753&gt;0,'Assumptions (T&amp;D)'!O$26*(O2858-O2695-O2806+O2753),0)</f>
        <v>10.0837281</v>
      </c>
      <c r="P2860" s="372">
        <f>IF(P2858-P2695-P2806-P2753&gt;0,'Assumptions (T&amp;D)'!P$26*(P2858-P2695-P2806+P2753),0)</f>
        <v>11.2978914</v>
      </c>
      <c r="Q2860" s="372">
        <f>IF(Q2858-Q2695-Q2806-Q2753&gt;0,'Assumptions (T&amp;D)'!Q$26*(Q2858-Q2695-Q2806+Q2753),0)</f>
        <v>12.50391893</v>
      </c>
      <c r="R2860" s="372">
        <f>IF(R2858-R2695-R2806-R2753&gt;0,'Assumptions (T&amp;D)'!R$26*(R2858-R2695-R2806+R2753),0)</f>
        <v>13.88800075</v>
      </c>
      <c r="S2860" s="372">
        <f>IF(S2858-S2695-S2806-S2753&gt;0,'Assumptions (T&amp;D)'!S$26*(S2858-S2695-S2806+S2753),0)</f>
        <v>15.27426561</v>
      </c>
      <c r="T2860" s="372">
        <f>IF(T2858-T2695-T2806-T2753&gt;0,'Assumptions (T&amp;D)'!T$26*(T2858-T2695-T2806+T2753),0)</f>
        <v>0.09041652368</v>
      </c>
      <c r="U2860" s="372">
        <f>IF(U2858-U2695-U2806-U2753&gt;0,'Assumptions (T&amp;D)'!U$26*(U2858-U2695-U2806+U2753),0)</f>
        <v>0.01577645851</v>
      </c>
      <c r="V2860" s="372">
        <f>IF(V2858-V2695-V2806-V2753&gt;0,'Assumptions (T&amp;D)'!V$26*(V2858-V2695-V2806+V2753),0)</f>
        <v>0.01659468294</v>
      </c>
      <c r="W2860" s="372">
        <f>IF(W2858-W2695-W2806-W2753&gt;0,'Assumptions (T&amp;D)'!W$26*(W2858-W2695-W2806+W2753),0)</f>
        <v>0.01729626997</v>
      </c>
      <c r="X2860" s="372">
        <f>IF(X2858-X2695-X2806-X2753&gt;0,'Assumptions (T&amp;D)'!X$26*(X2858-X2695-X2806+X2753),0)</f>
        <v>0.01697029101</v>
      </c>
      <c r="Y2860" s="372">
        <f>IF(Y2858-Y2695-Y2806-Y2753&gt;0,'Assumptions (T&amp;D)'!Y$26*(Y2858-Y2695-Y2806+Y2753),0)</f>
        <v>0.01430167735</v>
      </c>
      <c r="Z2860" s="372">
        <f>IF(Z2858-Z2695-Z2806-Z2753&gt;0,'Assumptions (T&amp;D)'!Z$26*(Z2858-Z2695-Z2806+Z2753),0)</f>
        <v>0.01166178871</v>
      </c>
      <c r="AA2860" s="372">
        <f>IF(AA2858-AA2695-AA2806-AA2753&gt;0,'Assumptions (T&amp;D)'!AA$26*(AA2858-AA2695-AA2806+AA2753),0)</f>
        <v>0.009631058664</v>
      </c>
      <c r="AB2860" s="372">
        <f>IF(AB2858-AB2695-AB2806-AB2753&gt;0,'Assumptions (T&amp;D)'!AB$26*(AB2858-AB2695-AB2806+AB2753),0)</f>
        <v>0.008176987834</v>
      </c>
      <c r="AC2860" s="372">
        <f>IF(AC2858-AC2695-AC2806-AC2753&gt;0,'Assumptions (T&amp;D)'!AC$26*(AC2858-AC2695-AC2806+AC2753),0)</f>
        <v>0.007124265074</v>
      </c>
      <c r="AD2860" s="372">
        <f>IF(AD2858-AD2695-AD2806-AD2753&gt;0,'Assumptions (T&amp;D)'!AD$26*(AD2858-AD2695-AD2806+AD2753),0)</f>
        <v>0.007095837946</v>
      </c>
      <c r="AE2860" s="372">
        <f>IF(AE2858-AE2695-AE2806-AE2753&gt;0,'Assumptions (T&amp;D)'!AE$26*(AE2858-AE2695-AE2806+AE2753),0)</f>
        <v>0.007487504934</v>
      </c>
      <c r="AF2860" s="372">
        <f>IF(AF2858-AF2695-AF2806-AF2753&gt;0,'Assumptions (T&amp;D)'!AF$26*(AF2858-AF2695-AF2806+AF2753),0)</f>
        <v>0.006768929401</v>
      </c>
      <c r="AG2860" s="372">
        <f>IF(AG2858-AG2695-AG2806-AG2753&gt;0,'Assumptions (T&amp;D)'!AG$26*(AG2858-AG2695-AG2806+AG2753),0)</f>
        <v>0.004864577846</v>
      </c>
      <c r="AH2860" s="372">
        <f>IF(AH2858-AH2695-AH2806-AH2753&gt;0,'Assumptions (T&amp;D)'!AH$26*(AH2858-AH2695-AH2806+AH2753),0)</f>
        <v>0.004475471274</v>
      </c>
      <c r="AI2860" s="372">
        <f>IF(AI2858-AI2695-AI2806-AI2753&gt;0,'Assumptions (T&amp;D)'!AI$26*(AI2858-AI2695-AI2806+AI2753),0)</f>
        <v>0.00551703263</v>
      </c>
      <c r="AJ2860" s="372">
        <f>IF(AJ2858-AJ2695-AJ2806-AJ2753&gt;0,'Assumptions (T&amp;D)'!AJ$26*(AJ2858-AJ2695-AJ2806+AJ2753),0)</f>
        <v>0.006030937256</v>
      </c>
      <c r="AK2860" s="372">
        <f>IF(AK2858-AK2695-AK2806-AK2753&gt;0,'Assumptions (T&amp;D)'!AK$26*(AK2858-AK2695-AK2806+AK2753),0)</f>
        <v>0.005027863631</v>
      </c>
      <c r="AL2860" s="372">
        <f>IF(AL2858-AL2695-AL2806-AL2753&gt;0,'Assumptions (T&amp;D)'!AL$26*(AL2858-AL2695-AL2806+AL2753),0)</f>
        <v>0.002530528143</v>
      </c>
      <c r="AM2860" s="372">
        <f>IF(AM2858-AM2695-AM2806-AM2753&gt;0,'Assumptions (T&amp;D)'!AM$26*(AM2858-AM2695-AM2806+AM2753),0)</f>
        <v>-0.00003094583059</v>
      </c>
      <c r="AN2860" s="372">
        <f>IF(AN2858-AN2695-AN2806-AN2753&gt;0,'Assumptions (T&amp;D)'!AN$26*(AN2858-AN2695-AN2806+AN2753),0)</f>
        <v>-0.002870633954</v>
      </c>
      <c r="AO2860" s="372">
        <f>IF(AO2858-AO2695-AO2806-AO2753&gt;0,'Assumptions (T&amp;D)'!AO$26*(AO2858-AO2695-AO2806+AO2753),0)</f>
        <v>-0.007471087632</v>
      </c>
      <c r="AP2860" s="372">
        <f>IF(AP2858-AP2695-AP2806-AP2753&gt;0,'Assumptions (T&amp;D)'!AP$26*(AP2858-AP2695-AP2806+AP2753),0)</f>
        <v>-0.007783475005</v>
      </c>
      <c r="AQ2860" s="372">
        <f>IF(AQ2858-AQ2695-AQ2806-AQ2753&gt;0,'Assumptions (T&amp;D)'!AQ$26*(AQ2858-AQ2695-AQ2806+AQ2753),0)</f>
        <v>-0.009780712282</v>
      </c>
      <c r="AR2860" s="372">
        <f>IF(AR2858-AR2695-AR2806-AR2753&gt;0,'Assumptions (T&amp;D)'!AR$26*(AR2858-AR2695-AR2806+AR2753),0)</f>
        <v>-0.0114318825</v>
      </c>
      <c r="AS2860" s="372">
        <f>IF(AS2858-AS2695-AS2806-AS2753&gt;0,'Assumptions (T&amp;D)'!AS$26*(AS2858-AS2695-AS2806+AS2753),0)</f>
        <v>-0.005725933347</v>
      </c>
      <c r="AT2860" s="372">
        <f>IF(AT2858-AT2695-AT2806-AT2753&gt;0,'Assumptions (T&amp;D)'!AT$26*(AT2858-AT2695-AT2806+AT2753),0)</f>
        <v>-0.0003030527568</v>
      </c>
      <c r="AU2860" s="372">
        <f>IF(AU2858-AU2695-AU2806-AU2753&gt;0,'Assumptions (T&amp;D)'!AU$26*(AU2858-AU2695-AU2806+AU2753),0)</f>
        <v>0.004890187869</v>
      </c>
      <c r="AV2860" s="372">
        <f>IF(AV2858-AV2695-AV2806-AV2753&gt;0,'Assumptions (T&amp;D)'!AV$26*(AV2858-AV2695-AV2806+AV2753),0)</f>
        <v>0.01087469429</v>
      </c>
      <c r="AW2860" s="372">
        <f>IF(AW2858-AW2695-AW2806-AW2753&gt;0,'Assumptions (T&amp;D)'!AW$26*(AW2858-AW2695-AW2806+AW2753),0)</f>
        <v>0.01505908641</v>
      </c>
      <c r="AX2860" s="372">
        <f>IF(AX2858-AX2695-AX2806-AX2753&gt;0,'Assumptions (T&amp;D)'!AX$26*(AX2858-AX2695-AX2806+AX2753),0)</f>
        <v>0.02012548757</v>
      </c>
      <c r="AY2860" s="372">
        <f>IF(AY2858-AY2695-AY2806-AY2753&gt;0,'Assumptions (T&amp;D)'!AY$26*(AY2858-AY2695-AY2806+AY2753),0)</f>
        <v>0.02471064856</v>
      </c>
      <c r="AZ2860" s="372">
        <f>IF(AZ2858-AZ2695-AZ2806-AZ2753&gt;0,'Assumptions (T&amp;D)'!AZ$26*(AZ2858-AZ2695-AZ2806+AZ2753),0)</f>
        <v>0.02814634644</v>
      </c>
      <c r="BA2860" s="372">
        <f>IF(BA2858-BA2695-BA2806-BA2753&gt;0,'Assumptions (T&amp;D)'!BA$26*(BA2858-BA2695-BA2806+BA2753),0)</f>
        <v>0.02814755129</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0.8931524409</v>
      </c>
      <c r="D2862" s="366">
        <f>('Assumptions (T&amp;D)'!D58)*'Inflation GDP Population'!C$11/'Inflation GDP Population'!$S$11</f>
        <v>0.9114943879</v>
      </c>
      <c r="E2862" s="366">
        <f>('Assumptions (T&amp;D)'!E58)*'Inflation GDP Population'!D$11/'Inflation GDP Population'!$S$11</f>
        <v>0.9576756587</v>
      </c>
      <c r="F2862" s="366">
        <f>('Assumptions (T&amp;D)'!F58)*'Inflation GDP Population'!E$11/'Inflation GDP Population'!$S$11</f>
        <v>0.977012292</v>
      </c>
      <c r="G2862" s="366">
        <f>('Assumptions (T&amp;D)'!G58)*'Inflation GDP Population'!F$11/'Inflation GDP Population'!$S$11</f>
        <v>0.9714094133</v>
      </c>
      <c r="H2862" s="366">
        <f>('Assumptions (T&amp;D)'!H58)*'Inflation GDP Population'!G$11/'Inflation GDP Population'!$S$11</f>
        <v>1.051480634</v>
      </c>
      <c r="I2862" s="366">
        <f>('Assumptions (T&amp;D)'!I58)*'Inflation GDP Population'!H$11/'Inflation GDP Population'!$S$11</f>
        <v>1.138145905</v>
      </c>
      <c r="J2862" s="366">
        <f>('Assumptions (T&amp;D)'!J58)*'Inflation GDP Population'!I$11/'Inflation GDP Population'!$S$11</f>
        <v>1.248741118</v>
      </c>
      <c r="K2862" s="366">
        <f>('Assumptions (T&amp;D)'!K58)*'Inflation GDP Population'!J$11/'Inflation GDP Population'!$S$11</f>
        <v>1.391979802</v>
      </c>
      <c r="L2862" s="366">
        <f>('Assumptions (T&amp;D)'!L58)*'Inflation GDP Population'!K$11/'Inflation GDP Population'!$S$11</f>
        <v>1.468874129</v>
      </c>
      <c r="M2862" s="366">
        <f>('Assumptions (T&amp;D)'!M58)*'Inflation GDP Population'!L$11/'Inflation GDP Population'!$S$11</f>
        <v>1.579525855</v>
      </c>
      <c r="N2862" s="366">
        <f>('Assumptions (T&amp;D)'!N58)*'Inflation GDP Population'!M$11/'Inflation GDP Population'!$S$11</f>
        <v>1.68208266</v>
      </c>
      <c r="O2862" s="366">
        <f>('Assumptions (T&amp;D)'!O58)*'Inflation GDP Population'!N$11/'Inflation GDP Population'!$S$11</f>
        <v>1.691880106</v>
      </c>
      <c r="P2862" s="366">
        <f>('Assumptions (T&amp;D)'!P58)*'Inflation GDP Population'!O$11/'Inflation GDP Population'!$S$11</f>
        <v>1.730036353</v>
      </c>
      <c r="Q2862" s="366">
        <f>('Assumptions (T&amp;D)'!Q58)*'Inflation GDP Population'!P$11/'Inflation GDP Population'!$S$11</f>
        <v>1.88056624</v>
      </c>
      <c r="R2862" s="366">
        <f>('Assumptions (T&amp;D)'!R58)*'Inflation GDP Population'!Q$11/'Inflation GDP Population'!$S$11</f>
        <v>1.947097536</v>
      </c>
      <c r="S2862" s="366">
        <f>('Assumptions (T&amp;D)'!S58)*'Inflation GDP Population'!R$11/'Inflation GDP Population'!$S$11</f>
        <v>1.94673316</v>
      </c>
      <c r="T2862" s="366">
        <f>('Assumptions (T&amp;D)'!T58)*'Inflation GDP Population'!S$11/'Inflation GDP Population'!$S$11</f>
        <v>1.954099529</v>
      </c>
      <c r="U2862" s="366">
        <f>('Assumptions (T&amp;D)'!U58)*'Inflation GDP Population'!T$11/'Inflation GDP Population'!$S$11</f>
        <v>2.028757016</v>
      </c>
      <c r="V2862" s="367">
        <f>('Assumptions (T&amp;D)'!V58)*'Inflation GDP Population'!U$16/'Inflation GDP Population'!$S$16</f>
        <v>2.129438944</v>
      </c>
      <c r="W2862" s="367">
        <f>('Assumptions (T&amp;D)'!W58)*'Inflation GDP Population'!V$16/'Inflation GDP Population'!$S$16</f>
        <v>2.200260396</v>
      </c>
      <c r="X2862" s="367">
        <f>('Assumptions (T&amp;D)'!X58)*'Inflation GDP Population'!W$16/'Inflation GDP Population'!$S$16</f>
        <v>2.243711073</v>
      </c>
      <c r="Y2862" s="367">
        <f>('Assumptions (T&amp;D)'!Y58)*'Inflation GDP Population'!X$16/'Inflation GDP Population'!$S$16</f>
        <v>2.298376665</v>
      </c>
      <c r="Z2862" s="367">
        <f>('Assumptions (T&amp;D)'!Z58)*'Inflation GDP Population'!Y$16/'Inflation GDP Population'!$S$16</f>
        <v>2.354326319</v>
      </c>
      <c r="AA2862" s="367">
        <f>('Assumptions (T&amp;D)'!AA58)*'Inflation GDP Population'!Z$16/'Inflation GDP Population'!$S$16</f>
        <v>2.411589431</v>
      </c>
      <c r="AB2862" s="367">
        <f>('Assumptions (T&amp;D)'!AB58)*'Inflation GDP Population'!AA$16/'Inflation GDP Population'!$S$16</f>
        <v>2.470196057</v>
      </c>
      <c r="AC2862" s="367">
        <f>('Assumptions (T&amp;D)'!AC58)*'Inflation GDP Population'!AB$16/'Inflation GDP Population'!$S$16</f>
        <v>2.53017693</v>
      </c>
      <c r="AD2862" s="367">
        <f>('Assumptions (T&amp;D)'!AD58)*'Inflation GDP Population'!AC$16/'Inflation GDP Population'!$S$16</f>
        <v>2.591563472</v>
      </c>
      <c r="AE2862" s="367">
        <f>('Assumptions (T&amp;D)'!AE58)*'Inflation GDP Population'!AD$16/'Inflation GDP Population'!$S$16</f>
        <v>2.654387808</v>
      </c>
      <c r="AF2862" s="367">
        <f>('Assumptions (T&amp;D)'!AF58)*'Inflation GDP Population'!AE$16/'Inflation GDP Population'!$S$16</f>
        <v>2.718682786</v>
      </c>
      <c r="AG2862" s="367">
        <f>('Assumptions (T&amp;D)'!AG58)*'Inflation GDP Population'!AF$16/'Inflation GDP Population'!$S$16</f>
        <v>2.784481991</v>
      </c>
      <c r="AH2862" s="367">
        <f>('Assumptions (T&amp;D)'!AH58)*'Inflation GDP Population'!AG$16/'Inflation GDP Population'!$S$16</f>
        <v>2.851819759</v>
      </c>
      <c r="AI2862" s="367">
        <f>('Assumptions (T&amp;D)'!AI58)*'Inflation GDP Population'!AH$16/'Inflation GDP Population'!$S$16</f>
        <v>2.920731197</v>
      </c>
      <c r="AJ2862" s="367">
        <f>('Assumptions (T&amp;D)'!AJ58)*'Inflation GDP Population'!AI$16/'Inflation GDP Population'!$S$16</f>
        <v>2.991252197</v>
      </c>
      <c r="AK2862" s="367">
        <f>('Assumptions (T&amp;D)'!AK58)*'Inflation GDP Population'!AJ$16/'Inflation GDP Population'!$S$16</f>
        <v>3.063419457</v>
      </c>
      <c r="AL2862" s="367">
        <f>('Assumptions (T&amp;D)'!AL58)*'Inflation GDP Population'!AK$16/'Inflation GDP Population'!$S$16</f>
        <v>3.137270496</v>
      </c>
      <c r="AM2862" s="367">
        <f>('Assumptions (T&amp;D)'!AM58)*'Inflation GDP Population'!AL$16/'Inflation GDP Population'!$S$16</f>
        <v>3.212843671</v>
      </c>
      <c r="AN2862" s="367">
        <f>('Assumptions (T&amp;D)'!AN58)*'Inflation GDP Population'!AM$16/'Inflation GDP Population'!$S$16</f>
        <v>3.2901782</v>
      </c>
      <c r="AO2862" s="367">
        <f>('Assumptions (T&amp;D)'!AO58)*'Inflation GDP Population'!AN$16/'Inflation GDP Population'!$S$16</f>
        <v>3.369314176</v>
      </c>
      <c r="AP2862" s="367">
        <f>('Assumptions (T&amp;D)'!AP58)*'Inflation GDP Population'!AO$16/'Inflation GDP Population'!$S$16</f>
        <v>3.450292591</v>
      </c>
      <c r="AQ2862" s="367">
        <f>('Assumptions (T&amp;D)'!AQ58)*'Inflation GDP Population'!AP$16/'Inflation GDP Population'!$S$16</f>
        <v>3.533155352</v>
      </c>
      <c r="AR2862" s="367">
        <f>('Assumptions (T&amp;D)'!AR58)*'Inflation GDP Population'!AQ$16/'Inflation GDP Population'!$S$16</f>
        <v>3.617945302</v>
      </c>
      <c r="AS2862" s="367">
        <f>('Assumptions (T&amp;D)'!AS58)*'Inflation GDP Population'!AR$16/'Inflation GDP Population'!$S$16</f>
        <v>3.704706242</v>
      </c>
      <c r="AT2862" s="367">
        <f>('Assumptions (T&amp;D)'!AT58)*'Inflation GDP Population'!AS$16/'Inflation GDP Population'!$S$16</f>
        <v>3.793482953</v>
      </c>
      <c r="AU2862" s="367">
        <f>('Assumptions (T&amp;D)'!AU58)*'Inflation GDP Population'!AT$16/'Inflation GDP Population'!$S$16</f>
        <v>3.884321214</v>
      </c>
      <c r="AV2862" s="367">
        <f>('Assumptions (T&amp;D)'!AV58)*'Inflation GDP Population'!AU$16/'Inflation GDP Population'!$S$16</f>
        <v>3.977267826</v>
      </c>
      <c r="AW2862" s="367">
        <f>('Assumptions (T&amp;D)'!AW58)*'Inflation GDP Population'!AV$16/'Inflation GDP Population'!$S$16</f>
        <v>4.072370635</v>
      </c>
      <c r="AX2862" s="367">
        <f>('Assumptions (T&amp;D)'!AX58)*'Inflation GDP Population'!AW$16/'Inflation GDP Population'!$S$16</f>
        <v>4.169678555</v>
      </c>
      <c r="AY2862" s="367">
        <f>('Assumptions (T&amp;D)'!AY58)*'Inflation GDP Population'!AX$16/'Inflation GDP Population'!$S$16</f>
        <v>4.26924159</v>
      </c>
      <c r="AZ2862" s="367">
        <f>('Assumptions (T&amp;D)'!AZ58)*'Inflation GDP Population'!AY$16/'Inflation GDP Population'!$S$16</f>
        <v>4.37111086</v>
      </c>
      <c r="BA2862" s="367">
        <f>('Assumptions (T&amp;D)'!BA58)*'Inflation GDP Population'!AZ$16/'Inflation GDP Population'!$S$16</f>
        <v>4.475338624</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461.053449</v>
      </c>
      <c r="D2863" s="379">
        <f>'Assumptions (T&amp;D)'!D66*(2+'Assumptions (T&amp;D)'!D9)</f>
        <v>485.2442985</v>
      </c>
      <c r="E2863" s="379">
        <f>'Assumptions (T&amp;D)'!E66*(2+'Assumptions (T&amp;D)'!E9)</f>
        <v>499.693098</v>
      </c>
      <c r="F2863" s="379">
        <f>'Assumptions (T&amp;D)'!F66*(2+'Assumptions (T&amp;D)'!F9)</f>
        <v>524.863571</v>
      </c>
      <c r="G2863" s="379">
        <f>'Assumptions (T&amp;D)'!G66*(2+'Assumptions (T&amp;D)'!G9)</f>
        <v>550.8026828</v>
      </c>
      <c r="H2863" s="379">
        <f>'Assumptions (T&amp;D)'!H66*(2+'Assumptions (T&amp;D)'!H9)</f>
        <v>582.0300167</v>
      </c>
      <c r="I2863" s="379">
        <f>'Assumptions (T&amp;D)'!I66*(2+'Assumptions (T&amp;D)'!I9)</f>
        <v>609.5953377</v>
      </c>
      <c r="J2863" s="379">
        <f>'Assumptions (T&amp;D)'!J66*(2+'Assumptions (T&amp;D)'!J9)</f>
        <v>640.6103353</v>
      </c>
      <c r="K2863" s="379">
        <f>'Assumptions (T&amp;D)'!K66*(2+'Assumptions (T&amp;D)'!K9)</f>
        <v>672.6291805</v>
      </c>
      <c r="L2863" s="379">
        <f>'Assumptions (T&amp;D)'!L66*(2+'Assumptions (T&amp;D)'!L9)</f>
        <v>708.3616499</v>
      </c>
      <c r="M2863" s="379">
        <f>'Assumptions (T&amp;D)'!M66*(2+'Assumptions (T&amp;D)'!M9)</f>
        <v>751.3011303</v>
      </c>
      <c r="N2863" s="379">
        <f>'Assumptions (T&amp;D)'!N66*(2+'Assumptions (T&amp;D)'!N9)</f>
        <v>777.3544132</v>
      </c>
      <c r="O2863" s="379">
        <f>'Assumptions (T&amp;D)'!O66*(2+'Assumptions (T&amp;D)'!O9)</f>
        <v>812.4778697</v>
      </c>
      <c r="P2863" s="379">
        <f>'Assumptions (T&amp;D)'!P66*(2+'Assumptions (T&amp;D)'!P9)</f>
        <v>847.2488351</v>
      </c>
      <c r="Q2863" s="379">
        <f>'Assumptions (T&amp;D)'!Q66*(2+'Assumptions (T&amp;D)'!Q9)</f>
        <v>885.1282346</v>
      </c>
      <c r="R2863" s="379">
        <f>'Assumptions (T&amp;D)'!R66*(2+'Assumptions (T&amp;D)'!R9)</f>
        <v>928.6004188</v>
      </c>
      <c r="S2863" s="379">
        <f>'Assumptions (T&amp;D)'!S66*(2+'Assumptions (T&amp;D)'!S9)</f>
        <v>975.2077571</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3.979471345</v>
      </c>
      <c r="D2864" s="371">
        <f>'Assumptions (T&amp;D)'!D68/('Assumptions (T&amp;D)'!D9)</f>
        <v>4.383101162</v>
      </c>
      <c r="E2864" s="371">
        <f>'Assumptions (T&amp;D)'!E68/('Assumptions (T&amp;D)'!E9)</f>
        <v>4.231597139</v>
      </c>
      <c r="F2864" s="371">
        <f>'Assumptions (T&amp;D)'!F68/('Assumptions (T&amp;D)'!F9)</f>
        <v>5.017226374</v>
      </c>
      <c r="G2864" s="371">
        <f>'Assumptions (T&amp;D)'!G68/('Assumptions (T&amp;D)'!G9)</f>
        <v>4.987231916</v>
      </c>
      <c r="H2864" s="371">
        <f>'Assumptions (T&amp;D)'!H68/('Assumptions (T&amp;D)'!H9)</f>
        <v>5.629369186</v>
      </c>
      <c r="I2864" s="371">
        <f>'Assumptions (T&amp;D)'!I68/('Assumptions (T&amp;D)'!I9)</f>
        <v>6.125859997</v>
      </c>
      <c r="J2864" s="371">
        <f>'Assumptions (T&amp;D)'!J68/('Assumptions (T&amp;D)'!J9)</f>
        <v>6.554670469</v>
      </c>
      <c r="K2864" s="371">
        <f>'Assumptions (T&amp;D)'!K68/('Assumptions (T&amp;D)'!K9)</f>
        <v>6.443178194</v>
      </c>
      <c r="L2864" s="371">
        <f>'Assumptions (T&amp;D)'!L68/('Assumptions (T&amp;D)'!L9)</f>
        <v>6.38029377</v>
      </c>
      <c r="M2864" s="371">
        <f>'Assumptions (T&amp;D)'!M68/('Assumptions (T&amp;D)'!M9)</f>
        <v>8.515594131</v>
      </c>
      <c r="N2864" s="371">
        <f>'Assumptions (T&amp;D)'!N68/('Assumptions (T&amp;D)'!N9)</f>
        <v>7.758658744</v>
      </c>
      <c r="O2864" s="371">
        <f>'Assumptions (T&amp;D)'!O68/('Assumptions (T&amp;D)'!O9)</f>
        <v>8.300632653</v>
      </c>
      <c r="P2864" s="371">
        <f>'Assumptions (T&amp;D)'!P68/('Assumptions (T&amp;D)'!P9)</f>
        <v>7.280501022</v>
      </c>
      <c r="Q2864" s="371">
        <f>'Assumptions (T&amp;D)'!Q68/('Assumptions (T&amp;D)'!Q9)</f>
        <v>7.894908587</v>
      </c>
      <c r="R2864" s="371">
        <f>'Assumptions (T&amp;D)'!R68/('Assumptions (T&amp;D)'!R9)</f>
        <v>8.915030743</v>
      </c>
      <c r="S2864" s="371">
        <f>'Assumptions (T&amp;D)'!S68/('Assumptions (T&amp;D)'!S9)</f>
        <v>9.136432356</v>
      </c>
      <c r="T2864" s="371">
        <f>'Assumptions (T&amp;D)'!T68/('Assumptions (T&amp;D)'!T9)</f>
        <v>10.85401916</v>
      </c>
      <c r="U2864" s="371">
        <f>'Assumptions (T&amp;D)'!U68/('Assumptions (T&amp;D)'!U9)</f>
        <v>10.85401916</v>
      </c>
      <c r="V2864" s="371">
        <f>'Assumptions (T&amp;D)'!V68/('Assumptions (T&amp;D)'!V9)</f>
        <v>10.85401916</v>
      </c>
      <c r="W2864" s="371">
        <f>'Assumptions (T&amp;D)'!W68/('Assumptions (T&amp;D)'!W9)</f>
        <v>10.85401916</v>
      </c>
      <c r="X2864" s="371">
        <f>'Assumptions (T&amp;D)'!X68/('Assumptions (T&amp;D)'!X9)</f>
        <v>10.85401916</v>
      </c>
      <c r="Y2864" s="371">
        <f>'Assumptions (T&amp;D)'!Y68/('Assumptions (T&amp;D)'!Y9)</f>
        <v>10.85401916</v>
      </c>
      <c r="Z2864" s="371">
        <f>'Assumptions (T&amp;D)'!Z68/('Assumptions (T&amp;D)'!Z9)</f>
        <v>10.85401916</v>
      </c>
      <c r="AA2864" s="371">
        <f>'Assumptions (T&amp;D)'!AA68/('Assumptions (T&amp;D)'!AA9)</f>
        <v>10.85401916</v>
      </c>
      <c r="AB2864" s="371">
        <f>'Assumptions (T&amp;D)'!AB68/('Assumptions (T&amp;D)'!AB9)</f>
        <v>10.85401916</v>
      </c>
      <c r="AC2864" s="371">
        <f>'Assumptions (T&amp;D)'!AC68/('Assumptions (T&amp;D)'!AC9)</f>
        <v>10.85401916</v>
      </c>
      <c r="AD2864" s="371">
        <f>'Assumptions (T&amp;D)'!AD68/('Assumptions (T&amp;D)'!AD9)</f>
        <v>10.85401916</v>
      </c>
      <c r="AE2864" s="371">
        <f>'Assumptions (T&amp;D)'!AE68/('Assumptions (T&amp;D)'!AE9)</f>
        <v>10.85401916</v>
      </c>
      <c r="AF2864" s="371">
        <f>'Assumptions (T&amp;D)'!AF68/('Assumptions (T&amp;D)'!AF9)</f>
        <v>10.85401916</v>
      </c>
      <c r="AG2864" s="371">
        <f>'Assumptions (T&amp;D)'!AG68/('Assumptions (T&amp;D)'!AG9)</f>
        <v>10.85401916</v>
      </c>
      <c r="AH2864" s="371">
        <f>'Assumptions (T&amp;D)'!AH68/('Assumptions (T&amp;D)'!AH9)</f>
        <v>10.85401916</v>
      </c>
      <c r="AI2864" s="371">
        <f>'Assumptions (T&amp;D)'!AI68/('Assumptions (T&amp;D)'!AI9)</f>
        <v>10.85401916</v>
      </c>
      <c r="AJ2864" s="371">
        <f>'Assumptions (T&amp;D)'!AJ68/('Assumptions (T&amp;D)'!AJ9)</f>
        <v>10.85401916</v>
      </c>
      <c r="AK2864" s="371">
        <f>'Assumptions (T&amp;D)'!AK68/('Assumptions (T&amp;D)'!AK9)</f>
        <v>10.85401916</v>
      </c>
      <c r="AL2864" s="371">
        <f>'Assumptions (T&amp;D)'!AL68/('Assumptions (T&amp;D)'!AL9)</f>
        <v>10.85401916</v>
      </c>
      <c r="AM2864" s="371">
        <f>'Assumptions (T&amp;D)'!AM68/('Assumptions (T&amp;D)'!AM9)</f>
        <v>10.85401916</v>
      </c>
      <c r="AN2864" s="371">
        <f>'Assumptions (T&amp;D)'!AN68/('Assumptions (T&amp;D)'!AN9)</f>
        <v>10.85401916</v>
      </c>
      <c r="AO2864" s="371">
        <f>'Assumptions (T&amp;D)'!AO68/('Assumptions (T&amp;D)'!AO9)</f>
        <v>10.85401916</v>
      </c>
      <c r="AP2864" s="371">
        <f>'Assumptions (T&amp;D)'!AP68/('Assumptions (T&amp;D)'!AP9)</f>
        <v>10.85401916</v>
      </c>
      <c r="AQ2864" s="371">
        <f>'Assumptions (T&amp;D)'!AQ68/('Assumptions (T&amp;D)'!AQ9)</f>
        <v>10.85401916</v>
      </c>
      <c r="AR2864" s="371">
        <f>'Assumptions (T&amp;D)'!AR68/('Assumptions (T&amp;D)'!AR9)</f>
        <v>10.85401916</v>
      </c>
      <c r="AS2864" s="371">
        <f>'Assumptions (T&amp;D)'!AS68/('Assumptions (T&amp;D)'!AS9)</f>
        <v>10.85401916</v>
      </c>
      <c r="AT2864" s="371">
        <f>'Assumptions (T&amp;D)'!AT68/('Assumptions (T&amp;D)'!AT9)</f>
        <v>10.85401916</v>
      </c>
      <c r="AU2864" s="371">
        <f>'Assumptions (T&amp;D)'!AU68/('Assumptions (T&amp;D)'!AU9)</f>
        <v>10.85401916</v>
      </c>
      <c r="AV2864" s="371">
        <f>'Assumptions (T&amp;D)'!AV68/('Assumptions (T&amp;D)'!AV9)</f>
        <v>10.85401916</v>
      </c>
      <c r="AW2864" s="371">
        <f>'Assumptions (T&amp;D)'!AW68/('Assumptions (T&amp;D)'!AW9)</f>
        <v>10.85401916</v>
      </c>
      <c r="AX2864" s="371">
        <f>'Assumptions (T&amp;D)'!AX68/('Assumptions (T&amp;D)'!AX9)</f>
        <v>10.85401916</v>
      </c>
      <c r="AY2864" s="371">
        <f>'Assumptions (T&amp;D)'!AY68/('Assumptions (T&amp;D)'!AY9)</f>
        <v>10.85401916</v>
      </c>
      <c r="AZ2864" s="371">
        <f>'Assumptions (T&amp;D)'!AZ68/('Assumptions (T&amp;D)'!AZ9)</f>
        <v>10.85401916</v>
      </c>
      <c r="BA2864" s="371">
        <f>'Assumptions (T&amp;D)'!BA68/('Assumptions (T&amp;D)'!BA9)</f>
        <v>10.85401916</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0.6299985468</v>
      </c>
      <c r="D2865" s="366">
        <f>('Assumptions (T&amp;D)'!D56)*'Inflation GDP Population'!C$11/'Inflation GDP Population'!$S$11</f>
        <v>0.5909394408</v>
      </c>
      <c r="E2865" s="366">
        <f>('Assumptions (T&amp;D)'!E56)*'Inflation GDP Population'!D$11/'Inflation GDP Population'!$S$11</f>
        <v>0.6154225245</v>
      </c>
      <c r="F2865" s="366">
        <f>('Assumptions (T&amp;D)'!F56)*'Inflation GDP Population'!E$11/'Inflation GDP Population'!$S$11</f>
        <v>0.4863593913</v>
      </c>
      <c r="G2865" s="366">
        <f>('Assumptions (T&amp;D)'!G56)*'Inflation GDP Population'!F$11/'Inflation GDP Population'!$S$11</f>
        <v>0.6084287938</v>
      </c>
      <c r="H2865" s="366">
        <f>('Assumptions (T&amp;D)'!H56)*'Inflation GDP Population'!G$11/'Inflation GDP Population'!$S$11</f>
        <v>0.7902220703</v>
      </c>
      <c r="I2865" s="366">
        <f>('Assumptions (T&amp;D)'!I56)*'Inflation GDP Population'!H$11/'Inflation GDP Population'!$S$11</f>
        <v>0.7520648066</v>
      </c>
      <c r="J2865" s="366">
        <f>('Assumptions (T&amp;D)'!J56)*'Inflation GDP Population'!I$11/'Inflation GDP Population'!$S$11</f>
        <v>0.9568308952</v>
      </c>
      <c r="K2865" s="366">
        <f>('Assumptions (T&amp;D)'!K56)*'Inflation GDP Population'!J$11/'Inflation GDP Population'!$S$11</f>
        <v>1.078943635</v>
      </c>
      <c r="L2865" s="366">
        <f>('Assumptions (T&amp;D)'!L56)*'Inflation GDP Population'!K$11/'Inflation GDP Population'!$S$11</f>
        <v>1.253653026</v>
      </c>
      <c r="M2865" s="366">
        <f>('Assumptions (T&amp;D)'!M56)*'Inflation GDP Population'!L$11/'Inflation GDP Population'!$S$11</f>
        <v>1.166172079</v>
      </c>
      <c r="N2865" s="366">
        <f>('Assumptions (T&amp;D)'!N56)*'Inflation GDP Population'!M$11/'Inflation GDP Population'!$S$11</f>
        <v>0.9659149734</v>
      </c>
      <c r="O2865" s="366">
        <f>('Assumptions (T&amp;D)'!O56)*'Inflation GDP Population'!N$11/'Inflation GDP Population'!$S$11</f>
        <v>1.218164792</v>
      </c>
      <c r="P2865" s="366">
        <f>('Assumptions (T&amp;D)'!P56)*'Inflation GDP Population'!O$11/'Inflation GDP Population'!$S$11</f>
        <v>1.095783801</v>
      </c>
      <c r="Q2865" s="366">
        <f>('Assumptions (T&amp;D)'!Q56)*'Inflation GDP Population'!P$11/'Inflation GDP Population'!$S$11</f>
        <v>1.30542005</v>
      </c>
      <c r="R2865" s="366">
        <f>('Assumptions (T&amp;D)'!R56)*'Inflation GDP Population'!Q$11/'Inflation GDP Population'!$S$11</f>
        <v>1.315971956</v>
      </c>
      <c r="S2865" s="366">
        <f>('Assumptions (T&amp;D)'!S56)*'Inflation GDP Population'!R$11/'Inflation GDP Population'!$S$11</f>
        <v>1.284892123</v>
      </c>
      <c r="T2865" s="366">
        <f>('Assumptions (T&amp;D)'!T56)*'Inflation GDP Population'!S$11/'Inflation GDP Population'!$S$11</f>
        <v>1.331338687</v>
      </c>
      <c r="U2865" s="366">
        <f>('Assumptions (T&amp;D)'!U56)*'Inflation GDP Population'!T$11/'Inflation GDP Population'!$S$11</f>
        <v>1.348155283</v>
      </c>
      <c r="V2865" s="367">
        <f>('Assumptions (T&amp;D)'!V56)*'Inflation GDP Population'!U$16/'Inflation GDP Population'!$S$16</f>
        <v>1.397372133</v>
      </c>
      <c r="W2865" s="367">
        <f>('Assumptions (T&amp;D)'!W56)*'Inflation GDP Population'!V$16/'Inflation GDP Population'!$S$16</f>
        <v>1.424967397</v>
      </c>
      <c r="X2865" s="367">
        <f>('Assumptions (T&amp;D)'!X56)*'Inflation GDP Population'!W$16/'Inflation GDP Population'!$S$16</f>
        <v>1.494668767</v>
      </c>
      <c r="Y2865" s="367">
        <f>('Assumptions (T&amp;D)'!Y56)*'Inflation GDP Population'!X$16/'Inflation GDP Population'!$S$16</f>
        <v>1.545376394</v>
      </c>
      <c r="Z2865" s="367">
        <f>('Assumptions (T&amp;D)'!Z56)*'Inflation GDP Population'!Y$16/'Inflation GDP Population'!$S$16</f>
        <v>1.597503872</v>
      </c>
      <c r="AA2865" s="367">
        <f>('Assumptions (T&amp;D)'!AA56)*'Inflation GDP Population'!Z$16/'Inflation GDP Population'!$S$16</f>
        <v>1.651087505</v>
      </c>
      <c r="AB2865" s="367">
        <f>('Assumptions (T&amp;D)'!AB56)*'Inflation GDP Population'!AA$16/'Inflation GDP Population'!$S$16</f>
        <v>1.706164475</v>
      </c>
      <c r="AC2865" s="367">
        <f>('Assumptions (T&amp;D)'!AC56)*'Inflation GDP Population'!AB$16/'Inflation GDP Population'!$S$16</f>
        <v>1.762772867</v>
      </c>
      <c r="AD2865" s="367">
        <f>('Assumptions (T&amp;D)'!AD56)*'Inflation GDP Population'!AC$16/'Inflation GDP Population'!$S$16</f>
        <v>1.820951686</v>
      </c>
      <c r="AE2865" s="367">
        <f>('Assumptions (T&amp;D)'!AE56)*'Inflation GDP Population'!AD$16/'Inflation GDP Population'!$S$16</f>
        <v>1.880740883</v>
      </c>
      <c r="AF2865" s="367">
        <f>('Assumptions (T&amp;D)'!AF56)*'Inflation GDP Population'!AE$16/'Inflation GDP Population'!$S$16</f>
        <v>1.942181371</v>
      </c>
      <c r="AG2865" s="367">
        <f>('Assumptions (T&amp;D)'!AG56)*'Inflation GDP Population'!AF$16/'Inflation GDP Population'!$S$16</f>
        <v>2.005315053</v>
      </c>
      <c r="AH2865" s="367">
        <f>('Assumptions (T&amp;D)'!AH56)*'Inflation GDP Population'!AG$16/'Inflation GDP Population'!$S$16</f>
        <v>2.070184843</v>
      </c>
      <c r="AI2865" s="367">
        <f>('Assumptions (T&amp;D)'!AI56)*'Inflation GDP Population'!AH$16/'Inflation GDP Population'!$S$16</f>
        <v>2.136834689</v>
      </c>
      <c r="AJ2865" s="367">
        <f>('Assumptions (T&amp;D)'!AJ56)*'Inflation GDP Population'!AI$16/'Inflation GDP Population'!$S$16</f>
        <v>2.205309597</v>
      </c>
      <c r="AK2865" s="367">
        <f>('Assumptions (T&amp;D)'!AK56)*'Inflation GDP Population'!AJ$16/'Inflation GDP Population'!$S$16</f>
        <v>2.275655659</v>
      </c>
      <c r="AL2865" s="367">
        <f>('Assumptions (T&amp;D)'!AL56)*'Inflation GDP Population'!AK$16/'Inflation GDP Population'!$S$16</f>
        <v>2.347920073</v>
      </c>
      <c r="AM2865" s="367">
        <f>('Assumptions (T&amp;D)'!AM56)*'Inflation GDP Population'!AL$16/'Inflation GDP Population'!$S$16</f>
        <v>2.422151173</v>
      </c>
      <c r="AN2865" s="367">
        <f>('Assumptions (T&amp;D)'!AN56)*'Inflation GDP Population'!AM$16/'Inflation GDP Population'!$S$16</f>
        <v>2.498398452</v>
      </c>
      <c r="AO2865" s="367">
        <f>('Assumptions (T&amp;D)'!AO56)*'Inflation GDP Population'!AN$16/'Inflation GDP Population'!$S$16</f>
        <v>2.576712593</v>
      </c>
      <c r="AP2865" s="367">
        <f>('Assumptions (T&amp;D)'!AP56)*'Inflation GDP Population'!AO$16/'Inflation GDP Population'!$S$16</f>
        <v>2.657145494</v>
      </c>
      <c r="AQ2865" s="367">
        <f>('Assumptions (T&amp;D)'!AQ56)*'Inflation GDP Population'!AP$16/'Inflation GDP Population'!$S$16</f>
        <v>2.739750295</v>
      </c>
      <c r="AR2865" s="367">
        <f>('Assumptions (T&amp;D)'!AR56)*'Inflation GDP Population'!AQ$16/'Inflation GDP Population'!$S$16</f>
        <v>2.82458141</v>
      </c>
      <c r="AS2865" s="367">
        <f>('Assumptions (T&amp;D)'!AS56)*'Inflation GDP Population'!AR$16/'Inflation GDP Population'!$S$16</f>
        <v>2.911694557</v>
      </c>
      <c r="AT2865" s="367">
        <f>('Assumptions (T&amp;D)'!AT56)*'Inflation GDP Population'!AS$16/'Inflation GDP Population'!$S$16</f>
        <v>3.001146782</v>
      </c>
      <c r="AU2865" s="367">
        <f>('Assumptions (T&amp;D)'!AU56)*'Inflation GDP Population'!AT$16/'Inflation GDP Population'!$S$16</f>
        <v>3.092996497</v>
      </c>
      <c r="AV2865" s="367">
        <f>('Assumptions (T&amp;D)'!AV56)*'Inflation GDP Population'!AU$16/'Inflation GDP Population'!$S$16</f>
        <v>3.187303509</v>
      </c>
      <c r="AW2865" s="367">
        <f>('Assumptions (T&amp;D)'!AW56)*'Inflation GDP Population'!AV$16/'Inflation GDP Population'!$S$16</f>
        <v>3.284129051</v>
      </c>
      <c r="AX2865" s="367">
        <f>('Assumptions (T&amp;D)'!AX56)*'Inflation GDP Population'!AW$16/'Inflation GDP Population'!$S$16</f>
        <v>3.383535817</v>
      </c>
      <c r="AY2865" s="367">
        <f>('Assumptions (T&amp;D)'!AY56)*'Inflation GDP Population'!AX$16/'Inflation GDP Population'!$S$16</f>
        <v>3.485587995</v>
      </c>
      <c r="AZ2865" s="367">
        <f>('Assumptions (T&amp;D)'!AZ56)*'Inflation GDP Population'!AY$16/'Inflation GDP Population'!$S$16</f>
        <v>3.5903513</v>
      </c>
      <c r="BA2865" s="367">
        <f>('Assumptions (T&amp;D)'!BA56)*'Inflation GDP Population'!AZ$16/'Inflation GDP Population'!$S$16</f>
        <v>3.661253451</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0.2519994187</v>
      </c>
      <c r="D2866" s="371">
        <f>D2865*'Assumptions (T&amp;D)'!$C$18</f>
        <v>0.2363757763</v>
      </c>
      <c r="E2866" s="371">
        <f>E2865*'Assumptions (T&amp;D)'!$C$18</f>
        <v>0.2461690098</v>
      </c>
      <c r="F2866" s="371">
        <f>F2865*'Assumptions (T&amp;D)'!$C$18</f>
        <v>0.1945437565</v>
      </c>
      <c r="G2866" s="371">
        <f>G2865*'Assumptions (T&amp;D)'!$C$18</f>
        <v>0.2433715175</v>
      </c>
      <c r="H2866" s="371">
        <f>H2865*'Assumptions (T&amp;D)'!$C$18</f>
        <v>0.3160888281</v>
      </c>
      <c r="I2866" s="371">
        <f>I2865*'Assumptions (T&amp;D)'!$C$18</f>
        <v>0.3008259227</v>
      </c>
      <c r="J2866" s="371">
        <f>J2865*'Assumptions (T&amp;D)'!$C$18</f>
        <v>0.3827323581</v>
      </c>
      <c r="K2866" s="371">
        <f>K2865*'Assumptions (T&amp;D)'!$C$18</f>
        <v>0.4315774541</v>
      </c>
      <c r="L2866" s="371">
        <f>L2865*'Assumptions (T&amp;D)'!$C$18</f>
        <v>0.5014612105</v>
      </c>
      <c r="M2866" s="371">
        <f>M2865*'Assumptions (T&amp;D)'!$C$18</f>
        <v>0.4664688318</v>
      </c>
      <c r="N2866" s="371">
        <f>N2865*'Assumptions (T&amp;D)'!$C$18</f>
        <v>0.3863659894</v>
      </c>
      <c r="O2866" s="371">
        <f>O2865*'Assumptions (T&amp;D)'!$C$18</f>
        <v>0.4872659167</v>
      </c>
      <c r="P2866" s="371">
        <f>P2865*'Assumptions (T&amp;D)'!$C$18</f>
        <v>0.4383135204</v>
      </c>
      <c r="Q2866" s="371">
        <f>Q2865*'Assumptions (T&amp;D)'!$C$18</f>
        <v>0.52216802</v>
      </c>
      <c r="R2866" s="371">
        <f>R2865*'Assumptions (T&amp;D)'!$C$18</f>
        <v>0.5263887823</v>
      </c>
      <c r="S2866" s="371">
        <f>S2865*'Assumptions (T&amp;D)'!$C$18</f>
        <v>0.5139568494</v>
      </c>
      <c r="T2866" s="371">
        <f>T2865*'Assumptions (T&amp;D)'!$C$18</f>
        <v>0.5325354748</v>
      </c>
      <c r="U2866" s="371">
        <f>U2865*'Assumptions (T&amp;D)'!$C$18</f>
        <v>0.5392621134</v>
      </c>
      <c r="V2866" s="371">
        <f>V2865*'Assumptions (T&amp;D)'!$C$18</f>
        <v>0.5589488533</v>
      </c>
      <c r="W2866" s="371">
        <f>W2865*'Assumptions (T&amp;D)'!$C$18</f>
        <v>0.5699869587</v>
      </c>
      <c r="X2866" s="371">
        <f>X2865*'Assumptions (T&amp;D)'!$C$18</f>
        <v>0.5978675069</v>
      </c>
      <c r="Y2866" s="371">
        <f>Y2865*'Assumptions (T&amp;D)'!$C$18</f>
        <v>0.6181505577</v>
      </c>
      <c r="Z2866" s="371">
        <f>Z2865*'Assumptions (T&amp;D)'!$C$18</f>
        <v>0.639001549</v>
      </c>
      <c r="AA2866" s="371">
        <f>AA2865*'Assumptions (T&amp;D)'!$C$18</f>
        <v>0.6604350019</v>
      </c>
      <c r="AB2866" s="371">
        <f>AB2865*'Assumptions (T&amp;D)'!$C$18</f>
        <v>0.68246579</v>
      </c>
      <c r="AC2866" s="371">
        <f>AC2865*'Assumptions (T&amp;D)'!$C$18</f>
        <v>0.7051091467</v>
      </c>
      <c r="AD2866" s="371">
        <f>AD2865*'Assumptions (T&amp;D)'!$C$18</f>
        <v>0.7283806745</v>
      </c>
      <c r="AE2866" s="371">
        <f>AE2865*'Assumptions (T&amp;D)'!$C$18</f>
        <v>0.7522963531</v>
      </c>
      <c r="AF2866" s="371">
        <f>AF2865*'Assumptions (T&amp;D)'!$C$18</f>
        <v>0.7768725483</v>
      </c>
      <c r="AG2866" s="371">
        <f>AG2865*'Assumptions (T&amp;D)'!$C$18</f>
        <v>0.8021260212</v>
      </c>
      <c r="AH2866" s="371">
        <f>AH2865*'Assumptions (T&amp;D)'!$C$18</f>
        <v>0.8280739371</v>
      </c>
      <c r="AI2866" s="371">
        <f>AI2865*'Assumptions (T&amp;D)'!$C$18</f>
        <v>0.8547338755</v>
      </c>
      <c r="AJ2866" s="371">
        <f>AJ2865*'Assumptions (T&amp;D)'!$C$18</f>
        <v>0.882123839</v>
      </c>
      <c r="AK2866" s="371">
        <f>AK2865*'Assumptions (T&amp;D)'!$C$18</f>
        <v>0.9102622637</v>
      </c>
      <c r="AL2866" s="371">
        <f>AL2865*'Assumptions (T&amp;D)'!$C$18</f>
        <v>0.9391680293</v>
      </c>
      <c r="AM2866" s="371">
        <f>AM2865*'Assumptions (T&amp;D)'!$C$18</f>
        <v>0.9688604691</v>
      </c>
      <c r="AN2866" s="371">
        <f>AN2865*'Assumptions (T&amp;D)'!$C$18</f>
        <v>0.9993593808</v>
      </c>
      <c r="AO2866" s="371">
        <f>AO2865*'Assumptions (T&amp;D)'!$C$18</f>
        <v>1.030685037</v>
      </c>
      <c r="AP2866" s="371">
        <f>AP2865*'Assumptions (T&amp;D)'!$C$18</f>
        <v>1.062858197</v>
      </c>
      <c r="AQ2866" s="371">
        <f>AQ2865*'Assumptions (T&amp;D)'!$C$18</f>
        <v>1.095900118</v>
      </c>
      <c r="AR2866" s="371">
        <f>AR2865*'Assumptions (T&amp;D)'!$C$18</f>
        <v>1.129832564</v>
      </c>
      <c r="AS2866" s="371">
        <f>AS2865*'Assumptions (T&amp;D)'!$C$18</f>
        <v>1.164677823</v>
      </c>
      <c r="AT2866" s="371">
        <f>AT2865*'Assumptions (T&amp;D)'!$C$18</f>
        <v>1.200458713</v>
      </c>
      <c r="AU2866" s="371">
        <f>AU2865*'Assumptions (T&amp;D)'!$C$18</f>
        <v>1.237198599</v>
      </c>
      <c r="AV2866" s="371">
        <f>AV2865*'Assumptions (T&amp;D)'!$C$18</f>
        <v>1.274921404</v>
      </c>
      <c r="AW2866" s="371">
        <f>AW2865*'Assumptions (T&amp;D)'!$C$18</f>
        <v>1.31365162</v>
      </c>
      <c r="AX2866" s="371">
        <f>AX2865*'Assumptions (T&amp;D)'!$C$18</f>
        <v>1.353414327</v>
      </c>
      <c r="AY2866" s="371">
        <f>AY2865*'Assumptions (T&amp;D)'!$C$18</f>
        <v>1.394235198</v>
      </c>
      <c r="AZ2866" s="371">
        <f>AZ2865*'Assumptions (T&amp;D)'!$C$18</f>
        <v>1.43614052</v>
      </c>
      <c r="BA2866" s="371">
        <f>BA2865*'Assumptions (T&amp;D)'!$C$18</f>
        <v>1.46450138</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0.3779991281</v>
      </c>
      <c r="D2867" s="371">
        <f>D2865*'Assumptions (T&amp;D)'!$C$19</f>
        <v>0.3545636645</v>
      </c>
      <c r="E2867" s="371">
        <f>E2865*'Assumptions (T&amp;D)'!$C$19</f>
        <v>0.3692535147</v>
      </c>
      <c r="F2867" s="371">
        <f>F2865*'Assumptions (T&amp;D)'!$C$19</f>
        <v>0.2918156348</v>
      </c>
      <c r="G2867" s="371">
        <f>G2865*'Assumptions (T&amp;D)'!$C$19</f>
        <v>0.3650572763</v>
      </c>
      <c r="H2867" s="371">
        <f>H2865*'Assumptions (T&amp;D)'!$C$19</f>
        <v>0.4741332422</v>
      </c>
      <c r="I2867" s="371">
        <f>I2865*'Assumptions (T&amp;D)'!$C$19</f>
        <v>0.451238884</v>
      </c>
      <c r="J2867" s="371">
        <f>J2865*'Assumptions (T&amp;D)'!$C$19</f>
        <v>0.5740985371</v>
      </c>
      <c r="K2867" s="371">
        <f>K2865*'Assumptions (T&amp;D)'!$C$19</f>
        <v>0.6473661811</v>
      </c>
      <c r="L2867" s="371">
        <f>L2865*'Assumptions (T&amp;D)'!$C$19</f>
        <v>0.7521918158</v>
      </c>
      <c r="M2867" s="371">
        <f>M2865*'Assumptions (T&amp;D)'!$C$19</f>
        <v>0.6997032477</v>
      </c>
      <c r="N2867" s="371">
        <f>N2865*'Assumptions (T&amp;D)'!$C$19</f>
        <v>0.5795489841</v>
      </c>
      <c r="O2867" s="371">
        <f>O2865*'Assumptions (T&amp;D)'!$C$19</f>
        <v>0.7308988751</v>
      </c>
      <c r="P2867" s="371">
        <f>P2865*'Assumptions (T&amp;D)'!$C$19</f>
        <v>0.6574702806</v>
      </c>
      <c r="Q2867" s="371">
        <f>Q2865*'Assumptions (T&amp;D)'!$C$19</f>
        <v>0.78325203</v>
      </c>
      <c r="R2867" s="371">
        <f>R2865*'Assumptions (T&amp;D)'!$C$19</f>
        <v>0.7895831734</v>
      </c>
      <c r="S2867" s="371">
        <f>S2865*'Assumptions (T&amp;D)'!$C$19</f>
        <v>0.770935274</v>
      </c>
      <c r="T2867" s="371">
        <f>T2865*'Assumptions (T&amp;D)'!$C$19</f>
        <v>0.7988032122</v>
      </c>
      <c r="U2867" s="371">
        <f>U2865*'Assumptions (T&amp;D)'!$C$19</f>
        <v>0.8088931701</v>
      </c>
      <c r="V2867" s="371">
        <f>V2865*'Assumptions (T&amp;D)'!$C$19</f>
        <v>0.83842328</v>
      </c>
      <c r="W2867" s="371">
        <f>W2865*'Assumptions (T&amp;D)'!$C$19</f>
        <v>0.854980438</v>
      </c>
      <c r="X2867" s="371">
        <f>X2865*'Assumptions (T&amp;D)'!$C$19</f>
        <v>0.8968012604</v>
      </c>
      <c r="Y2867" s="371">
        <f>Y2865*'Assumptions (T&amp;D)'!$C$19</f>
        <v>0.9272258366</v>
      </c>
      <c r="Z2867" s="371">
        <f>Z2865*'Assumptions (T&amp;D)'!$C$19</f>
        <v>0.9585023235</v>
      </c>
      <c r="AA2867" s="371">
        <f>AA2865*'Assumptions (T&amp;D)'!$C$19</f>
        <v>0.9906525029</v>
      </c>
      <c r="AB2867" s="371">
        <f>AB2865*'Assumptions (T&amp;D)'!$C$19</f>
        <v>1.023698685</v>
      </c>
      <c r="AC2867" s="371">
        <f>AC2865*'Assumptions (T&amp;D)'!$C$19</f>
        <v>1.05766372</v>
      </c>
      <c r="AD2867" s="371">
        <f>AD2865*'Assumptions (T&amp;D)'!$C$19</f>
        <v>1.092571012</v>
      </c>
      <c r="AE2867" s="371">
        <f>AE2865*'Assumptions (T&amp;D)'!$C$19</f>
        <v>1.12844453</v>
      </c>
      <c r="AF2867" s="371">
        <f>AF2865*'Assumptions (T&amp;D)'!$C$19</f>
        <v>1.165308822</v>
      </c>
      <c r="AG2867" s="371">
        <f>AG2865*'Assumptions (T&amp;D)'!$C$19</f>
        <v>1.203189032</v>
      </c>
      <c r="AH2867" s="371">
        <f>AH2865*'Assumptions (T&amp;D)'!$C$19</f>
        <v>1.242110906</v>
      </c>
      <c r="AI2867" s="371">
        <f>AI2865*'Assumptions (T&amp;D)'!$C$19</f>
        <v>1.282100813</v>
      </c>
      <c r="AJ2867" s="371">
        <f>AJ2865*'Assumptions (T&amp;D)'!$C$19</f>
        <v>1.323185758</v>
      </c>
      <c r="AK2867" s="371">
        <f>AK2865*'Assumptions (T&amp;D)'!$C$19</f>
        <v>1.365393396</v>
      </c>
      <c r="AL2867" s="371">
        <f>AL2865*'Assumptions (T&amp;D)'!$C$19</f>
        <v>1.408752044</v>
      </c>
      <c r="AM2867" s="371">
        <f>AM2865*'Assumptions (T&amp;D)'!$C$19</f>
        <v>1.453290704</v>
      </c>
      <c r="AN2867" s="371">
        <f>AN2865*'Assumptions (T&amp;D)'!$C$19</f>
        <v>1.499039071</v>
      </c>
      <c r="AO2867" s="371">
        <f>AO2865*'Assumptions (T&amp;D)'!$C$19</f>
        <v>1.546027556</v>
      </c>
      <c r="AP2867" s="371">
        <f>AP2865*'Assumptions (T&amp;D)'!$C$19</f>
        <v>1.594287296</v>
      </c>
      <c r="AQ2867" s="371">
        <f>AQ2865*'Assumptions (T&amp;D)'!$C$19</f>
        <v>1.643850177</v>
      </c>
      <c r="AR2867" s="371">
        <f>AR2865*'Assumptions (T&amp;D)'!$C$19</f>
        <v>1.694748846</v>
      </c>
      <c r="AS2867" s="371">
        <f>AS2865*'Assumptions (T&amp;D)'!$C$19</f>
        <v>1.747016734</v>
      </c>
      <c r="AT2867" s="371">
        <f>AT2865*'Assumptions (T&amp;D)'!$C$19</f>
        <v>1.800688069</v>
      </c>
      <c r="AU2867" s="371">
        <f>AU2865*'Assumptions (T&amp;D)'!$C$19</f>
        <v>1.855797898</v>
      </c>
      <c r="AV2867" s="371">
        <f>AV2865*'Assumptions (T&amp;D)'!$C$19</f>
        <v>1.912382105</v>
      </c>
      <c r="AW2867" s="371">
        <f>AW2865*'Assumptions (T&amp;D)'!$C$19</f>
        <v>1.970477431</v>
      </c>
      <c r="AX2867" s="371">
        <f>AX2865*'Assumptions (T&amp;D)'!$C$19</f>
        <v>2.03012149</v>
      </c>
      <c r="AY2867" s="371">
        <f>AY2865*'Assumptions (T&amp;D)'!$C$19</f>
        <v>2.091352797</v>
      </c>
      <c r="AZ2867" s="371">
        <f>AZ2865*'Assumptions (T&amp;D)'!$C$19</f>
        <v>2.15421078</v>
      </c>
      <c r="BA2867" s="371">
        <f>BA2865*'Assumptions (T&amp;D)'!$C$19</f>
        <v>2.19675207</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-0.01189969842</v>
      </c>
      <c r="D2868" s="372">
        <f t="array" ref="D2868">SUM(IF(ISERROR(D2869:D2919),"",D2869:D2919))</f>
        <v>-0.0236268664</v>
      </c>
      <c r="E2868" s="372">
        <f t="array" ref="E2868">SUM(IF(ISERROR(E2869:E2919),"",E2869:E2919))</f>
        <v>-0.03637352246</v>
      </c>
      <c r="F2868" s="372">
        <f t="array" ref="F2868">SUM(IF(ISERROR(F2869:F2919),"",F2869:F2919))</f>
        <v>-0.04728784165</v>
      </c>
      <c r="G2868" s="372">
        <f t="array" ref="G2868">SUM(IF(ISERROR(G2869:G2919),"",G2869:G2919))</f>
        <v>-0.06102629327</v>
      </c>
      <c r="H2868" s="372">
        <f t="array" ref="H2868">SUM(IF(ISERROR(H2869:H2919),"",H2869:H2919))</f>
        <v>-0.07885111523</v>
      </c>
      <c r="I2868" s="372">
        <f t="array" ref="I2868">SUM(IF(ISERROR(I2869:I2919),"",I2869:I2919))</f>
        <v>-0.09680188454</v>
      </c>
      <c r="J2868" s="372">
        <f t="array" ref="J2868">SUM(IF(ISERROR(J2869:J2919),"",J2869:J2919))</f>
        <v>-0.1194730302</v>
      </c>
      <c r="K2868" s="372">
        <f t="array" ref="K2868">SUM(IF(ISERROR(K2869:K2919),"",K2869:K2919))</f>
        <v>-0.1455275761</v>
      </c>
      <c r="L2868" s="372">
        <f t="array" ref="L2868">SUM(IF(ISERROR(L2869:L2919),"",L2869:L2919))</f>
        <v>-0.1761197032</v>
      </c>
      <c r="M2868" s="372">
        <f t="array" ref="M2868">SUM(IF(ISERROR(M2869:M2919),"",M2869:M2919))</f>
        <v>-0.2065125765</v>
      </c>
      <c r="N2868" s="372">
        <f t="array" ref="N2868">SUM(IF(ISERROR(N2869:N2919),"",N2869:N2919))</f>
        <v>-0.2345665642</v>
      </c>
      <c r="O2868" s="372">
        <f t="array" ref="O2868">SUM(IF(ISERROR(O2869:O2919),"",O2869:O2919))</f>
        <v>-0.2687177253</v>
      </c>
      <c r="P2868" s="372">
        <f t="array" ref="P2868">SUM(IF(ISERROR(P2869:P2919),"",P2869:P2919))</f>
        <v>-0.3021794789</v>
      </c>
      <c r="Q2868" s="372">
        <f t="array" ref="Q2868">SUM(IF(ISERROR(Q2869:Q2919),"",Q2869:Q2919))</f>
        <v>-0.3411903704</v>
      </c>
      <c r="R2868" s="372">
        <f t="array" ref="R2868">SUM(IF(ISERROR(R2869:R2919),"",R2869:R2919))</f>
        <v>-0.3583839177</v>
      </c>
      <c r="S2868" s="372">
        <f t="array" ref="S2868">SUM(IF(ISERROR(S2869:S2919),"",S2869:S2919))</f>
        <v>-0.3772869975</v>
      </c>
      <c r="T2868" s="372">
        <f t="array" ref="T2868">SUM(IF(ISERROR(T2869:T2919),"",T2869:T2919))</f>
        <v>-0.3970376513</v>
      </c>
      <c r="U2868" s="372">
        <f t="array" ref="U2868">SUM(IF(ISERROR(U2869:U2919),"",U2869:U2919))</f>
        <v>-0.4229341032</v>
      </c>
      <c r="V2868" s="372">
        <f t="array" ref="V2868">SUM(IF(ISERROR(V2869:V2919),"",V2869:V2919))</f>
        <v>-0.4463652458</v>
      </c>
      <c r="W2868" s="372">
        <f t="array" ref="W2868">SUM(IF(ISERROR(W2869:W2919),"",W2869:W2919))</f>
        <v>-0.4645427334</v>
      </c>
      <c r="X2868" s="372">
        <f t="array" ref="X2868">SUM(IF(ISERROR(X2869:X2919),"",X2869:X2919))</f>
        <v>-0.4863459224</v>
      </c>
      <c r="Y2868" s="372">
        <f t="array" ref="Y2868">SUM(IF(ISERROR(Y2869:Y2919),"",Y2869:Y2919))</f>
        <v>-0.5023842812</v>
      </c>
      <c r="Z2868" s="372">
        <f t="array" ref="Z2868">SUM(IF(ISERROR(Z2869:Z2919),"",Z2869:Z2919))</f>
        <v>-0.5155424065</v>
      </c>
      <c r="AA2868" s="372">
        <f t="array" ref="AA2868">SUM(IF(ISERROR(AA2869:AA2919),"",AA2869:AA2919))</f>
        <v>-0.5237181861</v>
      </c>
      <c r="AB2868" s="372">
        <f t="array" ref="AB2868">SUM(IF(ISERROR(AB2869:AB2919),"",AB2869:AB2919))</f>
        <v>-0.5366371518</v>
      </c>
      <c r="AC2868" s="372">
        <f t="array" ref="AC2868">SUM(IF(ISERROR(AC2869:AC2919),"",AC2869:AC2919))</f>
        <v>-0.5588264455</v>
      </c>
      <c r="AD2868" s="372">
        <f t="array" ref="AD2868">SUM(IF(ISERROR(AD2869:AD2919),"",AD2869:AD2919))</f>
        <v>-0.573611283</v>
      </c>
      <c r="AE2868" s="372">
        <f t="array" ref="AE2868">SUM(IF(ISERROR(AE2869:AE2919),"",AE2869:AE2919))</f>
        <v>-0.5948645523</v>
      </c>
      <c r="AF2868" s="372">
        <f t="array" ref="AF2868">SUM(IF(ISERROR(AF2869:AF2919),"",AF2869:AF2919))</f>
        <v>-0.6103450744</v>
      </c>
      <c r="AG2868" s="372">
        <f t="array" ref="AG2868">SUM(IF(ISERROR(AG2869:AG2919),"",AG2869:AG2919))</f>
        <v>-0.6273536235</v>
      </c>
      <c r="AH2868" s="372">
        <f t="array" ref="AH2868">SUM(IF(ISERROR(AH2869:AH2919),"",AH2869:AH2919))</f>
        <v>-0.6475729354</v>
      </c>
      <c r="AI2868" s="372">
        <f t="array" ref="AI2868">SUM(IF(ISERROR(AI2869:AI2919),"",AI2869:AI2919))</f>
        <v>-0.6682517888</v>
      </c>
      <c r="AJ2868" s="372">
        <f t="array" ref="AJ2868">SUM(IF(ISERROR(AJ2869:AJ2919),"",AJ2869:AJ2919))</f>
        <v>-0.690569118</v>
      </c>
      <c r="AK2868" s="372">
        <f t="array" ref="AK2868">SUM(IF(ISERROR(AK2869:AK2919),"",AK2869:AK2919))</f>
        <v>-0.7134104984</v>
      </c>
      <c r="AL2868" s="372">
        <f t="array" ref="AL2868">SUM(IF(ISERROR(AL2869:AL2919),"",AL2869:AL2919))</f>
        <v>-0.7376562655</v>
      </c>
      <c r="AM2868" s="372">
        <f t="array" ref="AM2868">SUM(IF(ISERROR(AM2869:AM2919),"",AM2869:AM2919))</f>
        <v>-0.76181494</v>
      </c>
      <c r="AN2868" s="372">
        <f t="array" ref="AN2868">SUM(IF(ISERROR(AN2869:AN2919),"",AN2869:AN2919))</f>
        <v>-0.7866401113</v>
      </c>
      <c r="AO2868" s="372">
        <f t="array" ref="AO2868">SUM(IF(ISERROR(AO2869:AO2919),"",AO2869:AO2919))</f>
        <v>-0.8121486816</v>
      </c>
      <c r="AP2868" s="372">
        <f t="array" ref="AP2868">SUM(IF(ISERROR(AP2869:AP2919),"",AP2869:AP2919))</f>
        <v>-0.8383579612</v>
      </c>
      <c r="AQ2868" s="372">
        <f t="array" ref="AQ2868">SUM(IF(ISERROR(AQ2869:AQ2919),"",AQ2869:AQ2919))</f>
        <v>-0.8652856773</v>
      </c>
      <c r="AR2868" s="372">
        <f t="array" ref="AR2868">SUM(IF(ISERROR(AR2869:AR2919),"",AR2869:AR2919))</f>
        <v>-0.8929499841</v>
      </c>
      <c r="AS2868" s="372">
        <f t="array" ref="AS2868">SUM(IF(ISERROR(AS2869:AS2919),"",AS2869:AS2919))</f>
        <v>-0.9213694726</v>
      </c>
      <c r="AT2868" s="372">
        <f t="array" ref="AT2868">SUM(IF(ISERROR(AT2869:AT2919),"",AT2869:AT2919))</f>
        <v>-0.9505631808</v>
      </c>
      <c r="AU2868" s="372">
        <f t="array" ref="AU2868">SUM(IF(ISERROR(AU2869:AU2919),"",AU2869:AU2919))</f>
        <v>-0.9805506041</v>
      </c>
      <c r="AV2868" s="372">
        <f t="array" ref="AV2868">SUM(IF(ISERROR(AV2869:AV2919),"",AV2869:AV2919))</f>
        <v>-1.011351706</v>
      </c>
      <c r="AW2868" s="372">
        <f t="array" ref="AW2868">SUM(IF(ISERROR(AW2869:AW2919),"",AW2869:AW2919))</f>
        <v>-1.042986929</v>
      </c>
      <c r="AX2868" s="372">
        <f t="array" ref="AX2868">SUM(IF(ISERROR(AX2869:AX2919),"",AX2869:AX2919))</f>
        <v>-1.075477206</v>
      </c>
      <c r="AY2868" s="372">
        <f t="array" ref="AY2868">SUM(IF(ISERROR(AY2869:AY2919),"",AY2869:AY2919))</f>
        <v>-1.10884397</v>
      </c>
      <c r="AZ2868" s="372">
        <f t="array" ref="AZ2868">SUM(IF(ISERROR(AZ2869:AZ2919),"",AZ2869:AZ2919))</f>
        <v>-1.143109169</v>
      </c>
      <c r="BA2868" s="372">
        <f t="array" ref="BA2868">SUM(IF(ISERROR(BA2869:BA2919),"",BA2869:BA2919))</f>
        <v>-1.17760321</v>
      </c>
      <c r="BB2868" s="372">
        <f t="array" ref="BB2868">SUM(IF(ISERROR(BB2869:BB2919),"",BB2869:BB2919))</f>
        <v>-1.1417678</v>
      </c>
      <c r="BC2868" s="372">
        <f t="array" ref="BC2868">SUM(IF(ISERROR(BC2869:BC2919),"",BC2869:BC2919))</f>
        <v>-1.101341316</v>
      </c>
      <c r="BD2868" s="372">
        <f t="array" ref="BD2868">SUM(IF(ISERROR(BD2869:BD2919),"",BD2869:BD2919))</f>
        <v>-1.056027372</v>
      </c>
      <c r="BE2868" s="372">
        <f t="array" ref="BE2868">SUM(IF(ISERROR(BE2869:BE2919),"",BE2869:BE2919))</f>
        <v>-1.005513538</v>
      </c>
      <c r="BF2868" s="372">
        <f t="array" ref="BF2868">SUM(IF(ISERROR(BF2869:BF2919),"",BF2869:BF2919))</f>
        <v>-0.9494705291</v>
      </c>
      <c r="BG2868" s="372">
        <f t="array" ref="BG2868">SUM(IF(ISERROR(BG2869:BG2919),"",BG2869:BG2919))</f>
        <v>-0.8875513571</v>
      </c>
      <c r="BH2868" s="372">
        <f t="array" ref="BH2868">SUM(IF(ISERROR(BH2869:BH2919),"",BH2869:BH2919))</f>
        <v>-0.819390442</v>
      </c>
      <c r="BI2868" s="372">
        <f t="array" ref="BI2868">SUM(IF(ISERROR(BI2869:BI2919),"",BI2869:BI2919))</f>
        <v>-0.7446026769</v>
      </c>
      <c r="BJ2868" s="372">
        <f t="array" ref="BJ2868">SUM(IF(ISERROR(BJ2869:BJ2919),"",BJ2869:BJ2919))</f>
        <v>-0.6627824493</v>
      </c>
      <c r="BK2868" s="372">
        <f t="array" ref="BK2868">SUM(IF(ISERROR(BK2869:BK2919),"",BK2869:BK2919))</f>
        <v>-0.573502614</v>
      </c>
      <c r="BL2868" s="372">
        <f t="array" ref="BL2868">SUM(IF(ISERROR(BL2869:BL2919),"",BL2869:BL2919))</f>
        <v>-0.4763134165</v>
      </c>
      <c r="BM2868" s="372">
        <f t="array" ref="BM2868">SUM(IF(ISERROR(BM2869:BM2919),"",BM2869:BM2919))</f>
        <v>-0.3707413634</v>
      </c>
      <c r="BN2868" s="372">
        <f t="array" ref="BN2868">SUM(IF(ISERROR(BN2869:BN2919),"",BN2869:BN2919))</f>
        <v>-0.2562880386</v>
      </c>
      <c r="BO2868" s="372">
        <f t="array" ref="BO2868">SUM(IF(ISERROR(BO2869:BO2919),"",BO2869:BO2919))</f>
        <v>-0.1324288612</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-0.01189969842</v>
      </c>
      <c r="D2869" s="373">
        <f>PPMT('Assumptions (T&amp;D)'!$C$20,Model!X$1,'Assumptions (T&amp;D)'!$C$23,Model!$C$2866)</f>
        <v>-0.0124649341</v>
      </c>
      <c r="E2869" s="373">
        <f>PPMT('Assumptions (T&amp;D)'!$C$20,Model!Y$1,'Assumptions (T&amp;D)'!$C$23,Model!$C$2866)</f>
        <v>-0.01305701847</v>
      </c>
      <c r="F2869" s="373">
        <f>PPMT('Assumptions (T&amp;D)'!$C$20,Model!Z$1,'Assumptions (T&amp;D)'!$C$23,Model!$C$2866)</f>
        <v>-0.01367722684</v>
      </c>
      <c r="G2869" s="373">
        <f>PPMT('Assumptions (T&amp;D)'!$C$20,Model!AA$1,'Assumptions (T&amp;D)'!$C$23,Model!$C$2866)</f>
        <v>-0.01432689512</v>
      </c>
      <c r="H2869" s="373">
        <f>PPMT('Assumptions (T&amp;D)'!$C$20,Model!AB$1,'Assumptions (T&amp;D)'!$C$23,Model!$C$2866)</f>
        <v>-0.01500742264</v>
      </c>
      <c r="I2869" s="373">
        <f>PPMT('Assumptions (T&amp;D)'!$C$20,Model!AC$1,'Assumptions (T&amp;D)'!$C$23,Model!$C$2866)</f>
        <v>-0.01572027521</v>
      </c>
      <c r="J2869" s="373">
        <f>PPMT('Assumptions (T&amp;D)'!$C$20,Model!AD$1,'Assumptions (T&amp;D)'!$C$23,Model!$C$2866)</f>
        <v>-0.01646698828</v>
      </c>
      <c r="K2869" s="373">
        <f>PPMT('Assumptions (T&amp;D)'!$C$20,Model!AE$1,'Assumptions (T&amp;D)'!$C$23,Model!$C$2866)</f>
        <v>-0.01724917023</v>
      </c>
      <c r="L2869" s="373">
        <f>PPMT('Assumptions (T&amp;D)'!$C$20,Model!AF$1,'Assumptions (T&amp;D)'!$C$23,Model!$C$2866)</f>
        <v>-0.01806850581</v>
      </c>
      <c r="M2869" s="373">
        <f>PPMT('Assumptions (T&amp;D)'!$C$20,Model!AG$1,'Assumptions (T&amp;D)'!$C$23,Model!$C$2866)</f>
        <v>-0.01892675984</v>
      </c>
      <c r="N2869" s="373">
        <f>PPMT('Assumptions (T&amp;D)'!$C$20,Model!AH$1,'Assumptions (T&amp;D)'!$C$23,Model!$C$2866)</f>
        <v>-0.01982578093</v>
      </c>
      <c r="O2869" s="373">
        <f>PPMT('Assumptions (T&amp;D)'!$C$20,Model!AI$1,'Assumptions (T&amp;D)'!$C$23,Model!$C$2866)</f>
        <v>-0.02076750553</v>
      </c>
      <c r="P2869" s="373">
        <f>PPMT('Assumptions (T&amp;D)'!$C$20,Model!AJ$1,'Assumptions (T&amp;D)'!$C$23,Model!$C$2866)</f>
        <v>-0.02175396204</v>
      </c>
      <c r="Q2869" s="373">
        <f>PPMT('Assumptions (T&amp;D)'!$C$20,Model!AK$1,'Assumptions (T&amp;D)'!$C$23,Model!$C$2866)</f>
        <v>-0.02278727524</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-0.0111619323</v>
      </c>
      <c r="E2870" s="373">
        <f>PPMT('Assumptions (T&amp;D)'!$C$20,Model!X$1,'Assumptions (T&amp;D)'!$C$23,Model!$D$2866)</f>
        <v>-0.01169212409</v>
      </c>
      <c r="F2870" s="373">
        <f>PPMT('Assumptions (T&amp;D)'!$C$20,Model!Y$1,'Assumptions (T&amp;D)'!$C$23,Model!$D$2866)</f>
        <v>-0.01224749998</v>
      </c>
      <c r="G2870" s="373">
        <f>PPMT('Assumptions (T&amp;D)'!$C$20,Model!Z$1,'Assumptions (T&amp;D)'!$C$23,Model!$D$2866)</f>
        <v>-0.01282925623</v>
      </c>
      <c r="H2870" s="373">
        <f>PPMT('Assumptions (T&amp;D)'!$C$20,Model!AA$1,'Assumptions (T&amp;D)'!$C$23,Model!$D$2866)</f>
        <v>-0.0134386459</v>
      </c>
      <c r="I2870" s="373">
        <f>PPMT('Assumptions (T&amp;D)'!$C$20,Model!AB$1,'Assumptions (T&amp;D)'!$C$23,Model!$D$2866)</f>
        <v>-0.01407698158</v>
      </c>
      <c r="J2870" s="373">
        <f>PPMT('Assumptions (T&amp;D)'!$C$20,Model!AC$1,'Assumptions (T&amp;D)'!$C$23,Model!$D$2866)</f>
        <v>-0.01474563821</v>
      </c>
      <c r="K2870" s="373">
        <f>PPMT('Assumptions (T&amp;D)'!$C$20,Model!AD$1,'Assumptions (T&amp;D)'!$C$23,Model!$D$2866)</f>
        <v>-0.01544605602</v>
      </c>
      <c r="L2870" s="373">
        <f>PPMT('Assumptions (T&amp;D)'!$C$20,Model!AE$1,'Assumptions (T&amp;D)'!$C$23,Model!$D$2866)</f>
        <v>-0.01617974368</v>
      </c>
      <c r="M2870" s="373">
        <f>PPMT('Assumptions (T&amp;D)'!$C$20,Model!AF$1,'Assumptions (T&amp;D)'!$C$23,Model!$D$2866)</f>
        <v>-0.01694828151</v>
      </c>
      <c r="N2870" s="373">
        <f>PPMT('Assumptions (T&amp;D)'!$C$20,Model!AG$1,'Assumptions (T&amp;D)'!$C$23,Model!$D$2866)</f>
        <v>-0.01775332488</v>
      </c>
      <c r="O2870" s="373">
        <f>PPMT('Assumptions (T&amp;D)'!$C$20,Model!AH$1,'Assumptions (T&amp;D)'!$C$23,Model!$D$2866)</f>
        <v>-0.01859660781</v>
      </c>
      <c r="P2870" s="373">
        <f>PPMT('Assumptions (T&amp;D)'!$C$20,Model!AI$1,'Assumptions (T&amp;D)'!$C$23,Model!$D$2866)</f>
        <v>-0.01947994668</v>
      </c>
      <c r="Q2870" s="373">
        <f>PPMT('Assumptions (T&amp;D)'!$C$20,Model!AJ$1,'Assumptions (T&amp;D)'!$C$23,Model!$D$2866)</f>
        <v>-0.02040524415</v>
      </c>
      <c r="R2870" s="373">
        <f>PPMT('Assumptions (T&amp;D)'!$C$20,Model!AK$1,'Assumptions (T&amp;D)'!$C$23,Model!$D$2866)</f>
        <v>-0.02137449325</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-0.0116243799</v>
      </c>
      <c r="F2871" s="373">
        <f>PPMT('Assumptions (T&amp;D)'!$C$20,Model!X$1,'Assumptions (T&amp;D)'!$C$23,Model!$E$2866)</f>
        <v>-0.01217653795</v>
      </c>
      <c r="G2871" s="373">
        <f>PPMT('Assumptions (T&amp;D)'!$C$20,Model!Y$1,'Assumptions (T&amp;D)'!$C$23,Model!$E$2866)</f>
        <v>-0.0127549235</v>
      </c>
      <c r="H2871" s="373">
        <f>PPMT('Assumptions (T&amp;D)'!$C$20,Model!Z$1,'Assumptions (T&amp;D)'!$C$23,Model!$E$2866)</f>
        <v>-0.01336078236</v>
      </c>
      <c r="I2871" s="373">
        <f>PPMT('Assumptions (T&amp;D)'!$C$20,Model!AA$1,'Assumptions (T&amp;D)'!$C$23,Model!$E$2866)</f>
        <v>-0.01399541953</v>
      </c>
      <c r="J2871" s="373">
        <f>PPMT('Assumptions (T&amp;D)'!$C$20,Model!AB$1,'Assumptions (T&amp;D)'!$C$23,Model!$E$2866)</f>
        <v>-0.01466020195</v>
      </c>
      <c r="K2871" s="373">
        <f>PPMT('Assumptions (T&amp;D)'!$C$20,Model!AC$1,'Assumptions (T&amp;D)'!$C$23,Model!$E$2866)</f>
        <v>-0.01535656155</v>
      </c>
      <c r="L2871" s="373">
        <f>PPMT('Assumptions (T&amp;D)'!$C$20,Model!AD$1,'Assumptions (T&amp;D)'!$C$23,Model!$E$2866)</f>
        <v>-0.01608599822</v>
      </c>
      <c r="M2871" s="373">
        <f>PPMT('Assumptions (T&amp;D)'!$C$20,Model!AE$1,'Assumptions (T&amp;D)'!$C$23,Model!$E$2866)</f>
        <v>-0.01685008314</v>
      </c>
      <c r="N2871" s="373">
        <f>PPMT('Assumptions (T&amp;D)'!$C$20,Model!AF$1,'Assumptions (T&amp;D)'!$C$23,Model!$E$2866)</f>
        <v>-0.01765046208</v>
      </c>
      <c r="O2871" s="373">
        <f>PPMT('Assumptions (T&amp;D)'!$C$20,Model!AG$1,'Assumptions (T&amp;D)'!$C$23,Model!$E$2866)</f>
        <v>-0.01848885903</v>
      </c>
      <c r="P2871" s="373">
        <f>PPMT('Assumptions (T&amp;D)'!$C$20,Model!AH$1,'Assumptions (T&amp;D)'!$C$23,Model!$E$2866)</f>
        <v>-0.01936707984</v>
      </c>
      <c r="Q2871" s="373">
        <f>PPMT('Assumptions (T&amp;D)'!$C$20,Model!AI$1,'Assumptions (T&amp;D)'!$C$23,Model!$E$2866)</f>
        <v>-0.02028701613</v>
      </c>
      <c r="R2871" s="373">
        <f>PPMT('Assumptions (T&amp;D)'!$C$20,Model!AJ$1,'Assumptions (T&amp;D)'!$C$23,Model!$E$2866)</f>
        <v>-0.0212506494</v>
      </c>
      <c r="S2871" s="373">
        <f>PPMT('Assumptions (T&amp;D)'!$C$20,Model!AK$1,'Assumptions (T&amp;D)'!$C$23,Model!$E$2866)</f>
        <v>-0.02226005524</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-0.009186576876</v>
      </c>
      <c r="G2872" s="373">
        <f>PPMT('Assumptions (T&amp;D)'!$C$20,Model!X$1,'Assumptions (T&amp;D)'!$C$23,Model!$F$2866)</f>
        <v>-0.009622939277</v>
      </c>
      <c r="H2872" s="373">
        <f>PPMT('Assumptions (T&amp;D)'!$C$20,Model!Y$1,'Assumptions (T&amp;D)'!$C$23,Model!$F$2866)</f>
        <v>-0.01008002889</v>
      </c>
      <c r="I2872" s="373">
        <f>PPMT('Assumptions (T&amp;D)'!$C$20,Model!Z$1,'Assumptions (T&amp;D)'!$C$23,Model!$F$2866)</f>
        <v>-0.01055883027</v>
      </c>
      <c r="J2872" s="373">
        <f>PPMT('Assumptions (T&amp;D)'!$C$20,Model!AA$1,'Assumptions (T&amp;D)'!$C$23,Model!$F$2866)</f>
        <v>-0.0110603747</v>
      </c>
      <c r="K2872" s="373">
        <f>PPMT('Assumptions (T&amp;D)'!$C$20,Model!AB$1,'Assumptions (T&amp;D)'!$C$23,Model!$F$2866)</f>
        <v>-0.0115857425</v>
      </c>
      <c r="L2872" s="373">
        <f>PPMT('Assumptions (T&amp;D)'!$C$20,Model!AC$1,'Assumptions (T&amp;D)'!$C$23,Model!$F$2866)</f>
        <v>-0.01213606527</v>
      </c>
      <c r="M2872" s="373">
        <f>PPMT('Assumptions (T&amp;D)'!$C$20,Model!AD$1,'Assumptions (T&amp;D)'!$C$23,Model!$F$2866)</f>
        <v>-0.01271252837</v>
      </c>
      <c r="N2872" s="373">
        <f>PPMT('Assumptions (T&amp;D)'!$C$20,Model!AE$1,'Assumptions (T&amp;D)'!$C$23,Model!$F$2866)</f>
        <v>-0.01331637347</v>
      </c>
      <c r="O2872" s="373">
        <f>PPMT('Assumptions (T&amp;D)'!$C$20,Model!AF$1,'Assumptions (T&amp;D)'!$C$23,Model!$F$2866)</f>
        <v>-0.01394890121</v>
      </c>
      <c r="P2872" s="373">
        <f>PPMT('Assumptions (T&amp;D)'!$C$20,Model!AG$1,'Assumptions (T&amp;D)'!$C$23,Model!$F$2866)</f>
        <v>-0.01461147402</v>
      </c>
      <c r="Q2872" s="373">
        <f>PPMT('Assumptions (T&amp;D)'!$C$20,Model!AH$1,'Assumptions (T&amp;D)'!$C$23,Model!$F$2866)</f>
        <v>-0.01530551903</v>
      </c>
      <c r="R2872" s="373">
        <f>PPMT('Assumptions (T&amp;D)'!$C$20,Model!AI$1,'Assumptions (T&amp;D)'!$C$23,Model!$F$2866)</f>
        <v>-0.01603253118</v>
      </c>
      <c r="S2872" s="373">
        <f>PPMT('Assumptions (T&amp;D)'!$C$20,Model!AJ$1,'Assumptions (T&amp;D)'!$C$23,Model!$F$2866)</f>
        <v>-0.01679407642</v>
      </c>
      <c r="T2872" s="373">
        <f>PPMT('Assumptions (T&amp;D)'!$C$20,Model!AK$1,'Assumptions (T&amp;D)'!$C$23,Model!$F$2866)</f>
        <v>-0.01759179505</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-0.01149227914</v>
      </c>
      <c r="H2873" s="373">
        <f>PPMT('Assumptions (T&amp;D)'!$C$20,Model!X$1,'Assumptions (T&amp;D)'!$C$23,Model!$G$2866)</f>
        <v>-0.0120381624</v>
      </c>
      <c r="I2873" s="373">
        <f>PPMT('Assumptions (T&amp;D)'!$C$20,Model!Y$1,'Assumptions (T&amp;D)'!$C$23,Model!$G$2866)</f>
        <v>-0.01260997511</v>
      </c>
      <c r="J2873" s="373">
        <f>PPMT('Assumptions (T&amp;D)'!$C$20,Model!Z$1,'Assumptions (T&amp;D)'!$C$23,Model!$G$2866)</f>
        <v>-0.01320894893</v>
      </c>
      <c r="K2873" s="373">
        <f>PPMT('Assumptions (T&amp;D)'!$C$20,Model!AA$1,'Assumptions (T&amp;D)'!$C$23,Model!$G$2866)</f>
        <v>-0.01383637401</v>
      </c>
      <c r="L2873" s="373">
        <f>PPMT('Assumptions (T&amp;D)'!$C$20,Model!AB$1,'Assumptions (T&amp;D)'!$C$23,Model!$G$2866)</f>
        <v>-0.01449360177</v>
      </c>
      <c r="M2873" s="373">
        <f>PPMT('Assumptions (T&amp;D)'!$C$20,Model!AC$1,'Assumptions (T&amp;D)'!$C$23,Model!$G$2866)</f>
        <v>-0.01518204786</v>
      </c>
      <c r="N2873" s="373">
        <f>PPMT('Assumptions (T&amp;D)'!$C$20,Model!AD$1,'Assumptions (T&amp;D)'!$C$23,Model!$G$2866)</f>
        <v>-0.01590319513</v>
      </c>
      <c r="O2873" s="373">
        <f>PPMT('Assumptions (T&amp;D)'!$C$20,Model!AE$1,'Assumptions (T&amp;D)'!$C$23,Model!$G$2866)</f>
        <v>-0.0166585969</v>
      </c>
      <c r="P2873" s="373">
        <f>PPMT('Assumptions (T&amp;D)'!$C$20,Model!AF$1,'Assumptions (T&amp;D)'!$C$23,Model!$G$2866)</f>
        <v>-0.01744988025</v>
      </c>
      <c r="Q2873" s="373">
        <f>PPMT('Assumptions (T&amp;D)'!$C$20,Model!AG$1,'Assumptions (T&amp;D)'!$C$23,Model!$G$2866)</f>
        <v>-0.01827874956</v>
      </c>
      <c r="R2873" s="373">
        <f>PPMT('Assumptions (T&amp;D)'!$C$20,Model!AH$1,'Assumptions (T&amp;D)'!$C$23,Model!$G$2866)</f>
        <v>-0.01914699017</v>
      </c>
      <c r="S2873" s="373">
        <f>PPMT('Assumptions (T&amp;D)'!$C$20,Model!AI$1,'Assumptions (T&amp;D)'!$C$23,Model!$G$2866)</f>
        <v>-0.0200564722</v>
      </c>
      <c r="T2873" s="373">
        <f>PPMT('Assumptions (T&amp;D)'!$C$20,Model!AJ$1,'Assumptions (T&amp;D)'!$C$23,Model!$G$2866)</f>
        <v>-0.02100915463</v>
      </c>
      <c r="U2873" s="373">
        <f>PPMT('Assumptions (T&amp;D)'!$C$20,Model!AK$1,'Assumptions (T&amp;D)'!$C$23,Model!$G$2866)</f>
        <v>-0.02200708947</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-0.01492607304</v>
      </c>
      <c r="I2874" s="373">
        <f>PPMT('Assumptions (T&amp;D)'!$C$20,Model!X$1,'Assumptions (T&amp;D)'!$C$23,Model!$H$2866)</f>
        <v>-0.01563506151</v>
      </c>
      <c r="J2874" s="373">
        <f>PPMT('Assumptions (T&amp;D)'!$C$20,Model!Y$1,'Assumptions (T&amp;D)'!$C$23,Model!$H$2866)</f>
        <v>-0.01637772693</v>
      </c>
      <c r="K2874" s="373">
        <f>PPMT('Assumptions (T&amp;D)'!$C$20,Model!Z$1,'Assumptions (T&amp;D)'!$C$23,Model!$H$2866)</f>
        <v>-0.01715566896</v>
      </c>
      <c r="L2874" s="373">
        <f>PPMT('Assumptions (T&amp;D)'!$C$20,Model!AA$1,'Assumptions (T&amp;D)'!$C$23,Model!$H$2866)</f>
        <v>-0.01797056323</v>
      </c>
      <c r="M2874" s="373">
        <f>PPMT('Assumptions (T&amp;D)'!$C$20,Model!AB$1,'Assumptions (T&amp;D)'!$C$23,Model!$H$2866)</f>
        <v>-0.01882416499</v>
      </c>
      <c r="N2874" s="373">
        <f>PPMT('Assumptions (T&amp;D)'!$C$20,Model!AC$1,'Assumptions (T&amp;D)'!$C$23,Model!$H$2866)</f>
        <v>-0.01971831282</v>
      </c>
      <c r="O2874" s="373">
        <f>PPMT('Assumptions (T&amp;D)'!$C$20,Model!AD$1,'Assumptions (T&amp;D)'!$C$23,Model!$H$2866)</f>
        <v>-0.02065493268</v>
      </c>
      <c r="P2874" s="373">
        <f>PPMT('Assumptions (T&amp;D)'!$C$20,Model!AE$1,'Assumptions (T&amp;D)'!$C$23,Model!$H$2866)</f>
        <v>-0.02163604198</v>
      </c>
      <c r="Q2874" s="373">
        <f>PPMT('Assumptions (T&amp;D)'!$C$20,Model!AF$1,'Assumptions (T&amp;D)'!$C$23,Model!$H$2866)</f>
        <v>-0.02266375398</v>
      </c>
      <c r="R2874" s="373">
        <f>PPMT('Assumptions (T&amp;D)'!$C$20,Model!AG$1,'Assumptions (T&amp;D)'!$C$23,Model!$H$2866)</f>
        <v>-0.02374028229</v>
      </c>
      <c r="S2874" s="373">
        <f>PPMT('Assumptions (T&amp;D)'!$C$20,Model!AH$1,'Assumptions (T&amp;D)'!$C$23,Model!$H$2866)</f>
        <v>-0.0248679457</v>
      </c>
      <c r="T2874" s="373">
        <f>PPMT('Assumptions (T&amp;D)'!$C$20,Model!AI$1,'Assumptions (T&amp;D)'!$C$23,Model!$H$2866)</f>
        <v>-0.02604917312</v>
      </c>
      <c r="U2874" s="373">
        <f>PPMT('Assumptions (T&amp;D)'!$C$20,Model!AJ$1,'Assumptions (T&amp;D)'!$C$23,Model!$H$2866)</f>
        <v>-0.02728650885</v>
      </c>
      <c r="V2874" s="373">
        <f>PPMT('Assumptions (T&amp;D)'!$C$20,Model!AK$1,'Assumptions (T&amp;D)'!$C$23,Model!$H$2866)</f>
        <v>-0.02858261802</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-0.01420534133</v>
      </c>
      <c r="J2875" s="373">
        <f>PPMT('Assumptions (T&amp;D)'!$C$20,Model!X$1,'Assumptions (T&amp;D)'!$C$23,Model!$I$2866)</f>
        <v>-0.01488009504</v>
      </c>
      <c r="K2875" s="373">
        <f>PPMT('Assumptions (T&amp;D)'!$C$20,Model!Y$1,'Assumptions (T&amp;D)'!$C$23,Model!$I$2866)</f>
        <v>-0.01558689956</v>
      </c>
      <c r="L2875" s="373">
        <f>PPMT('Assumptions (T&amp;D)'!$C$20,Model!Z$1,'Assumptions (T&amp;D)'!$C$23,Model!$I$2866)</f>
        <v>-0.01632727728</v>
      </c>
      <c r="M2875" s="373">
        <f>PPMT('Assumptions (T&amp;D)'!$C$20,Model!AA$1,'Assumptions (T&amp;D)'!$C$23,Model!$I$2866)</f>
        <v>-0.01710282296</v>
      </c>
      <c r="N2875" s="373">
        <f>PPMT('Assumptions (T&amp;D)'!$C$20,Model!AB$1,'Assumptions (T&amp;D)'!$C$23,Model!$I$2866)</f>
        <v>-0.01791520705</v>
      </c>
      <c r="O2875" s="373">
        <f>PPMT('Assumptions (T&amp;D)'!$C$20,Model!AC$1,'Assumptions (T&amp;D)'!$C$23,Model!$I$2866)</f>
        <v>-0.01876617938</v>
      </c>
      <c r="P2875" s="373">
        <f>PPMT('Assumptions (T&amp;D)'!$C$20,Model!AD$1,'Assumptions (T&amp;D)'!$C$23,Model!$I$2866)</f>
        <v>-0.0196575729</v>
      </c>
      <c r="Q2875" s="373">
        <f>PPMT('Assumptions (T&amp;D)'!$C$20,Model!AE$1,'Assumptions (T&amp;D)'!$C$23,Model!$I$2866)</f>
        <v>-0.02059130761</v>
      </c>
      <c r="R2875" s="373">
        <f>PPMT('Assumptions (T&amp;D)'!$C$20,Model!AF$1,'Assumptions (T&amp;D)'!$C$23,Model!$I$2866)</f>
        <v>-0.02156939473</v>
      </c>
      <c r="S2875" s="373">
        <f>PPMT('Assumptions (T&amp;D)'!$C$20,Model!AG$1,'Assumptions (T&amp;D)'!$C$23,Model!$I$2866)</f>
        <v>-0.02259394097</v>
      </c>
      <c r="T2875" s="373">
        <f>PPMT('Assumptions (T&amp;D)'!$C$20,Model!AH$1,'Assumptions (T&amp;D)'!$C$23,Model!$I$2866)</f>
        <v>-0.02366715317</v>
      </c>
      <c r="U2875" s="373">
        <f>PPMT('Assumptions (T&amp;D)'!$C$20,Model!AI$1,'Assumptions (T&amp;D)'!$C$23,Model!$I$2866)</f>
        <v>-0.02479134295</v>
      </c>
      <c r="V2875" s="373">
        <f>PPMT('Assumptions (T&amp;D)'!$C$20,Model!AJ$1,'Assumptions (T&amp;D)'!$C$23,Model!$I$2866)</f>
        <v>-0.02596893174</v>
      </c>
      <c r="W2875" s="373">
        <f>PPMT('Assumptions (T&amp;D)'!$C$20,Model!AK$1,'Assumptions (T&amp;D)'!$C$23,Model!$I$2866)</f>
        <v>-0.02720245599</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-0.01807305612</v>
      </c>
      <c r="K2876" s="373">
        <f>PPMT('Assumptions (T&amp;D)'!$C$20,Model!X$1,'Assumptions (T&amp;D)'!$C$23,Model!$J$2866)</f>
        <v>-0.01893152629</v>
      </c>
      <c r="L2876" s="373">
        <f>PPMT('Assumptions (T&amp;D)'!$C$20,Model!Y$1,'Assumptions (T&amp;D)'!$C$23,Model!$J$2866)</f>
        <v>-0.01983077379</v>
      </c>
      <c r="M2876" s="373">
        <f>PPMT('Assumptions (T&amp;D)'!$C$20,Model!Z$1,'Assumptions (T&amp;D)'!$C$23,Model!$J$2866)</f>
        <v>-0.02077273554</v>
      </c>
      <c r="N2876" s="373">
        <f>PPMT('Assumptions (T&amp;D)'!$C$20,Model!AA$1,'Assumptions (T&amp;D)'!$C$23,Model!$J$2866)</f>
        <v>-0.02175944048</v>
      </c>
      <c r="O2876" s="373">
        <f>PPMT('Assumptions (T&amp;D)'!$C$20,Model!AB$1,'Assumptions (T&amp;D)'!$C$23,Model!$J$2866)</f>
        <v>-0.02279301391</v>
      </c>
      <c r="P2876" s="373">
        <f>PPMT('Assumptions (T&amp;D)'!$C$20,Model!AC$1,'Assumptions (T&amp;D)'!$C$23,Model!$J$2866)</f>
        <v>-0.02387568207</v>
      </c>
      <c r="Q2876" s="373">
        <f>PPMT('Assumptions (T&amp;D)'!$C$20,Model!AD$1,'Assumptions (T&amp;D)'!$C$23,Model!$J$2866)</f>
        <v>-0.02500977696</v>
      </c>
      <c r="R2876" s="373">
        <f>PPMT('Assumptions (T&amp;D)'!$C$20,Model!AE$1,'Assumptions (T&amp;D)'!$C$23,Model!$J$2866)</f>
        <v>-0.02619774137</v>
      </c>
      <c r="S2876" s="373">
        <f>PPMT('Assumptions (T&amp;D)'!$C$20,Model!AF$1,'Assumptions (T&amp;D)'!$C$23,Model!$J$2866)</f>
        <v>-0.02744213409</v>
      </c>
      <c r="T2876" s="373">
        <f>PPMT('Assumptions (T&amp;D)'!$C$20,Model!AG$1,'Assumptions (T&amp;D)'!$C$23,Model!$J$2866)</f>
        <v>-0.02874563545</v>
      </c>
      <c r="U2876" s="373">
        <f>PPMT('Assumptions (T&amp;D)'!$C$20,Model!AH$1,'Assumptions (T&amp;D)'!$C$23,Model!$J$2866)</f>
        <v>-0.03011105314</v>
      </c>
      <c r="V2876" s="373">
        <f>PPMT('Assumptions (T&amp;D)'!$C$20,Model!AI$1,'Assumptions (T&amp;D)'!$C$23,Model!$J$2866)</f>
        <v>-0.03154132816</v>
      </c>
      <c r="W2876" s="373">
        <f>PPMT('Assumptions (T&amp;D)'!$C$20,Model!AJ$1,'Assumptions (T&amp;D)'!$C$23,Model!$J$2866)</f>
        <v>-0.03303954125</v>
      </c>
      <c r="X2876" s="373">
        <f>PPMT('Assumptions (T&amp;D)'!$C$20,Model!AK$1,'Assumptions (T&amp;D)'!$C$23,Model!$J$2866)</f>
        <v>-0.03460891946</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-0.02037957697</v>
      </c>
      <c r="L2877" s="373">
        <f>PPMT('Assumptions (T&amp;D)'!$C$20,Model!X$1,'Assumptions (T&amp;D)'!$C$23,Model!$K$2866)</f>
        <v>-0.02134760687</v>
      </c>
      <c r="M2877" s="373">
        <f>PPMT('Assumptions (T&amp;D)'!$C$20,Model!Y$1,'Assumptions (T&amp;D)'!$C$23,Model!$K$2866)</f>
        <v>-0.0223616182</v>
      </c>
      <c r="N2877" s="373">
        <f>PPMT('Assumptions (T&amp;D)'!$C$20,Model!Z$1,'Assumptions (T&amp;D)'!$C$23,Model!$K$2866)</f>
        <v>-0.02342379507</v>
      </c>
      <c r="O2877" s="373">
        <f>PPMT('Assumptions (T&amp;D)'!$C$20,Model!AA$1,'Assumptions (T&amp;D)'!$C$23,Model!$K$2866)</f>
        <v>-0.02453642533</v>
      </c>
      <c r="P2877" s="373">
        <f>PPMT('Assumptions (T&amp;D)'!$C$20,Model!AB$1,'Assumptions (T&amp;D)'!$C$23,Model!$K$2866)</f>
        <v>-0.02570190553</v>
      </c>
      <c r="Q2877" s="373">
        <f>PPMT('Assumptions (T&amp;D)'!$C$20,Model!AC$1,'Assumptions (T&amp;D)'!$C$23,Model!$K$2866)</f>
        <v>-0.02692274605</v>
      </c>
      <c r="R2877" s="373">
        <f>PPMT('Assumptions (T&amp;D)'!$C$20,Model!AD$1,'Assumptions (T&amp;D)'!$C$23,Model!$K$2866)</f>
        <v>-0.02820157648</v>
      </c>
      <c r="S2877" s="373">
        <f>PPMT('Assumptions (T&amp;D)'!$C$20,Model!AE$1,'Assumptions (T&amp;D)'!$C$23,Model!$K$2866)</f>
        <v>-0.02954115137</v>
      </c>
      <c r="T2877" s="373">
        <f>PPMT('Assumptions (T&amp;D)'!$C$20,Model!AF$1,'Assumptions (T&amp;D)'!$C$23,Model!$K$2866)</f>
        <v>-0.03094435606</v>
      </c>
      <c r="U2877" s="373">
        <f>PPMT('Assumptions (T&amp;D)'!$C$20,Model!AG$1,'Assumptions (T&amp;D)'!$C$23,Model!$K$2866)</f>
        <v>-0.03241421297</v>
      </c>
      <c r="V2877" s="373">
        <f>PPMT('Assumptions (T&amp;D)'!$C$20,Model!AH$1,'Assumptions (T&amp;D)'!$C$23,Model!$K$2866)</f>
        <v>-0.03395388809</v>
      </c>
      <c r="W2877" s="373">
        <f>PPMT('Assumptions (T&amp;D)'!$C$20,Model!AI$1,'Assumptions (T&amp;D)'!$C$23,Model!$K$2866)</f>
        <v>-0.03556669777</v>
      </c>
      <c r="X2877" s="373">
        <f>PPMT('Assumptions (T&amp;D)'!$C$20,Model!AJ$1,'Assumptions (T&amp;D)'!$C$23,Model!$K$2866)</f>
        <v>-0.03725611591</v>
      </c>
      <c r="Y2877" s="373">
        <f>PPMT('Assumptions (T&amp;D)'!$C$20,Model!AK$1,'Assumptions (T&amp;D)'!$C$23,Model!$K$2866)</f>
        <v>-0.03902578142</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-0.02367956722</v>
      </c>
      <c r="M2878" s="373">
        <f>PPMT('Assumptions (T&amp;D)'!$C$20,Model!X$1,'Assumptions (T&amp;D)'!$C$23,Model!$L$2866)</f>
        <v>-0.02480434667</v>
      </c>
      <c r="N2878" s="373">
        <f>PPMT('Assumptions (T&amp;D)'!$C$20,Model!Y$1,'Assumptions (T&amp;D)'!$C$23,Model!$L$2866)</f>
        <v>-0.02598255313</v>
      </c>
      <c r="O2878" s="373">
        <f>PPMT('Assumptions (T&amp;D)'!$C$20,Model!Z$1,'Assumptions (T&amp;D)'!$C$23,Model!$L$2866)</f>
        <v>-0.02721672441</v>
      </c>
      <c r="P2878" s="373">
        <f>PPMT('Assumptions (T&amp;D)'!$C$20,Model!AA$1,'Assumptions (T&amp;D)'!$C$23,Model!$L$2866)</f>
        <v>-0.02850951882</v>
      </c>
      <c r="Q2878" s="373">
        <f>PPMT('Assumptions (T&amp;D)'!$C$20,Model!AB$1,'Assumptions (T&amp;D)'!$C$23,Model!$L$2866)</f>
        <v>-0.02986372096</v>
      </c>
      <c r="R2878" s="373">
        <f>PPMT('Assumptions (T&amp;D)'!$C$20,Model!AC$1,'Assumptions (T&amp;D)'!$C$23,Model!$L$2866)</f>
        <v>-0.03128224771</v>
      </c>
      <c r="S2878" s="373">
        <f>PPMT('Assumptions (T&amp;D)'!$C$20,Model!AD$1,'Assumptions (T&amp;D)'!$C$23,Model!$L$2866)</f>
        <v>-0.03276815447</v>
      </c>
      <c r="T2878" s="373">
        <f>PPMT('Assumptions (T&amp;D)'!$C$20,Model!AE$1,'Assumptions (T&amp;D)'!$C$23,Model!$L$2866)</f>
        <v>-0.03432464181</v>
      </c>
      <c r="U2878" s="373">
        <f>PPMT('Assumptions (T&amp;D)'!$C$20,Model!AF$1,'Assumptions (T&amp;D)'!$C$23,Model!$L$2866)</f>
        <v>-0.0359550623</v>
      </c>
      <c r="V2878" s="373">
        <f>PPMT('Assumptions (T&amp;D)'!$C$20,Model!AG$1,'Assumptions (T&amp;D)'!$C$23,Model!$L$2866)</f>
        <v>-0.03766292776</v>
      </c>
      <c r="W2878" s="373">
        <f>PPMT('Assumptions (T&amp;D)'!$C$20,Model!AH$1,'Assumptions (T&amp;D)'!$C$23,Model!$L$2866)</f>
        <v>-0.03945191683</v>
      </c>
      <c r="X2878" s="373">
        <f>PPMT('Assumptions (T&amp;D)'!$C$20,Model!AI$1,'Assumptions (T&amp;D)'!$C$23,Model!$L$2866)</f>
        <v>-0.04132588287</v>
      </c>
      <c r="Y2878" s="373">
        <f>PPMT('Assumptions (T&amp;D)'!$C$20,Model!AJ$1,'Assumptions (T&amp;D)'!$C$23,Model!$L$2866)</f>
        <v>-0.04328886231</v>
      </c>
      <c r="Z2878" s="373">
        <f>PPMT('Assumptions (T&amp;D)'!$C$20,Model!AK$1,'Assumptions (T&amp;D)'!$C$23,Model!$L$2866)</f>
        <v>-0.04534508327</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-0.0220271874</v>
      </c>
      <c r="N2879" s="373">
        <f>PPMT('Assumptions (T&amp;D)'!$C$20,Model!X$1,'Assumptions (T&amp;D)'!$C$23,Model!$M$2866)</f>
        <v>-0.02307347881</v>
      </c>
      <c r="O2879" s="373">
        <f>PPMT('Assumptions (T&amp;D)'!$C$20,Model!Y$1,'Assumptions (T&amp;D)'!$C$23,Model!$M$2866)</f>
        <v>-0.02416946905</v>
      </c>
      <c r="P2879" s="373">
        <f>PPMT('Assumptions (T&amp;D)'!$C$20,Model!Z$1,'Assumptions (T&amp;D)'!$C$23,Model!$M$2866)</f>
        <v>-0.02531751883</v>
      </c>
      <c r="Q2879" s="373">
        <f>PPMT('Assumptions (T&amp;D)'!$C$20,Model!AA$1,'Assumptions (T&amp;D)'!$C$23,Model!$M$2866)</f>
        <v>-0.02652010097</v>
      </c>
      <c r="R2879" s="373">
        <f>PPMT('Assumptions (T&amp;D)'!$C$20,Model!AB$1,'Assumptions (T&amp;D)'!$C$23,Model!$M$2866)</f>
        <v>-0.02777980577</v>
      </c>
      <c r="S2879" s="373">
        <f>PPMT('Assumptions (T&amp;D)'!$C$20,Model!AC$1,'Assumptions (T&amp;D)'!$C$23,Model!$M$2866)</f>
        <v>-0.02909934654</v>
      </c>
      <c r="T2879" s="373">
        <f>PPMT('Assumptions (T&amp;D)'!$C$20,Model!AD$1,'Assumptions (T&amp;D)'!$C$23,Model!$M$2866)</f>
        <v>-0.0304815655</v>
      </c>
      <c r="U2879" s="373">
        <f>PPMT('Assumptions (T&amp;D)'!$C$20,Model!AE$1,'Assumptions (T&amp;D)'!$C$23,Model!$M$2866)</f>
        <v>-0.03192943987</v>
      </c>
      <c r="V2879" s="373">
        <f>PPMT('Assumptions (T&amp;D)'!$C$20,Model!AF$1,'Assumptions (T&amp;D)'!$C$23,Model!$M$2866)</f>
        <v>-0.03344608826</v>
      </c>
      <c r="W2879" s="373">
        <f>PPMT('Assumptions (T&amp;D)'!$C$20,Model!AG$1,'Assumptions (T&amp;D)'!$C$23,Model!$M$2866)</f>
        <v>-0.03503477745</v>
      </c>
      <c r="X2879" s="373">
        <f>PPMT('Assumptions (T&amp;D)'!$C$20,Model!AH$1,'Assumptions (T&amp;D)'!$C$23,Model!$M$2866)</f>
        <v>-0.03669892938</v>
      </c>
      <c r="Y2879" s="373">
        <f>PPMT('Assumptions (T&amp;D)'!$C$20,Model!AI$1,'Assumptions (T&amp;D)'!$C$23,Model!$M$2866)</f>
        <v>-0.03844212853</v>
      </c>
      <c r="Z2879" s="373">
        <f>PPMT('Assumptions (T&amp;D)'!$C$20,Model!AJ$1,'Assumptions (T&amp;D)'!$C$23,Model!$M$2866)</f>
        <v>-0.04026812963</v>
      </c>
      <c r="AA2879" s="373">
        <f>PPMT('Assumptions (T&amp;D)'!$C$20,Model!AK$1,'Assumptions (T&amp;D)'!$C$23,Model!$M$2866)</f>
        <v>-0.04218086579</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-0.01824464032</v>
      </c>
      <c r="O2880" s="373">
        <f>PPMT('Assumptions (T&amp;D)'!$C$20,Model!X$1,'Assumptions (T&amp;D)'!$C$23,Model!$N$2866)</f>
        <v>-0.01911126073</v>
      </c>
      <c r="P2880" s="373">
        <f>PPMT('Assumptions (T&amp;D)'!$C$20,Model!Y$1,'Assumptions (T&amp;D)'!$C$23,Model!$N$2866)</f>
        <v>-0.02001904562</v>
      </c>
      <c r="Q2880" s="373">
        <f>PPMT('Assumptions (T&amp;D)'!$C$20,Model!Z$1,'Assumptions (T&amp;D)'!$C$23,Model!$N$2866)</f>
        <v>-0.02096995028</v>
      </c>
      <c r="R2880" s="373">
        <f>PPMT('Assumptions (T&amp;D)'!$C$20,Model!AA$1,'Assumptions (T&amp;D)'!$C$23,Model!$N$2866)</f>
        <v>-0.02196602292</v>
      </c>
      <c r="S2880" s="373">
        <f>PPMT('Assumptions (T&amp;D)'!$C$20,Model!AB$1,'Assumptions (T&amp;D)'!$C$23,Model!$N$2866)</f>
        <v>-0.02300940901</v>
      </c>
      <c r="T2880" s="373">
        <f>PPMT('Assumptions (T&amp;D)'!$C$20,Model!AC$1,'Assumptions (T&amp;D)'!$C$23,Model!$N$2866)</f>
        <v>-0.02410235594</v>
      </c>
      <c r="U2880" s="373">
        <f>PPMT('Assumptions (T&amp;D)'!$C$20,Model!AD$1,'Assumptions (T&amp;D)'!$C$23,Model!$N$2866)</f>
        <v>-0.02524721784</v>
      </c>
      <c r="V2880" s="373">
        <f>PPMT('Assumptions (T&amp;D)'!$C$20,Model!AE$1,'Assumptions (T&amp;D)'!$C$23,Model!$N$2866)</f>
        <v>-0.02644646069</v>
      </c>
      <c r="W2880" s="373">
        <f>PPMT('Assumptions (T&amp;D)'!$C$20,Model!AF$1,'Assumptions (T&amp;D)'!$C$23,Model!$N$2866)</f>
        <v>-0.02770266757</v>
      </c>
      <c r="X2880" s="373">
        <f>PPMT('Assumptions (T&amp;D)'!$C$20,Model!AG$1,'Assumptions (T&amp;D)'!$C$23,Model!$N$2866)</f>
        <v>-0.02901854428</v>
      </c>
      <c r="Y2880" s="373">
        <f>PPMT('Assumptions (T&amp;D)'!$C$20,Model!AH$1,'Assumptions (T&amp;D)'!$C$23,Model!$N$2866)</f>
        <v>-0.03039692514</v>
      </c>
      <c r="Z2880" s="373">
        <f>PPMT('Assumptions (T&amp;D)'!$C$20,Model!AI$1,'Assumptions (T&amp;D)'!$C$23,Model!$N$2866)</f>
        <v>-0.03184077908</v>
      </c>
      <c r="AA2880" s="373">
        <f>PPMT('Assumptions (T&amp;D)'!$C$20,Model!AJ$1,'Assumptions (T&amp;D)'!$C$23,Model!$N$2866)</f>
        <v>-0.03335321609</v>
      </c>
      <c r="AB2880" s="373">
        <f>PPMT('Assumptions (T&amp;D)'!$C$20,Model!AK$1,'Assumptions (T&amp;D)'!$C$23,Model!$N$2866)</f>
        <v>-0.03493749385</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-0.02300924935</v>
      </c>
      <c r="P2881" s="373">
        <f>PPMT('Assumptions (T&amp;D)'!$C$20,Model!X$1,'Assumptions (T&amp;D)'!$C$23,Model!$O$2866)</f>
        <v>-0.02410218869</v>
      </c>
      <c r="Q2881" s="373">
        <f>PPMT('Assumptions (T&amp;D)'!$C$20,Model!Y$1,'Assumptions (T&amp;D)'!$C$23,Model!$O$2866)</f>
        <v>-0.02524704266</v>
      </c>
      <c r="R2881" s="373">
        <f>PPMT('Assumptions (T&amp;D)'!$C$20,Model!Z$1,'Assumptions (T&amp;D)'!$C$23,Model!$O$2866)</f>
        <v>-0.02644627718</v>
      </c>
      <c r="S2881" s="373">
        <f>PPMT('Assumptions (T&amp;D)'!$C$20,Model!AA$1,'Assumptions (T&amp;D)'!$C$23,Model!$O$2866)</f>
        <v>-0.02770247535</v>
      </c>
      <c r="T2881" s="373">
        <f>PPMT('Assumptions (T&amp;D)'!$C$20,Model!AB$1,'Assumptions (T&amp;D)'!$C$23,Model!$O$2866)</f>
        <v>-0.02901834293</v>
      </c>
      <c r="U2881" s="373">
        <f>PPMT('Assumptions (T&amp;D)'!$C$20,Model!AC$1,'Assumptions (T&amp;D)'!$C$23,Model!$O$2866)</f>
        <v>-0.03039671422</v>
      </c>
      <c r="V2881" s="373">
        <f>PPMT('Assumptions (T&amp;D)'!$C$20,Model!AD$1,'Assumptions (T&amp;D)'!$C$23,Model!$O$2866)</f>
        <v>-0.03184055814</v>
      </c>
      <c r="W2881" s="373">
        <f>PPMT('Assumptions (T&amp;D)'!$C$20,Model!AE$1,'Assumptions (T&amp;D)'!$C$23,Model!$O$2866)</f>
        <v>-0.03335298465</v>
      </c>
      <c r="X2881" s="373">
        <f>PPMT('Assumptions (T&amp;D)'!$C$20,Model!AF$1,'Assumptions (T&amp;D)'!$C$23,Model!$O$2866)</f>
        <v>-0.03493725142</v>
      </c>
      <c r="Y2881" s="373">
        <f>PPMT('Assumptions (T&amp;D)'!$C$20,Model!AG$1,'Assumptions (T&amp;D)'!$C$23,Model!$O$2866)</f>
        <v>-0.03659677087</v>
      </c>
      <c r="Z2881" s="373">
        <f>PPMT('Assumptions (T&amp;D)'!$C$20,Model!AH$1,'Assumptions (T&amp;D)'!$C$23,Model!$O$2866)</f>
        <v>-0.03833511748</v>
      </c>
      <c r="AA2881" s="373">
        <f>PPMT('Assumptions (T&amp;D)'!$C$20,Model!AI$1,'Assumptions (T&amp;D)'!$C$23,Model!$O$2866)</f>
        <v>-0.04015603556</v>
      </c>
      <c r="AB2881" s="373">
        <f>PPMT('Assumptions (T&amp;D)'!$C$20,Model!AJ$1,'Assumptions (T&amp;D)'!$C$23,Model!$O$2866)</f>
        <v>-0.04206344725</v>
      </c>
      <c r="AC2881" s="373">
        <f>PPMT('Assumptions (T&amp;D)'!$C$20,Model!AK$1,'Assumptions (T&amp;D)'!$C$23,Model!$O$2866)</f>
        <v>-0.044061461</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-0.02069766166</v>
      </c>
      <c r="Q2882" s="373">
        <f>PPMT('Assumptions (T&amp;D)'!$C$20,Model!X$1,'Assumptions (T&amp;D)'!$C$23,Model!$P$2866)</f>
        <v>-0.02168080059</v>
      </c>
      <c r="R2882" s="373">
        <f>PPMT('Assumptions (T&amp;D)'!$C$20,Model!Y$1,'Assumptions (T&amp;D)'!$C$23,Model!$P$2866)</f>
        <v>-0.02271063862</v>
      </c>
      <c r="S2882" s="373">
        <f>PPMT('Assumptions (T&amp;D)'!$C$20,Model!Z$1,'Assumptions (T&amp;D)'!$C$23,Model!$P$2866)</f>
        <v>-0.02378939395</v>
      </c>
      <c r="T2882" s="373">
        <f>PPMT('Assumptions (T&amp;D)'!$C$20,Model!AA$1,'Assumptions (T&amp;D)'!$C$23,Model!$P$2866)</f>
        <v>-0.02491939016</v>
      </c>
      <c r="U2882" s="373">
        <f>PPMT('Assumptions (T&amp;D)'!$C$20,Model!AB$1,'Assumptions (T&amp;D)'!$C$23,Model!$P$2866)</f>
        <v>-0.0261030612</v>
      </c>
      <c r="V2882" s="373">
        <f>PPMT('Assumptions (T&amp;D)'!$C$20,Model!AC$1,'Assumptions (T&amp;D)'!$C$23,Model!$P$2866)</f>
        <v>-0.0273429566</v>
      </c>
      <c r="W2882" s="373">
        <f>PPMT('Assumptions (T&amp;D)'!$C$20,Model!AD$1,'Assumptions (T&amp;D)'!$C$23,Model!$P$2866)</f>
        <v>-0.02864174704</v>
      </c>
      <c r="X2882" s="373">
        <f>PPMT('Assumptions (T&amp;D)'!$C$20,Model!AE$1,'Assumptions (T&amp;D)'!$C$23,Model!$P$2866)</f>
        <v>-0.03000223003</v>
      </c>
      <c r="Y2882" s="373">
        <f>PPMT('Assumptions (T&amp;D)'!$C$20,Model!AF$1,'Assumptions (T&amp;D)'!$C$23,Model!$P$2866)</f>
        <v>-0.03142733595</v>
      </c>
      <c r="Z2882" s="373">
        <f>PPMT('Assumptions (T&amp;D)'!$C$20,Model!AG$1,'Assumptions (T&amp;D)'!$C$23,Model!$P$2866)</f>
        <v>-0.03292013441</v>
      </c>
      <c r="AA2882" s="373">
        <f>PPMT('Assumptions (T&amp;D)'!$C$20,Model!AH$1,'Assumptions (T&amp;D)'!$C$23,Model!$P$2866)</f>
        <v>-0.0344838408</v>
      </c>
      <c r="AB2882" s="373">
        <f>PPMT('Assumptions (T&amp;D)'!$C$20,Model!AI$1,'Assumptions (T&amp;D)'!$C$23,Model!$P$2866)</f>
        <v>-0.03612182323</v>
      </c>
      <c r="AC2882" s="373">
        <f>PPMT('Assumptions (T&amp;D)'!$C$20,Model!AJ$1,'Assumptions (T&amp;D)'!$C$23,Model!$P$2866)</f>
        <v>-0.03783760984</v>
      </c>
      <c r="AD2882" s="373">
        <f>PPMT('Assumptions (T&amp;D)'!$C$20,Model!AK$1,'Assumptions (T&amp;D)'!$C$23,Model!$P$2866)</f>
        <v>-0.0396348963</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-0.02465736626</v>
      </c>
      <c r="R2883" s="373">
        <f>PPMT('Assumptions (T&amp;D)'!$C$20,Model!X$1,'Assumptions (T&amp;D)'!$C$23,Model!$Q$2866)</f>
        <v>-0.02582859116</v>
      </c>
      <c r="S2883" s="373">
        <f>PPMT('Assumptions (T&amp;D)'!$C$20,Model!Y$1,'Assumptions (T&amp;D)'!$C$23,Model!$Q$2866)</f>
        <v>-0.02705544924</v>
      </c>
      <c r="T2883" s="373">
        <f>PPMT('Assumptions (T&amp;D)'!$C$20,Model!Z$1,'Assumptions (T&amp;D)'!$C$23,Model!$Q$2866)</f>
        <v>-0.02834058307</v>
      </c>
      <c r="U2883" s="373">
        <f>PPMT('Assumptions (T&amp;D)'!$C$20,Model!AA$1,'Assumptions (T&amp;D)'!$C$23,Model!$Q$2866)</f>
        <v>-0.02968676077</v>
      </c>
      <c r="V2883" s="373">
        <f>PPMT('Assumptions (T&amp;D)'!$C$20,Model!AB$1,'Assumptions (T&amp;D)'!$C$23,Model!$Q$2866)</f>
        <v>-0.03109688191</v>
      </c>
      <c r="W2883" s="373">
        <f>PPMT('Assumptions (T&amp;D)'!$C$20,Model!AC$1,'Assumptions (T&amp;D)'!$C$23,Model!$Q$2866)</f>
        <v>-0.0325739838</v>
      </c>
      <c r="X2883" s="373">
        <f>PPMT('Assumptions (T&amp;D)'!$C$20,Model!AD$1,'Assumptions (T&amp;D)'!$C$23,Model!$Q$2866)</f>
        <v>-0.03412124803</v>
      </c>
      <c r="Y2883" s="373">
        <f>PPMT('Assumptions (T&amp;D)'!$C$20,Model!AE$1,'Assumptions (T&amp;D)'!$C$23,Model!$Q$2866)</f>
        <v>-0.03574200731</v>
      </c>
      <c r="Z2883" s="373">
        <f>PPMT('Assumptions (T&amp;D)'!$C$20,Model!AF$1,'Assumptions (T&amp;D)'!$C$23,Model!$Q$2866)</f>
        <v>-0.03743975266</v>
      </c>
      <c r="AA2883" s="373">
        <f>PPMT('Assumptions (T&amp;D)'!$C$20,Model!AG$1,'Assumptions (T&amp;D)'!$C$23,Model!$Q$2866)</f>
        <v>-0.03921814091</v>
      </c>
      <c r="AB2883" s="373">
        <f>PPMT('Assumptions (T&amp;D)'!$C$20,Model!AH$1,'Assumptions (T&amp;D)'!$C$23,Model!$Q$2866)</f>
        <v>-0.0410810026</v>
      </c>
      <c r="AC2883" s="373">
        <f>PPMT('Assumptions (T&amp;D)'!$C$20,Model!AI$1,'Assumptions (T&amp;D)'!$C$23,Model!$Q$2866)</f>
        <v>-0.04303235022</v>
      </c>
      <c r="AD2883" s="373">
        <f>PPMT('Assumptions (T&amp;D)'!$C$20,Model!AJ$1,'Assumptions (T&amp;D)'!$C$23,Model!$Q$2866)</f>
        <v>-0.04507638686</v>
      </c>
      <c r="AE2883" s="373">
        <f>PPMT('Assumptions (T&amp;D)'!$C$20,Model!AK$1,'Assumptions (T&amp;D)'!$C$23,Model!$Q$2866)</f>
        <v>-0.04721751524</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-0.02485667544</v>
      </c>
      <c r="S2884" s="373">
        <f>PPMT('Assumptions (T&amp;D)'!$C$20,Model!X$1,'Assumptions (T&amp;D)'!$C$23,Model!$R$2866)</f>
        <v>-0.02603736752</v>
      </c>
      <c r="T2884" s="373">
        <f>PPMT('Assumptions (T&amp;D)'!$C$20,Model!Y$1,'Assumptions (T&amp;D)'!$C$23,Model!$R$2866)</f>
        <v>-0.02727414248</v>
      </c>
      <c r="U2884" s="373">
        <f>PPMT('Assumptions (T&amp;D)'!$C$20,Model!Z$1,'Assumptions (T&amp;D)'!$C$23,Model!$R$2866)</f>
        <v>-0.02856966425</v>
      </c>
      <c r="V2884" s="373">
        <f>PPMT('Assumptions (T&amp;D)'!$C$20,Model!AA$1,'Assumptions (T&amp;D)'!$C$23,Model!$R$2866)</f>
        <v>-0.0299267233</v>
      </c>
      <c r="W2884" s="373">
        <f>PPMT('Assumptions (T&amp;D)'!$C$20,Model!AB$1,'Assumptions (T&amp;D)'!$C$23,Model!$R$2866)</f>
        <v>-0.03134824266</v>
      </c>
      <c r="X2884" s="373">
        <f>PPMT('Assumptions (T&amp;D)'!$C$20,Model!AC$1,'Assumptions (T&amp;D)'!$C$23,Model!$R$2866)</f>
        <v>-0.03283728418</v>
      </c>
      <c r="Y2884" s="373">
        <f>PPMT('Assumptions (T&amp;D)'!$C$20,Model!AD$1,'Assumptions (T&amp;D)'!$C$23,Model!$R$2866)</f>
        <v>-0.03439705518</v>
      </c>
      <c r="Z2884" s="373">
        <f>PPMT('Assumptions (T&amp;D)'!$C$20,Model!AE$1,'Assumptions (T&amp;D)'!$C$23,Model!$R$2866)</f>
        <v>-0.0360309153</v>
      </c>
      <c r="AA2884" s="373">
        <f>PPMT('Assumptions (T&amp;D)'!$C$20,Model!AF$1,'Assumptions (T&amp;D)'!$C$23,Model!$R$2866)</f>
        <v>-0.03774238378</v>
      </c>
      <c r="AB2884" s="373">
        <f>PPMT('Assumptions (T&amp;D)'!$C$20,Model!AG$1,'Assumptions (T&amp;D)'!$C$23,Model!$R$2866)</f>
        <v>-0.03953514701</v>
      </c>
      <c r="AC2884" s="373">
        <f>PPMT('Assumptions (T&amp;D)'!$C$20,Model!AH$1,'Assumptions (T&amp;D)'!$C$23,Model!$R$2866)</f>
        <v>-0.04141306649</v>
      </c>
      <c r="AD2884" s="373">
        <f>PPMT('Assumptions (T&amp;D)'!$C$20,Model!AI$1,'Assumptions (T&amp;D)'!$C$23,Model!$R$2866)</f>
        <v>-0.04338018715</v>
      </c>
      <c r="AE2884" s="373">
        <f>PPMT('Assumptions (T&amp;D)'!$C$20,Model!AJ$1,'Assumptions (T&amp;D)'!$C$23,Model!$R$2866)</f>
        <v>-0.04544074604</v>
      </c>
      <c r="AF2884" s="373">
        <f>PPMT('Assumptions (T&amp;D)'!$C$20,Model!AK$1,'Assumptions (T&amp;D)'!$C$23,Model!$R$2866)</f>
        <v>-0.04759918148</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-0.02426962546</v>
      </c>
      <c r="T2885" s="373">
        <f>PPMT('Assumptions (T&amp;D)'!$C$20,Model!X$1,'Assumptions (T&amp;D)'!$C$23,Model!$S$2866)</f>
        <v>-0.02542243267</v>
      </c>
      <c r="U2885" s="373">
        <f>PPMT('Assumptions (T&amp;D)'!$C$20,Model!Y$1,'Assumptions (T&amp;D)'!$C$23,Model!$S$2866)</f>
        <v>-0.02662999823</v>
      </c>
      <c r="V2885" s="373">
        <f>PPMT('Assumptions (T&amp;D)'!$C$20,Model!Z$1,'Assumptions (T&amp;D)'!$C$23,Model!$S$2866)</f>
        <v>-0.02789492314</v>
      </c>
      <c r="W2885" s="373">
        <f>PPMT('Assumptions (T&amp;D)'!$C$20,Model!AA$1,'Assumptions (T&amp;D)'!$C$23,Model!$S$2866)</f>
        <v>-0.02921993199</v>
      </c>
      <c r="X2885" s="373">
        <f>PPMT('Assumptions (T&amp;D)'!$C$20,Model!AB$1,'Assumptions (T&amp;D)'!$C$23,Model!$S$2866)</f>
        <v>-0.03060787876</v>
      </c>
      <c r="Y2885" s="373">
        <f>PPMT('Assumptions (T&amp;D)'!$C$20,Model!AC$1,'Assumptions (T&amp;D)'!$C$23,Model!$S$2866)</f>
        <v>-0.032061753</v>
      </c>
      <c r="Z2885" s="373">
        <f>PPMT('Assumptions (T&amp;D)'!$C$20,Model!AD$1,'Assumptions (T&amp;D)'!$C$23,Model!$S$2866)</f>
        <v>-0.03358468627</v>
      </c>
      <c r="AA2885" s="373">
        <f>PPMT('Assumptions (T&amp;D)'!$C$20,Model!AE$1,'Assumptions (T&amp;D)'!$C$23,Model!$S$2866)</f>
        <v>-0.03517995887</v>
      </c>
      <c r="AB2885" s="373">
        <f>PPMT('Assumptions (T&amp;D)'!$C$20,Model!AF$1,'Assumptions (T&amp;D)'!$C$23,Model!$S$2866)</f>
        <v>-0.03685100691</v>
      </c>
      <c r="AC2885" s="373">
        <f>PPMT('Assumptions (T&amp;D)'!$C$20,Model!AG$1,'Assumptions (T&amp;D)'!$C$23,Model!$S$2866)</f>
        <v>-0.03860142974</v>
      </c>
      <c r="AD2885" s="373">
        <f>PPMT('Assumptions (T&amp;D)'!$C$20,Model!AH$1,'Assumptions (T&amp;D)'!$C$23,Model!$S$2866)</f>
        <v>-0.04043499766</v>
      </c>
      <c r="AE2885" s="373">
        <f>PPMT('Assumptions (T&amp;D)'!$C$20,Model!AI$1,'Assumptions (T&amp;D)'!$C$23,Model!$S$2866)</f>
        <v>-0.04235566004</v>
      </c>
      <c r="AF2885" s="373">
        <f>PPMT('Assumptions (T&amp;D)'!$C$20,Model!AJ$1,'Assumptions (T&amp;D)'!$C$23,Model!$S$2866)</f>
        <v>-0.0443675539</v>
      </c>
      <c r="AG2885" s="373">
        <f>PPMT('Assumptions (T&amp;D)'!$C$20,Model!AK$1,'Assumptions (T&amp;D)'!$C$23,Model!$S$2866)</f>
        <v>-0.04647501271</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-0.02514692923</v>
      </c>
      <c r="U2886" s="373">
        <f>PPMT('Assumptions (T&amp;D)'!$C$20,Model!X$1,'Assumptions (T&amp;D)'!$C$23,Model!$T$2866)</f>
        <v>-0.02634140837</v>
      </c>
      <c r="V2886" s="373">
        <f>PPMT('Assumptions (T&amp;D)'!$C$20,Model!Y$1,'Assumptions (T&amp;D)'!$C$23,Model!$T$2866)</f>
        <v>-0.02759262527</v>
      </c>
      <c r="W2886" s="373">
        <f>PPMT('Assumptions (T&amp;D)'!$C$20,Model!Z$1,'Assumptions (T&amp;D)'!$C$23,Model!$T$2866)</f>
        <v>-0.02890327497</v>
      </c>
      <c r="X2886" s="373">
        <f>PPMT('Assumptions (T&amp;D)'!$C$20,Model!AA$1,'Assumptions (T&amp;D)'!$C$23,Model!$T$2866)</f>
        <v>-0.03027618053</v>
      </c>
      <c r="Y2886" s="373">
        <f>PPMT('Assumptions (T&amp;D)'!$C$20,Model!AB$1,'Assumptions (T&amp;D)'!$C$23,Model!$T$2866)</f>
        <v>-0.03171429911</v>
      </c>
      <c r="Z2886" s="373">
        <f>PPMT('Assumptions (T&amp;D)'!$C$20,Model!AC$1,'Assumptions (T&amp;D)'!$C$23,Model!$T$2866)</f>
        <v>-0.03322072832</v>
      </c>
      <c r="AA2886" s="373">
        <f>PPMT('Assumptions (T&amp;D)'!$C$20,Model!AD$1,'Assumptions (T&amp;D)'!$C$23,Model!$T$2866)</f>
        <v>-0.03479871291</v>
      </c>
      <c r="AB2886" s="373">
        <f>PPMT('Assumptions (T&amp;D)'!$C$20,Model!AE$1,'Assumptions (T&amp;D)'!$C$23,Model!$T$2866)</f>
        <v>-0.03645165177</v>
      </c>
      <c r="AC2886" s="373">
        <f>PPMT('Assumptions (T&amp;D)'!$C$20,Model!AF$1,'Assumptions (T&amp;D)'!$C$23,Model!$T$2866)</f>
        <v>-0.03818310523</v>
      </c>
      <c r="AD2886" s="373">
        <f>PPMT('Assumptions (T&amp;D)'!$C$20,Model!AG$1,'Assumptions (T&amp;D)'!$C$23,Model!$T$2866)</f>
        <v>-0.03999680273</v>
      </c>
      <c r="AE2886" s="373">
        <f>PPMT('Assumptions (T&amp;D)'!$C$20,Model!AH$1,'Assumptions (T&amp;D)'!$C$23,Model!$T$2866)</f>
        <v>-0.04189665086</v>
      </c>
      <c r="AF2886" s="373">
        <f>PPMT('Assumptions (T&amp;D)'!$C$20,Model!AI$1,'Assumptions (T&amp;D)'!$C$23,Model!$T$2866)</f>
        <v>-0.04388674178</v>
      </c>
      <c r="AG2886" s="373">
        <f>PPMT('Assumptions (T&amp;D)'!$C$20,Model!AJ$1,'Assumptions (T&amp;D)'!$C$23,Model!$T$2866)</f>
        <v>-0.04597136201</v>
      </c>
      <c r="AH2886" s="373">
        <f>PPMT('Assumptions (T&amp;D)'!$C$20,Model!AK$1,'Assumptions (T&amp;D)'!$C$23,Model!$T$2866)</f>
        <v>-0.04815500171</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-0.02546456874</v>
      </c>
      <c r="V2887" s="373">
        <f>PPMT('Assumptions (T&amp;D)'!$C$20,Model!X$1,'Assumptions (T&amp;D)'!$C$23,Model!$U$2866)</f>
        <v>-0.02667413575</v>
      </c>
      <c r="W2887" s="373">
        <f>PPMT('Assumptions (T&amp;D)'!$C$20,Model!Y$1,'Assumptions (T&amp;D)'!$C$23,Model!$U$2866)</f>
        <v>-0.0279411572</v>
      </c>
      <c r="X2887" s="373">
        <f>PPMT('Assumptions (T&amp;D)'!$C$20,Model!Z$1,'Assumptions (T&amp;D)'!$C$23,Model!$U$2866)</f>
        <v>-0.02926836217</v>
      </c>
      <c r="Y2887" s="373">
        <f>PPMT('Assumptions (T&amp;D)'!$C$20,Model!AA$1,'Assumptions (T&amp;D)'!$C$23,Model!$U$2866)</f>
        <v>-0.03065860937</v>
      </c>
      <c r="Z2887" s="373">
        <f>PPMT('Assumptions (T&amp;D)'!$C$20,Model!AB$1,'Assumptions (T&amp;D)'!$C$23,Model!$U$2866)</f>
        <v>-0.03211489332</v>
      </c>
      <c r="AA2887" s="373">
        <f>PPMT('Assumptions (T&amp;D)'!$C$20,Model!AC$1,'Assumptions (T&amp;D)'!$C$23,Model!$U$2866)</f>
        <v>-0.03364035075</v>
      </c>
      <c r="AB2887" s="373">
        <f>PPMT('Assumptions (T&amp;D)'!$C$20,Model!AD$1,'Assumptions (T&amp;D)'!$C$23,Model!$U$2866)</f>
        <v>-0.03523826741</v>
      </c>
      <c r="AC2887" s="373">
        <f>PPMT('Assumptions (T&amp;D)'!$C$20,Model!AE$1,'Assumptions (T&amp;D)'!$C$23,Model!$U$2866)</f>
        <v>-0.03691208511</v>
      </c>
      <c r="AD2887" s="373">
        <f>PPMT('Assumptions (T&amp;D)'!$C$20,Model!AF$1,'Assumptions (T&amp;D)'!$C$23,Model!$U$2866)</f>
        <v>-0.03866540916</v>
      </c>
      <c r="AE2887" s="373">
        <f>PPMT('Assumptions (T&amp;D)'!$C$20,Model!AG$1,'Assumptions (T&amp;D)'!$C$23,Model!$U$2866)</f>
        <v>-0.04050201609</v>
      </c>
      <c r="AF2887" s="373">
        <f>PPMT('Assumptions (T&amp;D)'!$C$20,Model!AH$1,'Assumptions (T&amp;D)'!$C$23,Model!$U$2866)</f>
        <v>-0.04242586186</v>
      </c>
      <c r="AG2887" s="373">
        <f>PPMT('Assumptions (T&amp;D)'!$C$20,Model!AI$1,'Assumptions (T&amp;D)'!$C$23,Model!$U$2866)</f>
        <v>-0.04444109029</v>
      </c>
      <c r="AH2887" s="373">
        <f>PPMT('Assumptions (T&amp;D)'!$C$20,Model!AJ$1,'Assumptions (T&amp;D)'!$C$23,Model!$U$2866)</f>
        <v>-0.04655204208</v>
      </c>
      <c r="AI2887" s="373">
        <f>PPMT('Assumptions (T&amp;D)'!$C$20,Model!AK$1,'Assumptions (T&amp;D)'!$C$23,Model!$U$2866)</f>
        <v>-0.04876326408</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-0.02639419893</v>
      </c>
      <c r="W2888" s="373">
        <f>PPMT('Assumptions (T&amp;D)'!$C$20,Model!X$1,'Assumptions (T&amp;D)'!$C$23,Model!$V$2866)</f>
        <v>-0.02764792338</v>
      </c>
      <c r="X2888" s="373">
        <f>PPMT('Assumptions (T&amp;D)'!$C$20,Model!Y$1,'Assumptions (T&amp;D)'!$C$23,Model!$V$2866)</f>
        <v>-0.02896119974</v>
      </c>
      <c r="Y2888" s="373">
        <f>PPMT('Assumptions (T&amp;D)'!$C$20,Model!Z$1,'Assumptions (T&amp;D)'!$C$23,Model!$V$2866)</f>
        <v>-0.03033685673</v>
      </c>
      <c r="Z2888" s="373">
        <f>PPMT('Assumptions (T&amp;D)'!$C$20,Model!AA$1,'Assumptions (T&amp;D)'!$C$23,Model!$V$2866)</f>
        <v>-0.03177785742</v>
      </c>
      <c r="AA2888" s="373">
        <f>PPMT('Assumptions (T&amp;D)'!$C$20,Model!AB$1,'Assumptions (T&amp;D)'!$C$23,Model!$V$2866)</f>
        <v>-0.03328730565</v>
      </c>
      <c r="AB2888" s="373">
        <f>PPMT('Assumptions (T&amp;D)'!$C$20,Model!AC$1,'Assumptions (T&amp;D)'!$C$23,Model!$V$2866)</f>
        <v>-0.03486845267</v>
      </c>
      <c r="AC2888" s="373">
        <f>PPMT('Assumptions (T&amp;D)'!$C$20,Model!AD$1,'Assumptions (T&amp;D)'!$C$23,Model!$V$2866)</f>
        <v>-0.03652470417</v>
      </c>
      <c r="AD2888" s="373">
        <f>PPMT('Assumptions (T&amp;D)'!$C$20,Model!AE$1,'Assumptions (T&amp;D)'!$C$23,Model!$V$2866)</f>
        <v>-0.03825962762</v>
      </c>
      <c r="AE2888" s="373">
        <f>PPMT('Assumptions (T&amp;D)'!$C$20,Model!AF$1,'Assumptions (T&amp;D)'!$C$23,Model!$V$2866)</f>
        <v>-0.04007695993</v>
      </c>
      <c r="AF2888" s="373">
        <f>PPMT('Assumptions (T&amp;D)'!$C$20,Model!AG$1,'Assumptions (T&amp;D)'!$C$23,Model!$V$2866)</f>
        <v>-0.04198061553</v>
      </c>
      <c r="AG2888" s="373">
        <f>PPMT('Assumptions (T&amp;D)'!$C$20,Model!AH$1,'Assumptions (T&amp;D)'!$C$23,Model!$V$2866)</f>
        <v>-0.04397469476</v>
      </c>
      <c r="AH2888" s="373">
        <f>PPMT('Assumptions (T&amp;D)'!$C$20,Model!AI$1,'Assumptions (T&amp;D)'!$C$23,Model!$V$2866)</f>
        <v>-0.04606349277</v>
      </c>
      <c r="AI2888" s="373">
        <f>PPMT('Assumptions (T&amp;D)'!$C$20,Model!AJ$1,'Assumptions (T&amp;D)'!$C$23,Model!$V$2866)</f>
        <v>-0.04825150867</v>
      </c>
      <c r="AJ2888" s="373">
        <f>PPMT('Assumptions (T&amp;D)'!$C$20,Model!AK$1,'Assumptions (T&amp;D)'!$C$23,Model!$V$2866)</f>
        <v>-0.05054345533</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-0.02691543079</v>
      </c>
      <c r="X2889" s="373">
        <f>PPMT('Assumptions (T&amp;D)'!$C$20,Model!X$1,'Assumptions (T&amp;D)'!$C$23,Model!$W$2866)</f>
        <v>-0.02819391375</v>
      </c>
      <c r="Y2889" s="373">
        <f>PPMT('Assumptions (T&amp;D)'!$C$20,Model!Y$1,'Assumptions (T&amp;D)'!$C$23,Model!$W$2866)</f>
        <v>-0.02953312465</v>
      </c>
      <c r="Z2889" s="373">
        <f>PPMT('Assumptions (T&amp;D)'!$C$20,Model!Z$1,'Assumptions (T&amp;D)'!$C$23,Model!$W$2866)</f>
        <v>-0.03093594807</v>
      </c>
      <c r="AA2889" s="373">
        <f>PPMT('Assumptions (T&amp;D)'!$C$20,Model!AA$1,'Assumptions (T&amp;D)'!$C$23,Model!$W$2866)</f>
        <v>-0.03240540561</v>
      </c>
      <c r="AB2889" s="373">
        <f>PPMT('Assumptions (T&amp;D)'!$C$20,Model!AB$1,'Assumptions (T&amp;D)'!$C$23,Model!$W$2866)</f>
        <v>-0.03394466237</v>
      </c>
      <c r="AC2889" s="373">
        <f>PPMT('Assumptions (T&amp;D)'!$C$20,Model!AC$1,'Assumptions (T&amp;D)'!$C$23,Model!$W$2866)</f>
        <v>-0.03555703384</v>
      </c>
      <c r="AD2889" s="373">
        <f>PPMT('Assumptions (T&amp;D)'!$C$20,Model!AD$1,'Assumptions (T&amp;D)'!$C$23,Model!$W$2866)</f>
        <v>-0.03724599294</v>
      </c>
      <c r="AE2889" s="373">
        <f>PPMT('Assumptions (T&amp;D)'!$C$20,Model!AE$1,'Assumptions (T&amp;D)'!$C$23,Model!$W$2866)</f>
        <v>-0.03901517761</v>
      </c>
      <c r="AF2889" s="373">
        <f>PPMT('Assumptions (T&amp;D)'!$C$20,Model!AF$1,'Assumptions (T&amp;D)'!$C$23,Model!$W$2866)</f>
        <v>-0.04086839855</v>
      </c>
      <c r="AG2889" s="373">
        <f>PPMT('Assumptions (T&amp;D)'!$C$20,Model!AG$1,'Assumptions (T&amp;D)'!$C$23,Model!$W$2866)</f>
        <v>-0.04280964748</v>
      </c>
      <c r="AH2889" s="373">
        <f>PPMT('Assumptions (T&amp;D)'!$C$20,Model!AH$1,'Assumptions (T&amp;D)'!$C$23,Model!$W$2866)</f>
        <v>-0.04484310573</v>
      </c>
      <c r="AI2889" s="373">
        <f>PPMT('Assumptions (T&amp;D)'!$C$20,Model!AI$1,'Assumptions (T&amp;D)'!$C$23,Model!$W$2866)</f>
        <v>-0.04697315325</v>
      </c>
      <c r="AJ2889" s="373">
        <f>PPMT('Assumptions (T&amp;D)'!$C$20,Model!AJ$1,'Assumptions (T&amp;D)'!$C$23,Model!$W$2866)</f>
        <v>-0.04920437803</v>
      </c>
      <c r="AK2889" s="373">
        <f>PPMT('Assumptions (T&amp;D)'!$C$20,Model!AK$1,'Assumptions (T&amp;D)'!$C$23,Model!$W$2866)</f>
        <v>-0.05154158599</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-0.0282319819</v>
      </c>
      <c r="Y2890" s="373">
        <f>PPMT('Assumptions (T&amp;D)'!$C$20,Model!X$1,'Assumptions (T&amp;D)'!$C$23,Model!$X$2866)</f>
        <v>-0.02957300104</v>
      </c>
      <c r="Z2890" s="373">
        <f>PPMT('Assumptions (T&amp;D)'!$C$20,Model!Y$1,'Assumptions (T&amp;D)'!$C$23,Model!$X$2866)</f>
        <v>-0.03097771859</v>
      </c>
      <c r="AA2890" s="373">
        <f>PPMT('Assumptions (T&amp;D)'!$C$20,Model!Z$1,'Assumptions (T&amp;D)'!$C$23,Model!$X$2866)</f>
        <v>-0.03244916023</v>
      </c>
      <c r="AB2890" s="373">
        <f>PPMT('Assumptions (T&amp;D)'!$C$20,Model!AA$1,'Assumptions (T&amp;D)'!$C$23,Model!$X$2866)</f>
        <v>-0.03399049534</v>
      </c>
      <c r="AC2890" s="373">
        <f>PPMT('Assumptions (T&amp;D)'!$C$20,Model!AB$1,'Assumptions (T&amp;D)'!$C$23,Model!$X$2866)</f>
        <v>-0.03560504387</v>
      </c>
      <c r="AD2890" s="373">
        <f>PPMT('Assumptions (T&amp;D)'!$C$20,Model!AC$1,'Assumptions (T&amp;D)'!$C$23,Model!$X$2866)</f>
        <v>-0.03729628345</v>
      </c>
      <c r="AE2890" s="373">
        <f>PPMT('Assumptions (T&amp;D)'!$C$20,Model!AD$1,'Assumptions (T&amp;D)'!$C$23,Model!$X$2866)</f>
        <v>-0.03906785691</v>
      </c>
      <c r="AF2890" s="373">
        <f>PPMT('Assumptions (T&amp;D)'!$C$20,Model!AE$1,'Assumptions (T&amp;D)'!$C$23,Model!$X$2866)</f>
        <v>-0.04092358012</v>
      </c>
      <c r="AG2890" s="373">
        <f>PPMT('Assumptions (T&amp;D)'!$C$20,Model!AF$1,'Assumptions (T&amp;D)'!$C$23,Model!$X$2866)</f>
        <v>-0.04286745017</v>
      </c>
      <c r="AH2890" s="373">
        <f>PPMT('Assumptions (T&amp;D)'!$C$20,Model!AG$1,'Assumptions (T&amp;D)'!$C$23,Model!$X$2866)</f>
        <v>-0.04490365406</v>
      </c>
      <c r="AI2890" s="373">
        <f>PPMT('Assumptions (T&amp;D)'!$C$20,Model!AH$1,'Assumptions (T&amp;D)'!$C$23,Model!$X$2866)</f>
        <v>-0.04703657762</v>
      </c>
      <c r="AJ2890" s="373">
        <f>PPMT('Assumptions (T&amp;D)'!$C$20,Model!AI$1,'Assumptions (T&amp;D)'!$C$23,Model!$X$2866)</f>
        <v>-0.04927081506</v>
      </c>
      <c r="AK2890" s="373">
        <f>PPMT('Assumptions (T&amp;D)'!$C$20,Model!AJ$1,'Assumptions (T&amp;D)'!$C$23,Model!$X$2866)</f>
        <v>-0.05161117878</v>
      </c>
      <c r="AL2890" s="373">
        <f>PPMT('Assumptions (T&amp;D)'!$C$20,Model!AK$1,'Assumptions (T&amp;D)'!$C$23,Model!$X$2866)</f>
        <v>-0.05406270977</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-0.02918977057</v>
      </c>
      <c r="Z2891" s="373">
        <f>PPMT('Assumptions (T&amp;D)'!$C$20,Model!X$1,'Assumptions (T&amp;D)'!$C$23,Model!$Y$2866)</f>
        <v>-0.03057628468</v>
      </c>
      <c r="AA2891" s="373">
        <f>PPMT('Assumptions (T&amp;D)'!$C$20,Model!Y$1,'Assumptions (T&amp;D)'!$C$23,Model!$Y$2866)</f>
        <v>-0.0320286582</v>
      </c>
      <c r="AB2891" s="373">
        <f>PPMT('Assumptions (T&amp;D)'!$C$20,Model!Z$1,'Assumptions (T&amp;D)'!$C$23,Model!$Y$2866)</f>
        <v>-0.03355001946</v>
      </c>
      <c r="AC2891" s="373">
        <f>PPMT('Assumptions (T&amp;D)'!$C$20,Model!AA$1,'Assumptions (T&amp;D)'!$C$23,Model!$Y$2866)</f>
        <v>-0.03514364539</v>
      </c>
      <c r="AD2891" s="373">
        <f>PPMT('Assumptions (T&amp;D)'!$C$20,Model!AB$1,'Assumptions (T&amp;D)'!$C$23,Model!$Y$2866)</f>
        <v>-0.03681296854</v>
      </c>
      <c r="AE2891" s="373">
        <f>PPMT('Assumptions (T&amp;D)'!$C$20,Model!AC$1,'Assumptions (T&amp;D)'!$C$23,Model!$Y$2866)</f>
        <v>-0.03856158455</v>
      </c>
      <c r="AF2891" s="373">
        <f>PPMT('Assumptions (T&amp;D)'!$C$20,Model!AD$1,'Assumptions (T&amp;D)'!$C$23,Model!$Y$2866)</f>
        <v>-0.04039325981</v>
      </c>
      <c r="AG2891" s="373">
        <f>PPMT('Assumptions (T&amp;D)'!$C$20,Model!AE$1,'Assumptions (T&amp;D)'!$C$23,Model!$Y$2866)</f>
        <v>-0.04231193966</v>
      </c>
      <c r="AH2891" s="373">
        <f>PPMT('Assumptions (T&amp;D)'!$C$20,Model!AF$1,'Assumptions (T&amp;D)'!$C$23,Model!$Y$2866)</f>
        <v>-0.04432175679</v>
      </c>
      <c r="AI2891" s="373">
        <f>PPMT('Assumptions (T&amp;D)'!$C$20,Model!AG$1,'Assumptions (T&amp;D)'!$C$23,Model!$Y$2866)</f>
        <v>-0.04642704024</v>
      </c>
      <c r="AJ2891" s="373">
        <f>PPMT('Assumptions (T&amp;D)'!$C$20,Model!AH$1,'Assumptions (T&amp;D)'!$C$23,Model!$Y$2866)</f>
        <v>-0.04863232465</v>
      </c>
      <c r="AK2891" s="373">
        <f>PPMT('Assumptions (T&amp;D)'!$C$20,Model!AI$1,'Assumptions (T&amp;D)'!$C$23,Model!$Y$2866)</f>
        <v>-0.05094236007</v>
      </c>
      <c r="AL2891" s="373">
        <f>PPMT('Assumptions (T&amp;D)'!$C$20,Model!AJ$1,'Assumptions (T&amp;D)'!$C$23,Model!$Y$2866)</f>
        <v>-0.05336212217</v>
      </c>
      <c r="AM2891" s="373">
        <f>PPMT('Assumptions (T&amp;D)'!$C$20,Model!AK$1,'Assumptions (T&amp;D)'!$C$23,Model!$Y$2866)</f>
        <v>-0.05589682297</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-0.03017437803</v>
      </c>
      <c r="AA2892" s="373">
        <f>PPMT('Assumptions (T&amp;D)'!$C$20,Model!X$1,'Assumptions (T&amp;D)'!$C$23,Model!$Z$2866)</f>
        <v>-0.03160766099</v>
      </c>
      <c r="AB2892" s="373">
        <f>PPMT('Assumptions (T&amp;D)'!$C$20,Model!Y$1,'Assumptions (T&amp;D)'!$C$23,Model!$Z$2866)</f>
        <v>-0.03310902489</v>
      </c>
      <c r="AC2892" s="373">
        <f>PPMT('Assumptions (T&amp;D)'!$C$20,Model!Z$1,'Assumptions (T&amp;D)'!$C$23,Model!$Z$2866)</f>
        <v>-0.03468170357</v>
      </c>
      <c r="AD2892" s="373">
        <f>PPMT('Assumptions (T&amp;D)'!$C$20,Model!AA$1,'Assumptions (T&amp;D)'!$C$23,Model!$Z$2866)</f>
        <v>-0.03632908449</v>
      </c>
      <c r="AE2892" s="373">
        <f>PPMT('Assumptions (T&amp;D)'!$C$20,Model!AB$1,'Assumptions (T&amp;D)'!$C$23,Model!$Z$2866)</f>
        <v>-0.038054716</v>
      </c>
      <c r="AF2892" s="373">
        <f>PPMT('Assumptions (T&amp;D)'!$C$20,Model!AC$1,'Assumptions (T&amp;D)'!$C$23,Model!$Z$2866)</f>
        <v>-0.03986231501</v>
      </c>
      <c r="AG2892" s="373">
        <f>PPMT('Assumptions (T&amp;D)'!$C$20,Model!AD$1,'Assumptions (T&amp;D)'!$C$23,Model!$Z$2866)</f>
        <v>-0.04175577497</v>
      </c>
      <c r="AH2892" s="373">
        <f>PPMT('Assumptions (T&amp;D)'!$C$20,Model!AE$1,'Assumptions (T&amp;D)'!$C$23,Model!$Z$2866)</f>
        <v>-0.04373917429</v>
      </c>
      <c r="AI2892" s="373">
        <f>PPMT('Assumptions (T&amp;D)'!$C$20,Model!AF$1,'Assumptions (T&amp;D)'!$C$23,Model!$Z$2866)</f>
        <v>-0.04581678506</v>
      </c>
      <c r="AJ2892" s="373">
        <f>PPMT('Assumptions (T&amp;D)'!$C$20,Model!AG$1,'Assumptions (T&amp;D)'!$C$23,Model!$Z$2866)</f>
        <v>-0.04799308235</v>
      </c>
      <c r="AK2892" s="373">
        <f>PPMT('Assumptions (T&amp;D)'!$C$20,Model!AH$1,'Assumptions (T&amp;D)'!$C$23,Model!$Z$2866)</f>
        <v>-0.05027275377</v>
      </c>
      <c r="AL2892" s="373">
        <f>PPMT('Assumptions (T&amp;D)'!$C$20,Model!AI$1,'Assumptions (T&amp;D)'!$C$23,Model!$Z$2866)</f>
        <v>-0.05266070957</v>
      </c>
      <c r="AM2892" s="373">
        <f>PPMT('Assumptions (T&amp;D)'!$C$20,Model!AJ$1,'Assumptions (T&amp;D)'!$C$23,Model!$Z$2866)</f>
        <v>-0.05516209328</v>
      </c>
      <c r="AN2892" s="373">
        <f>PPMT('Assumptions (T&amp;D)'!$C$20,Model!AK$1,'Assumptions (T&amp;D)'!$C$23,Model!$Z$2866)</f>
        <v>-0.05778229271</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-0.03118649</v>
      </c>
      <c r="AB2893" s="373">
        <f>PPMT('Assumptions (T&amp;D)'!$C$20,Model!X$1,'Assumptions (T&amp;D)'!$C$23,Model!$AA$2866)</f>
        <v>-0.03266784827</v>
      </c>
      <c r="AC2893" s="373">
        <f>PPMT('Assumptions (T&amp;D)'!$C$20,Model!Y$1,'Assumptions (T&amp;D)'!$C$23,Model!$AA$2866)</f>
        <v>-0.03421957106</v>
      </c>
      <c r="AD2893" s="373">
        <f>PPMT('Assumptions (T&amp;D)'!$C$20,Model!Z$1,'Assumptions (T&amp;D)'!$C$23,Model!$AA$2866)</f>
        <v>-0.03584500069</v>
      </c>
      <c r="AE2893" s="373">
        <f>PPMT('Assumptions (T&amp;D)'!$C$20,Model!AA$1,'Assumptions (T&amp;D)'!$C$23,Model!$AA$2866)</f>
        <v>-0.03754763822</v>
      </c>
      <c r="AF2893" s="373">
        <f>PPMT('Assumptions (T&amp;D)'!$C$20,Model!AB$1,'Assumptions (T&amp;D)'!$C$23,Model!$AA$2866)</f>
        <v>-0.03933115104</v>
      </c>
      <c r="AG2893" s="373">
        <f>PPMT('Assumptions (T&amp;D)'!$C$20,Model!AC$1,'Assumptions (T&amp;D)'!$C$23,Model!$AA$2866)</f>
        <v>-0.04119938071</v>
      </c>
      <c r="AH2893" s="373">
        <f>PPMT('Assumptions (T&amp;D)'!$C$20,Model!AD$1,'Assumptions (T&amp;D)'!$C$23,Model!$AA$2866)</f>
        <v>-0.0431563513</v>
      </c>
      <c r="AI2893" s="373">
        <f>PPMT('Assumptions (T&amp;D)'!$C$20,Model!AE$1,'Assumptions (T&amp;D)'!$C$23,Model!$AA$2866)</f>
        <v>-0.04520627798</v>
      </c>
      <c r="AJ2893" s="373">
        <f>PPMT('Assumptions (T&amp;D)'!$C$20,Model!AF$1,'Assumptions (T&amp;D)'!$C$23,Model!$AA$2866)</f>
        <v>-0.04735357619</v>
      </c>
      <c r="AK2893" s="373">
        <f>PPMT('Assumptions (T&amp;D)'!$C$20,Model!AG$1,'Assumptions (T&amp;D)'!$C$23,Model!$AA$2866)</f>
        <v>-0.04960287105</v>
      </c>
      <c r="AL2893" s="373">
        <f>PPMT('Assumptions (T&amp;D)'!$C$20,Model!AH$1,'Assumptions (T&amp;D)'!$C$23,Model!$AA$2866)</f>
        <v>-0.05195900743</v>
      </c>
      <c r="AM2893" s="373">
        <f>PPMT('Assumptions (T&amp;D)'!$C$20,Model!AI$1,'Assumptions (T&amp;D)'!$C$23,Model!$AA$2866)</f>
        <v>-0.05442706028</v>
      </c>
      <c r="AN2893" s="373">
        <f>PPMT('Assumptions (T&amp;D)'!$C$20,Model!AJ$1,'Assumptions (T&amp;D)'!$C$23,Model!$AA$2866)</f>
        <v>-0.05701234565</v>
      </c>
      <c r="AO2893" s="373">
        <f>PPMT('Assumptions (T&amp;D)'!$C$20,Model!AK$1,'Assumptions (T&amp;D)'!$C$23,Model!$AA$2866)</f>
        <v>-0.05972043206</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-0.0322268088</v>
      </c>
      <c r="AC2894" s="373">
        <f>PPMT('Assumptions (T&amp;D)'!$C$20,Model!X$1,'Assumptions (T&amp;D)'!$C$23,Model!$AB$2866)</f>
        <v>-0.03375758222</v>
      </c>
      <c r="AD2894" s="373">
        <f>PPMT('Assumptions (T&amp;D)'!$C$20,Model!Y$1,'Assumptions (T&amp;D)'!$C$23,Model!$AB$2866)</f>
        <v>-0.03536106737</v>
      </c>
      <c r="AE2894" s="373">
        <f>PPMT('Assumptions (T&amp;D)'!$C$20,Model!Z$1,'Assumptions (T&amp;D)'!$C$23,Model!$AB$2866)</f>
        <v>-0.03704071807</v>
      </c>
      <c r="AF2894" s="373">
        <f>PPMT('Assumptions (T&amp;D)'!$C$20,Model!AA$1,'Assumptions (T&amp;D)'!$C$23,Model!$AB$2866)</f>
        <v>-0.03880015218</v>
      </c>
      <c r="AG2894" s="373">
        <f>PPMT('Assumptions (T&amp;D)'!$C$20,Model!AB$1,'Assumptions (T&amp;D)'!$C$23,Model!$AB$2866)</f>
        <v>-0.04064315941</v>
      </c>
      <c r="AH2894" s="373">
        <f>PPMT('Assumptions (T&amp;D)'!$C$20,Model!AC$1,'Assumptions (T&amp;D)'!$C$23,Model!$AB$2866)</f>
        <v>-0.04257370948</v>
      </c>
      <c r="AI2894" s="373">
        <f>PPMT('Assumptions (T&amp;D)'!$C$20,Model!AD$1,'Assumptions (T&amp;D)'!$C$23,Model!$AB$2866)</f>
        <v>-0.04459596068</v>
      </c>
      <c r="AJ2894" s="373">
        <f>PPMT('Assumptions (T&amp;D)'!$C$20,Model!AE$1,'Assumptions (T&amp;D)'!$C$23,Model!$AB$2866)</f>
        <v>-0.04671426881</v>
      </c>
      <c r="AK2894" s="373">
        <f>PPMT('Assumptions (T&amp;D)'!$C$20,Model!AF$1,'Assumptions (T&amp;D)'!$C$23,Model!$AB$2866)</f>
        <v>-0.04893319658</v>
      </c>
      <c r="AL2894" s="373">
        <f>PPMT('Assumptions (T&amp;D)'!$C$20,Model!AG$1,'Assumptions (T&amp;D)'!$C$23,Model!$AB$2866)</f>
        <v>-0.05125752342</v>
      </c>
      <c r="AM2894" s="373">
        <f>PPMT('Assumptions (T&amp;D)'!$C$20,Model!AH$1,'Assumptions (T&amp;D)'!$C$23,Model!$AB$2866)</f>
        <v>-0.05369225578</v>
      </c>
      <c r="AN2894" s="373">
        <f>PPMT('Assumptions (T&amp;D)'!$C$20,Model!AI$1,'Assumptions (T&amp;D)'!$C$23,Model!$AB$2866)</f>
        <v>-0.05624263793</v>
      </c>
      <c r="AO2894" s="373">
        <f>PPMT('Assumptions (T&amp;D)'!$C$20,Model!AJ$1,'Assumptions (T&amp;D)'!$C$23,Model!$AB$2866)</f>
        <v>-0.05891416323</v>
      </c>
      <c r="AP2894" s="373">
        <f>PPMT('Assumptions (T&amp;D)'!$C$20,Model!AK$1,'Assumptions (T&amp;D)'!$C$23,Model!$AB$2866)</f>
        <v>-0.06171258599</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-0.03329605379</v>
      </c>
      <c r="AD2895" s="373">
        <f>PPMT('Assumptions (T&amp;D)'!$C$20,Model!X$1,'Assumptions (T&amp;D)'!$C$23,Model!$AC$2866)</f>
        <v>-0.03487761635</v>
      </c>
      <c r="AE2895" s="373">
        <f>PPMT('Assumptions (T&amp;D)'!$C$20,Model!Y$1,'Assumptions (T&amp;D)'!$C$23,Model!$AC$2866)</f>
        <v>-0.03653430312</v>
      </c>
      <c r="AF2895" s="373">
        <f>PPMT('Assumptions (T&amp;D)'!$C$20,Model!Z$1,'Assumptions (T&amp;D)'!$C$23,Model!$AC$2866)</f>
        <v>-0.03826968252</v>
      </c>
      <c r="AG2895" s="373">
        <f>PPMT('Assumptions (T&amp;D)'!$C$20,Model!AA$1,'Assumptions (T&amp;D)'!$C$23,Model!$AC$2866)</f>
        <v>-0.04008749244</v>
      </c>
      <c r="AH2895" s="373">
        <f>PPMT('Assumptions (T&amp;D)'!$C$20,Model!AB$1,'Assumptions (T&amp;D)'!$C$23,Model!$AC$2866)</f>
        <v>-0.04199164833</v>
      </c>
      <c r="AI2895" s="373">
        <f>PPMT('Assumptions (T&amp;D)'!$C$20,Model!AC$1,'Assumptions (T&amp;D)'!$C$23,Model!$AC$2866)</f>
        <v>-0.04398625163</v>
      </c>
      <c r="AJ2895" s="373">
        <f>PPMT('Assumptions (T&amp;D)'!$C$20,Model!AD$1,'Assumptions (T&amp;D)'!$C$23,Model!$AC$2866)</f>
        <v>-0.04607559858</v>
      </c>
      <c r="AK2895" s="373">
        <f>PPMT('Assumptions (T&amp;D)'!$C$20,Model!AE$1,'Assumptions (T&amp;D)'!$C$23,Model!$AC$2866)</f>
        <v>-0.04826418951</v>
      </c>
      <c r="AL2895" s="373">
        <f>PPMT('Assumptions (T&amp;D)'!$C$20,Model!AF$1,'Assumptions (T&amp;D)'!$C$23,Model!$AC$2866)</f>
        <v>-0.05055673851</v>
      </c>
      <c r="AM2895" s="373">
        <f>PPMT('Assumptions (T&amp;D)'!$C$20,Model!AG$1,'Assumptions (T&amp;D)'!$C$23,Model!$AC$2866)</f>
        <v>-0.05295818359</v>
      </c>
      <c r="AN2895" s="373">
        <f>PPMT('Assumptions (T&amp;D)'!$C$20,Model!AH$1,'Assumptions (T&amp;D)'!$C$23,Model!$AC$2866)</f>
        <v>-0.05547369731</v>
      </c>
      <c r="AO2895" s="373">
        <f>PPMT('Assumptions (T&amp;D)'!$C$20,Model!AI$1,'Assumptions (T&amp;D)'!$C$23,Model!$AC$2866)</f>
        <v>-0.05810869794</v>
      </c>
      <c r="AP2895" s="373">
        <f>PPMT('Assumptions (T&amp;D)'!$C$20,Model!AJ$1,'Assumptions (T&amp;D)'!$C$23,Model!$AC$2866)</f>
        <v>-0.06086886109</v>
      </c>
      <c r="AQ2895" s="373">
        <f>PPMT('Assumptions (T&amp;D)'!$C$20,Model!AK$1,'Assumptions (T&amp;D)'!$C$23,Model!$AC$2866)</f>
        <v>-0.06376013199</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-0.03439496173</v>
      </c>
      <c r="AE2896" s="373">
        <f>PPMT('Assumptions (T&amp;D)'!$C$20,Model!X$1,'Assumptions (T&amp;D)'!$C$23,Model!$AD$2866)</f>
        <v>-0.03602872242</v>
      </c>
      <c r="AF2896" s="373">
        <f>PPMT('Assumptions (T&amp;D)'!$C$20,Model!Y$1,'Assumptions (T&amp;D)'!$C$23,Model!$AD$2866)</f>
        <v>-0.03774008673</v>
      </c>
      <c r="AG2896" s="373">
        <f>PPMT('Assumptions (T&amp;D)'!$C$20,Model!Z$1,'Assumptions (T&amp;D)'!$C$23,Model!$AD$2866)</f>
        <v>-0.03953274085</v>
      </c>
      <c r="AH2896" s="373">
        <f>PPMT('Assumptions (T&amp;D)'!$C$20,Model!AA$1,'Assumptions (T&amp;D)'!$C$23,Model!$AD$2866)</f>
        <v>-0.04141054604</v>
      </c>
      <c r="AI2896" s="373">
        <f>PPMT('Assumptions (T&amp;D)'!$C$20,Model!AB$1,'Assumptions (T&amp;D)'!$C$23,Model!$AD$2866)</f>
        <v>-0.04337754698</v>
      </c>
      <c r="AJ2896" s="373">
        <f>PPMT('Assumptions (T&amp;D)'!$C$20,Model!AC$1,'Assumptions (T&amp;D)'!$C$23,Model!$AD$2866)</f>
        <v>-0.04543798046</v>
      </c>
      <c r="AK2896" s="373">
        <f>PPMT('Assumptions (T&amp;D)'!$C$20,Model!AD$1,'Assumptions (T&amp;D)'!$C$23,Model!$AD$2866)</f>
        <v>-0.04759628453</v>
      </c>
      <c r="AL2896" s="373">
        <f>PPMT('Assumptions (T&amp;D)'!$C$20,Model!AE$1,'Assumptions (T&amp;D)'!$C$23,Model!$AD$2866)</f>
        <v>-0.04985710805</v>
      </c>
      <c r="AM2896" s="373">
        <f>PPMT('Assumptions (T&amp;D)'!$C$20,Model!AF$1,'Assumptions (T&amp;D)'!$C$23,Model!$AD$2866)</f>
        <v>-0.05222532068</v>
      </c>
      <c r="AN2896" s="373">
        <f>PPMT('Assumptions (T&amp;D)'!$C$20,Model!AG$1,'Assumptions (T&amp;D)'!$C$23,Model!$AD$2866)</f>
        <v>-0.05470602341</v>
      </c>
      <c r="AO2896" s="373">
        <f>PPMT('Assumptions (T&amp;D)'!$C$20,Model!AH$1,'Assumptions (T&amp;D)'!$C$23,Model!$AD$2866)</f>
        <v>-0.05730455952</v>
      </c>
      <c r="AP2896" s="373">
        <f>PPMT('Assumptions (T&amp;D)'!$C$20,Model!AI$1,'Assumptions (T&amp;D)'!$C$23,Model!$AD$2866)</f>
        <v>-0.0600265261</v>
      </c>
      <c r="AQ2896" s="373">
        <f>PPMT('Assumptions (T&amp;D)'!$C$20,Model!AJ$1,'Assumptions (T&amp;D)'!$C$23,Model!$AD$2866)</f>
        <v>-0.06287778609</v>
      </c>
      <c r="AR2896" s="373">
        <f>PPMT('Assumptions (T&amp;D)'!$C$20,Model!AK$1,'Assumptions (T&amp;D)'!$C$23,Model!$AD$2866)</f>
        <v>-0.06586448093</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-0.03552428721</v>
      </c>
      <c r="AF2897" s="373">
        <f>PPMT('Assumptions (T&amp;D)'!$C$20,Model!X$1,'Assumptions (T&amp;D)'!$C$23,Model!$AE$2866)</f>
        <v>-0.03721169085</v>
      </c>
      <c r="AG2897" s="373">
        <f>PPMT('Assumptions (T&amp;D)'!$C$20,Model!Y$1,'Assumptions (T&amp;D)'!$C$23,Model!$AE$2866)</f>
        <v>-0.03897924616</v>
      </c>
      <c r="AH2897" s="373">
        <f>PPMT('Assumptions (T&amp;D)'!$C$20,Model!Z$1,'Assumptions (T&amp;D)'!$C$23,Model!$AE$2866)</f>
        <v>-0.04083076036</v>
      </c>
      <c r="AI2897" s="373">
        <f>PPMT('Assumptions (T&amp;D)'!$C$20,Model!AA$1,'Assumptions (T&amp;D)'!$C$23,Model!$AE$2866)</f>
        <v>-0.04277022147</v>
      </c>
      <c r="AJ2897" s="373">
        <f>PPMT('Assumptions (T&amp;D)'!$C$20,Model!AB$1,'Assumptions (T&amp;D)'!$C$23,Model!$AE$2866)</f>
        <v>-0.04480180699</v>
      </c>
      <c r="AK2897" s="373">
        <f>PPMT('Assumptions (T&amp;D)'!$C$20,Model!AC$1,'Assumptions (T&amp;D)'!$C$23,Model!$AE$2866)</f>
        <v>-0.04692989283</v>
      </c>
      <c r="AL2897" s="373">
        <f>PPMT('Assumptions (T&amp;D)'!$C$20,Model!AD$1,'Assumptions (T&amp;D)'!$C$23,Model!$AE$2866)</f>
        <v>-0.04915906273</v>
      </c>
      <c r="AM2897" s="373">
        <f>PPMT('Assumptions (T&amp;D)'!$C$20,Model!AE$1,'Assumptions (T&amp;D)'!$C$23,Model!$AE$2866)</f>
        <v>-0.05149411821</v>
      </c>
      <c r="AN2897" s="373">
        <f>PPMT('Assumptions (T&amp;D)'!$C$20,Model!AF$1,'Assumptions (T&amp;D)'!$C$23,Model!$AE$2866)</f>
        <v>-0.05394008883</v>
      </c>
      <c r="AO2897" s="373">
        <f>PPMT('Assumptions (T&amp;D)'!$C$20,Model!AG$1,'Assumptions (T&amp;D)'!$C$23,Model!$AE$2866)</f>
        <v>-0.05650224305</v>
      </c>
      <c r="AP2897" s="373">
        <f>PPMT('Assumptions (T&amp;D)'!$C$20,Model!AH$1,'Assumptions (T&amp;D)'!$C$23,Model!$AE$2866)</f>
        <v>-0.05918609959</v>
      </c>
      <c r="AQ2897" s="373">
        <f>PPMT('Assumptions (T&amp;D)'!$C$20,Model!AI$1,'Assumptions (T&amp;D)'!$C$23,Model!$AE$2866)</f>
        <v>-0.06199743932</v>
      </c>
      <c r="AR2897" s="373">
        <f>PPMT('Assumptions (T&amp;D)'!$C$20,Model!AJ$1,'Assumptions (T&amp;D)'!$C$23,Model!$AE$2866)</f>
        <v>-0.06494231769</v>
      </c>
      <c r="AS2897" s="373">
        <f>PPMT('Assumptions (T&amp;D)'!$C$20,Model!AK$1,'Assumptions (T&amp;D)'!$C$23,Model!$AE$2866)</f>
        <v>-0.06802707778</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-0.03668480302</v>
      </c>
      <c r="AG2898" s="373">
        <f>PPMT('Assumptions (T&amp;D)'!$C$20,Model!X$1,'Assumptions (T&amp;D)'!$C$23,Model!$AF$2866)</f>
        <v>-0.03842733117</v>
      </c>
      <c r="AH2898" s="373">
        <f>PPMT('Assumptions (T&amp;D)'!$C$20,Model!Y$1,'Assumptions (T&amp;D)'!$C$23,Model!$AF$2866)</f>
        <v>-0.0402526294</v>
      </c>
      <c r="AI2898" s="373">
        <f>PPMT('Assumptions (T&amp;D)'!$C$20,Model!Z$1,'Assumptions (T&amp;D)'!$C$23,Model!$AF$2866)</f>
        <v>-0.04216462929</v>
      </c>
      <c r="AJ2898" s="373">
        <f>PPMT('Assumptions (T&amp;D)'!$C$20,Model!AA$1,'Assumptions (T&amp;D)'!$C$23,Model!$AF$2866)</f>
        <v>-0.04416744919</v>
      </c>
      <c r="AK2898" s="373">
        <f>PPMT('Assumptions (T&amp;D)'!$C$20,Model!AB$1,'Assumptions (T&amp;D)'!$C$23,Model!$AF$2866)</f>
        <v>-0.04626540302</v>
      </c>
      <c r="AL2898" s="373">
        <f>PPMT('Assumptions (T&amp;D)'!$C$20,Model!AC$1,'Assumptions (T&amp;D)'!$C$23,Model!$AF$2866)</f>
        <v>-0.04846300967</v>
      </c>
      <c r="AM2898" s="373">
        <f>PPMT('Assumptions (T&amp;D)'!$C$20,Model!AD$1,'Assumptions (T&amp;D)'!$C$23,Model!$AF$2866)</f>
        <v>-0.05076500262</v>
      </c>
      <c r="AN2898" s="373">
        <f>PPMT('Assumptions (T&amp;D)'!$C$20,Model!AE$1,'Assumptions (T&amp;D)'!$C$23,Model!$AF$2866)</f>
        <v>-0.05317634025</v>
      </c>
      <c r="AO2898" s="373">
        <f>PPMT('Assumptions (T&amp;D)'!$C$20,Model!AF$1,'Assumptions (T&amp;D)'!$C$23,Model!$AF$2866)</f>
        <v>-0.05570221641</v>
      </c>
      <c r="AP2898" s="373">
        <f>PPMT('Assumptions (T&amp;D)'!$C$20,Model!AG$1,'Assumptions (T&amp;D)'!$C$23,Model!$AF$2866)</f>
        <v>-0.05834807169</v>
      </c>
      <c r="AQ2898" s="373">
        <f>PPMT('Assumptions (T&amp;D)'!$C$20,Model!AH$1,'Assumptions (T&amp;D)'!$C$23,Model!$AF$2866)</f>
        <v>-0.0611196051</v>
      </c>
      <c r="AR2898" s="373">
        <f>PPMT('Assumptions (T&amp;D)'!$C$20,Model!AI$1,'Assumptions (T&amp;D)'!$C$23,Model!$AF$2866)</f>
        <v>-0.06402278634</v>
      </c>
      <c r="AS2898" s="373">
        <f>PPMT('Assumptions (T&amp;D)'!$C$20,Model!AJ$1,'Assumptions (T&amp;D)'!$C$23,Model!$AF$2866)</f>
        <v>-0.06706386869</v>
      </c>
      <c r="AT2898" s="373">
        <f>PPMT('Assumptions (T&amp;D)'!$C$20,Model!AK$1,'Assumptions (T&amp;D)'!$C$23,Model!$AF$2866)</f>
        <v>-0.07024940245</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-0.03787730066</v>
      </c>
      <c r="AH2899" s="373">
        <f>PPMT('Assumptions (T&amp;D)'!$C$20,Model!X$1,'Assumptions (T&amp;D)'!$C$23,Model!$AG$2866)</f>
        <v>-0.03967647244</v>
      </c>
      <c r="AI2899" s="373">
        <f>PPMT('Assumptions (T&amp;D)'!$C$20,Model!Y$1,'Assumptions (T&amp;D)'!$C$23,Model!$AG$2866)</f>
        <v>-0.04156110488</v>
      </c>
      <c r="AJ2899" s="373">
        <f>PPMT('Assumptions (T&amp;D)'!$C$20,Model!Z$1,'Assumptions (T&amp;D)'!$C$23,Model!$AG$2866)</f>
        <v>-0.04353525736</v>
      </c>
      <c r="AK2899" s="373">
        <f>PPMT('Assumptions (T&amp;D)'!$C$20,Model!AA$1,'Assumptions (T&amp;D)'!$C$23,Model!$AG$2866)</f>
        <v>-0.04560318209</v>
      </c>
      <c r="AL2899" s="373">
        <f>PPMT('Assumptions (T&amp;D)'!$C$20,Model!AB$1,'Assumptions (T&amp;D)'!$C$23,Model!$AG$2866)</f>
        <v>-0.04776933324</v>
      </c>
      <c r="AM2899" s="373">
        <f>PPMT('Assumptions (T&amp;D)'!$C$20,Model!AC$1,'Assumptions (T&amp;D)'!$C$23,Model!$AG$2866)</f>
        <v>-0.05003837657</v>
      </c>
      <c r="AN2899" s="373">
        <f>PPMT('Assumptions (T&amp;D)'!$C$20,Model!AD$1,'Assumptions (T&amp;D)'!$C$23,Model!$AG$2866)</f>
        <v>-0.05241519945</v>
      </c>
      <c r="AO2899" s="373">
        <f>PPMT('Assumptions (T&amp;D)'!$C$20,Model!AE$1,'Assumptions (T&amp;D)'!$C$23,Model!$AG$2866)</f>
        <v>-0.05490492143</v>
      </c>
      <c r="AP2899" s="373">
        <f>PPMT('Assumptions (T&amp;D)'!$C$20,Model!AF$1,'Assumptions (T&amp;D)'!$C$23,Model!$AG$2866)</f>
        <v>-0.0575129052</v>
      </c>
      <c r="AQ2899" s="373">
        <f>PPMT('Assumptions (T&amp;D)'!$C$20,Model!AG$1,'Assumptions (T&amp;D)'!$C$23,Model!$AG$2866)</f>
        <v>-0.06024476819</v>
      </c>
      <c r="AR2899" s="373">
        <f>PPMT('Assumptions (T&amp;D)'!$C$20,Model!AH$1,'Assumptions (T&amp;D)'!$C$23,Model!$AG$2866)</f>
        <v>-0.06310639468</v>
      </c>
      <c r="AS2899" s="373">
        <f>PPMT('Assumptions (T&amp;D)'!$C$20,Model!AI$1,'Assumptions (T&amp;D)'!$C$23,Model!$AG$2866)</f>
        <v>-0.06610394843</v>
      </c>
      <c r="AT2899" s="373">
        <f>PPMT('Assumptions (T&amp;D)'!$C$20,Model!AJ$1,'Assumptions (T&amp;D)'!$C$23,Model!$AG$2866)</f>
        <v>-0.06924388598</v>
      </c>
      <c r="AU2899" s="373">
        <f>PPMT('Assumptions (T&amp;D)'!$C$20,Model!AK$1,'Assumptions (T&amp;D)'!$C$23,Model!$AG$2866)</f>
        <v>-0.07253297056</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-0.03910259069</v>
      </c>
      <c r="AI2900" s="373">
        <f>PPMT('Assumptions (T&amp;D)'!$C$20,Model!X$1,'Assumptions (T&amp;D)'!$C$23,Model!$AH$2866)</f>
        <v>-0.04095996375</v>
      </c>
      <c r="AJ2900" s="373">
        <f>PPMT('Assumptions (T&amp;D)'!$C$20,Model!Y$1,'Assumptions (T&amp;D)'!$C$23,Model!$AH$2866)</f>
        <v>-0.04290556202</v>
      </c>
      <c r="AK2900" s="373">
        <f>PPMT('Assumptions (T&amp;D)'!$C$20,Model!Z$1,'Assumptions (T&amp;D)'!$C$23,Model!$AH$2866)</f>
        <v>-0.04494357622</v>
      </c>
      <c r="AL2900" s="373">
        <f>PPMT('Assumptions (T&amp;D)'!$C$20,Model!AA$1,'Assumptions (T&amp;D)'!$C$23,Model!$AH$2866)</f>
        <v>-0.04707839609</v>
      </c>
      <c r="AM2900" s="373">
        <f>PPMT('Assumptions (T&amp;D)'!$C$20,Model!AB$1,'Assumptions (T&amp;D)'!$C$23,Model!$AH$2866)</f>
        <v>-0.0493146199</v>
      </c>
      <c r="AN2900" s="373">
        <f>PPMT('Assumptions (T&amp;D)'!$C$20,Model!AC$1,'Assumptions (T&amp;D)'!$C$23,Model!$AH$2866)</f>
        <v>-0.05165706435</v>
      </c>
      <c r="AO2900" s="373">
        <f>PPMT('Assumptions (T&amp;D)'!$C$20,Model!AD$1,'Assumptions (T&amp;D)'!$C$23,Model!$AH$2866)</f>
        <v>-0.05411077491</v>
      </c>
      <c r="AP2900" s="373">
        <f>PPMT('Assumptions (T&amp;D)'!$C$20,Model!AE$1,'Assumptions (T&amp;D)'!$C$23,Model!$AH$2866)</f>
        <v>-0.05668103671</v>
      </c>
      <c r="AQ2900" s="373">
        <f>PPMT('Assumptions (T&amp;D)'!$C$20,Model!AF$1,'Assumptions (T&amp;D)'!$C$23,Model!$AH$2866)</f>
        <v>-0.05937338596</v>
      </c>
      <c r="AR2900" s="373">
        <f>PPMT('Assumptions (T&amp;D)'!$C$20,Model!AG$1,'Assumptions (T&amp;D)'!$C$23,Model!$AH$2866)</f>
        <v>-0.06219362179</v>
      </c>
      <c r="AS2900" s="373">
        <f>PPMT('Assumptions (T&amp;D)'!$C$20,Model!AH$1,'Assumptions (T&amp;D)'!$C$23,Model!$AH$2866)</f>
        <v>-0.06514781883</v>
      </c>
      <c r="AT2900" s="373">
        <f>PPMT('Assumptions (T&amp;D)'!$C$20,Model!AI$1,'Assumptions (T&amp;D)'!$C$23,Model!$AH$2866)</f>
        <v>-0.06824234022</v>
      </c>
      <c r="AU2900" s="373">
        <f>PPMT('Assumptions (T&amp;D)'!$C$20,Model!AJ$1,'Assumptions (T&amp;D)'!$C$23,Model!$AH$2866)</f>
        <v>-0.07148385138</v>
      </c>
      <c r="AV2900" s="373">
        <f>PPMT('Assumptions (T&amp;D)'!$C$20,Model!AK$1,'Assumptions (T&amp;D)'!$C$23,Model!$AH$2866)</f>
        <v>-0.07487933432</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-0.04036150322</v>
      </c>
      <c r="AJ2901" s="373">
        <f>PPMT('Assumptions (T&amp;D)'!$C$20,Model!X$1,'Assumptions (T&amp;D)'!$C$23,Model!$AI$2866)</f>
        <v>-0.04227867462</v>
      </c>
      <c r="AK2901" s="373">
        <f>PPMT('Assumptions (T&amp;D)'!$C$20,Model!Y$1,'Assumptions (T&amp;D)'!$C$23,Model!$AI$2866)</f>
        <v>-0.04428691167</v>
      </c>
      <c r="AL2901" s="373">
        <f>PPMT('Assumptions (T&amp;D)'!$C$20,Model!Z$1,'Assumptions (T&amp;D)'!$C$23,Model!$AI$2866)</f>
        <v>-0.04639053997</v>
      </c>
      <c r="AM2901" s="373">
        <f>PPMT('Assumptions (T&amp;D)'!$C$20,Model!AA$1,'Assumptions (T&amp;D)'!$C$23,Model!$AI$2866)</f>
        <v>-0.04859409062</v>
      </c>
      <c r="AN2901" s="373">
        <f>PPMT('Assumptions (T&amp;D)'!$C$20,Model!AB$1,'Assumptions (T&amp;D)'!$C$23,Model!$AI$2866)</f>
        <v>-0.05090230992</v>
      </c>
      <c r="AO2901" s="373">
        <f>PPMT('Assumptions (T&amp;D)'!$C$20,Model!AC$1,'Assumptions (T&amp;D)'!$C$23,Model!$AI$2866)</f>
        <v>-0.05332016965</v>
      </c>
      <c r="AP2901" s="373">
        <f>PPMT('Assumptions (T&amp;D)'!$C$20,Model!AD$1,'Assumptions (T&amp;D)'!$C$23,Model!$AI$2866)</f>
        <v>-0.0558528777</v>
      </c>
      <c r="AQ2901" s="373">
        <f>PPMT('Assumptions (T&amp;D)'!$C$20,Model!AE$1,'Assumptions (T&amp;D)'!$C$23,Model!$AI$2866)</f>
        <v>-0.0585058894</v>
      </c>
      <c r="AR2901" s="373">
        <f>PPMT('Assumptions (T&amp;D)'!$C$20,Model!AF$1,'Assumptions (T&amp;D)'!$C$23,Model!$AI$2866)</f>
        <v>-0.06128491914</v>
      </c>
      <c r="AS2901" s="373">
        <f>PPMT('Assumptions (T&amp;D)'!$C$20,Model!AG$1,'Assumptions (T&amp;D)'!$C$23,Model!$AI$2866)</f>
        <v>-0.0641959528</v>
      </c>
      <c r="AT2901" s="373">
        <f>PPMT('Assumptions (T&amp;D)'!$C$20,Model!AH$1,'Assumptions (T&amp;D)'!$C$23,Model!$AI$2866)</f>
        <v>-0.06724526056</v>
      </c>
      <c r="AU2901" s="373">
        <f>PPMT('Assumptions (T&amp;D)'!$C$20,Model!AI$1,'Assumptions (T&amp;D)'!$C$23,Model!$AI$2866)</f>
        <v>-0.07043941044</v>
      </c>
      <c r="AV2901" s="373">
        <f>PPMT('Assumptions (T&amp;D)'!$C$20,Model!AJ$1,'Assumptions (T&amp;D)'!$C$23,Model!$AI$2866)</f>
        <v>-0.07378528243</v>
      </c>
      <c r="AW2901" s="373">
        <f>PPMT('Assumptions (T&amp;D)'!$C$20,Model!AK$1,'Assumptions (T&amp;D)'!$C$23,Model!$AI$2866)</f>
        <v>-0.07729008335</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-0.04165488837</v>
      </c>
      <c r="AK2902" s="373">
        <f>PPMT('Assumptions (T&amp;D)'!$C$20,Model!X$1,'Assumptions (T&amp;D)'!$C$23,Model!$AJ$2866)</f>
        <v>-0.04363349556</v>
      </c>
      <c r="AL2902" s="373">
        <f>PPMT('Assumptions (T&amp;D)'!$C$20,Model!Y$1,'Assumptions (T&amp;D)'!$C$23,Model!$AJ$2866)</f>
        <v>-0.0457060866</v>
      </c>
      <c r="AM2902" s="373">
        <f>PPMT('Assumptions (T&amp;D)'!$C$20,Model!Z$1,'Assumptions (T&amp;D)'!$C$23,Model!$AJ$2866)</f>
        <v>-0.04787712572</v>
      </c>
      <c r="AN2902" s="373">
        <f>PPMT('Assumptions (T&amp;D)'!$C$20,Model!AA$1,'Assumptions (T&amp;D)'!$C$23,Model!$AJ$2866)</f>
        <v>-0.05015128919</v>
      </c>
      <c r="AO2902" s="373">
        <f>PPMT('Assumptions (T&amp;D)'!$C$20,Model!AB$1,'Assumptions (T&amp;D)'!$C$23,Model!$AJ$2866)</f>
        <v>-0.05253347543</v>
      </c>
      <c r="AP2902" s="373">
        <f>PPMT('Assumptions (T&amp;D)'!$C$20,Model!AC$1,'Assumptions (T&amp;D)'!$C$23,Model!$AJ$2866)</f>
        <v>-0.05502881551</v>
      </c>
      <c r="AQ2902" s="373">
        <f>PPMT('Assumptions (T&amp;D)'!$C$20,Model!AD$1,'Assumptions (T&amp;D)'!$C$23,Model!$AJ$2866)</f>
        <v>-0.05764268424</v>
      </c>
      <c r="AR2902" s="373">
        <f>PPMT('Assumptions (T&amp;D)'!$C$20,Model!AE$1,'Assumptions (T&amp;D)'!$C$23,Model!$AJ$2866)</f>
        <v>-0.06038071175</v>
      </c>
      <c r="AS2902" s="373">
        <f>PPMT('Assumptions (T&amp;D)'!$C$20,Model!AF$1,'Assumptions (T&amp;D)'!$C$23,Model!$AJ$2866)</f>
        <v>-0.06324879555</v>
      </c>
      <c r="AT2902" s="373">
        <f>PPMT('Assumptions (T&amp;D)'!$C$20,Model!AG$1,'Assumptions (T&amp;D)'!$C$23,Model!$AJ$2866)</f>
        <v>-0.06625311334</v>
      </c>
      <c r="AU2902" s="373">
        <f>PPMT('Assumptions (T&amp;D)'!$C$20,Model!AH$1,'Assumptions (T&amp;D)'!$C$23,Model!$AJ$2866)</f>
        <v>-0.06940013623</v>
      </c>
      <c r="AV2902" s="373">
        <f>PPMT('Assumptions (T&amp;D)'!$C$20,Model!AI$1,'Assumptions (T&amp;D)'!$C$23,Model!$AJ$2866)</f>
        <v>-0.0726966427</v>
      </c>
      <c r="AW2902" s="373">
        <f>PPMT('Assumptions (T&amp;D)'!$C$20,Model!AJ$1,'Assumptions (T&amp;D)'!$C$23,Model!$AJ$2866)</f>
        <v>-0.07614973323</v>
      </c>
      <c r="AX2902" s="373">
        <f>PPMT('Assumptions (T&amp;D)'!$C$20,Model!AK$1,'Assumptions (T&amp;D)'!$C$23,Model!$AJ$2866)</f>
        <v>-0.07976684555</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-0.0429836167</v>
      </c>
      <c r="AL2903" s="373">
        <f>PPMT('Assumptions (T&amp;D)'!$C$20,Model!X$1,'Assumptions (T&amp;D)'!$C$23,Model!$AK$2866)</f>
        <v>-0.0450253385</v>
      </c>
      <c r="AM2903" s="373">
        <f>PPMT('Assumptions (T&amp;D)'!$C$20,Model!Y$1,'Assumptions (T&amp;D)'!$C$23,Model!$AK$2866)</f>
        <v>-0.04716404208</v>
      </c>
      <c r="AN2903" s="373">
        <f>PPMT('Assumptions (T&amp;D)'!$C$20,Model!Z$1,'Assumptions (T&amp;D)'!$C$23,Model!$AK$2866)</f>
        <v>-0.04940433407</v>
      </c>
      <c r="AO2903" s="373">
        <f>PPMT('Assumptions (T&amp;D)'!$C$20,Model!AA$1,'Assumptions (T&amp;D)'!$C$23,Model!$AK$2866)</f>
        <v>-0.05175103994</v>
      </c>
      <c r="AP2903" s="373">
        <f>PPMT('Assumptions (T&amp;D)'!$C$20,Model!AB$1,'Assumptions (T&amp;D)'!$C$23,Model!$AK$2866)</f>
        <v>-0.05420921434</v>
      </c>
      <c r="AQ2903" s="373">
        <f>PPMT('Assumptions (T&amp;D)'!$C$20,Model!AC$1,'Assumptions (T&amp;D)'!$C$23,Model!$AK$2866)</f>
        <v>-0.05678415202</v>
      </c>
      <c r="AR2903" s="373">
        <f>PPMT('Assumptions (T&amp;D)'!$C$20,Model!AD$1,'Assumptions (T&amp;D)'!$C$23,Model!$AK$2866)</f>
        <v>-0.05948139924</v>
      </c>
      <c r="AS2903" s="373">
        <f>PPMT('Assumptions (T&amp;D)'!$C$20,Model!AE$1,'Assumptions (T&amp;D)'!$C$23,Model!$AK$2866)</f>
        <v>-0.06230676571</v>
      </c>
      <c r="AT2903" s="373">
        <f>PPMT('Assumptions (T&amp;D)'!$C$20,Model!AF$1,'Assumptions (T&amp;D)'!$C$23,Model!$AK$2866)</f>
        <v>-0.06526633708</v>
      </c>
      <c r="AU2903" s="373">
        <f>PPMT('Assumptions (T&amp;D)'!$C$20,Model!AG$1,'Assumptions (T&amp;D)'!$C$23,Model!$AK$2866)</f>
        <v>-0.06836648809</v>
      </c>
      <c r="AV2903" s="373">
        <f>PPMT('Assumptions (T&amp;D)'!$C$20,Model!AH$1,'Assumptions (T&amp;D)'!$C$23,Model!$AK$2866)</f>
        <v>-0.07161389627</v>
      </c>
      <c r="AW2903" s="373">
        <f>PPMT('Assumptions (T&amp;D)'!$C$20,Model!AI$1,'Assumptions (T&amp;D)'!$C$23,Model!$AK$2866)</f>
        <v>-0.07501555635</v>
      </c>
      <c r="AX2903" s="373">
        <f>PPMT('Assumptions (T&amp;D)'!$C$20,Model!AJ$1,'Assumptions (T&amp;D)'!$C$23,Model!$AK$2866)</f>
        <v>-0.07857879527</v>
      </c>
      <c r="AY2903" s="373">
        <f>PPMT('Assumptions (T&amp;D)'!$C$20,Model!AK$1,'Assumptions (T&amp;D)'!$C$23,Model!$AK$2866)</f>
        <v>-0.08231128805</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-0.04434857975</v>
      </c>
      <c r="AM2904" s="373">
        <f>PPMT('Assumptions (T&amp;D)'!$C$20,Model!X$1,'Assumptions (T&amp;D)'!$C$23,Model!$AL$2866)</f>
        <v>-0.04645513728</v>
      </c>
      <c r="AN2904" s="373">
        <f>PPMT('Assumptions (T&amp;D)'!$C$20,Model!Y$1,'Assumptions (T&amp;D)'!$C$23,Model!$AL$2866)</f>
        <v>-0.0486617563</v>
      </c>
      <c r="AO2904" s="373">
        <f>PPMT('Assumptions (T&amp;D)'!$C$20,Model!Z$1,'Assumptions (T&amp;D)'!$C$23,Model!$AL$2866)</f>
        <v>-0.05097318973</v>
      </c>
      <c r="AP2904" s="373">
        <f>PPMT('Assumptions (T&amp;D)'!$C$20,Model!AA$1,'Assumptions (T&amp;D)'!$C$23,Model!$AL$2866)</f>
        <v>-0.05339441624</v>
      </c>
      <c r="AQ2904" s="373">
        <f>PPMT('Assumptions (T&amp;D)'!$C$20,Model!AB$1,'Assumptions (T&amp;D)'!$C$23,Model!$AL$2866)</f>
        <v>-0.05593065101</v>
      </c>
      <c r="AR2904" s="373">
        <f>PPMT('Assumptions (T&amp;D)'!$C$20,Model!AC$1,'Assumptions (T&amp;D)'!$C$23,Model!$AL$2866)</f>
        <v>-0.05858735694</v>
      </c>
      <c r="AS2904" s="373">
        <f>PPMT('Assumptions (T&amp;D)'!$C$20,Model!AD$1,'Assumptions (T&amp;D)'!$C$23,Model!$AL$2866)</f>
        <v>-0.06137025639</v>
      </c>
      <c r="AT2904" s="373">
        <f>PPMT('Assumptions (T&amp;D)'!$C$20,Model!AE$1,'Assumptions (T&amp;D)'!$C$23,Model!$AL$2866)</f>
        <v>-0.06428534357</v>
      </c>
      <c r="AU2904" s="373">
        <f>PPMT('Assumptions (T&amp;D)'!$C$20,Model!AF$1,'Assumptions (T&amp;D)'!$C$23,Model!$AL$2866)</f>
        <v>-0.06733889739</v>
      </c>
      <c r="AV2904" s="373">
        <f>PPMT('Assumptions (T&amp;D)'!$C$20,Model!AG$1,'Assumptions (T&amp;D)'!$C$23,Model!$AL$2866)</f>
        <v>-0.07053749501</v>
      </c>
      <c r="AW2904" s="373">
        <f>PPMT('Assumptions (T&amp;D)'!$C$20,Model!AH$1,'Assumptions (T&amp;D)'!$C$23,Model!$AL$2866)</f>
        <v>-0.07388802603</v>
      </c>
      <c r="AX2904" s="373">
        <f>PPMT('Assumptions (T&amp;D)'!$C$20,Model!AI$1,'Assumptions (T&amp;D)'!$C$23,Model!$AL$2866)</f>
        <v>-0.07739770726</v>
      </c>
      <c r="AY2904" s="373">
        <f>PPMT('Assumptions (T&amp;D)'!$C$20,Model!AJ$1,'Assumptions (T&amp;D)'!$C$23,Model!$AL$2866)</f>
        <v>-0.08107409836</v>
      </c>
      <c r="AZ2904" s="373">
        <f>PPMT('Assumptions (T&amp;D)'!$C$20,Model!AK$1,'Assumptions (T&amp;D)'!$C$23,Model!$AL$2866)</f>
        <v>-0.08492511803</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-0.04575069044</v>
      </c>
      <c r="AN2905" s="373">
        <f>PPMT('Assumptions (T&amp;D)'!$C$20,Model!X$1,'Assumptions (T&amp;D)'!$C$23,Model!$AM$2866)</f>
        <v>-0.04792384823</v>
      </c>
      <c r="AO2905" s="373">
        <f>PPMT('Assumptions (T&amp;D)'!$C$20,Model!Y$1,'Assumptions (T&amp;D)'!$C$23,Model!$AM$2866)</f>
        <v>-0.05020023102</v>
      </c>
      <c r="AP2905" s="373">
        <f>PPMT('Assumptions (T&amp;D)'!$C$20,Model!Z$1,'Assumptions (T&amp;D)'!$C$23,Model!$AM$2866)</f>
        <v>-0.052584742</v>
      </c>
      <c r="AQ2905" s="373">
        <f>PPMT('Assumptions (T&amp;D)'!$C$20,Model!AA$1,'Assumptions (T&amp;D)'!$C$23,Model!$AM$2866)</f>
        <v>-0.05508251724</v>
      </c>
      <c r="AR2905" s="373">
        <f>PPMT('Assumptions (T&amp;D)'!$C$20,Model!AB$1,'Assumptions (T&amp;D)'!$C$23,Model!$AM$2866)</f>
        <v>-0.05769893681</v>
      </c>
      <c r="AS2905" s="373">
        <f>PPMT('Assumptions (T&amp;D)'!$C$20,Model!AC$1,'Assumptions (T&amp;D)'!$C$23,Model!$AM$2866)</f>
        <v>-0.06043963631</v>
      </c>
      <c r="AT2905" s="373">
        <f>PPMT('Assumptions (T&amp;D)'!$C$20,Model!AD$1,'Assumptions (T&amp;D)'!$C$23,Model!$AM$2866)</f>
        <v>-0.06331051903</v>
      </c>
      <c r="AU2905" s="373">
        <f>PPMT('Assumptions (T&amp;D)'!$C$20,Model!AE$1,'Assumptions (T&amp;D)'!$C$23,Model!$AM$2866)</f>
        <v>-0.06631776869</v>
      </c>
      <c r="AV2905" s="373">
        <f>PPMT('Assumptions (T&amp;D)'!$C$20,Model!AF$1,'Assumptions (T&amp;D)'!$C$23,Model!$AM$2866)</f>
        <v>-0.0694678627</v>
      </c>
      <c r="AW2905" s="373">
        <f>PPMT('Assumptions (T&amp;D)'!$C$20,Model!AG$1,'Assumptions (T&amp;D)'!$C$23,Model!$AM$2866)</f>
        <v>-0.07276758618</v>
      </c>
      <c r="AX2905" s="373">
        <f>PPMT('Assumptions (T&amp;D)'!$C$20,Model!AH$1,'Assumptions (T&amp;D)'!$C$23,Model!$AM$2866)</f>
        <v>-0.07622404652</v>
      </c>
      <c r="AY2905" s="373">
        <f>PPMT('Assumptions (T&amp;D)'!$C$20,Model!AI$1,'Assumptions (T&amp;D)'!$C$23,Model!$AM$2866)</f>
        <v>-0.07984468873</v>
      </c>
      <c r="AZ2905" s="373">
        <f>PPMT('Assumptions (T&amp;D)'!$C$20,Model!AJ$1,'Assumptions (T&amp;D)'!$C$23,Model!$AM$2866)</f>
        <v>-0.08363731145</v>
      </c>
      <c r="BA2905" s="373">
        <f>PPMT('Assumptions (T&amp;D)'!$C$20,Model!AK$1,'Assumptions (T&amp;D)'!$C$23,Model!$AM$2866)</f>
        <v>-0.08761008374</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-0.04719088364</v>
      </c>
      <c r="AO2906" s="373">
        <f>PPMT('Assumptions (T&amp;D)'!$C$20,Model!X$1,'Assumptions (T&amp;D)'!$C$23,Model!$AN$2866)</f>
        <v>-0.04943245062</v>
      </c>
      <c r="AP2906" s="373">
        <f>PPMT('Assumptions (T&amp;D)'!$C$20,Model!Y$1,'Assumptions (T&amp;D)'!$C$23,Model!$AN$2866)</f>
        <v>-0.05178049202</v>
      </c>
      <c r="AQ2906" s="373">
        <f>PPMT('Assumptions (T&amp;D)'!$C$20,Model!Z$1,'Assumptions (T&amp;D)'!$C$23,Model!$AN$2866)</f>
        <v>-0.05424006539</v>
      </c>
      <c r="AR2906" s="373">
        <f>PPMT('Assumptions (T&amp;D)'!$C$20,Model!AA$1,'Assumptions (T&amp;D)'!$C$23,Model!$AN$2866)</f>
        <v>-0.0568164685</v>
      </c>
      <c r="AS2906" s="373">
        <f>PPMT('Assumptions (T&amp;D)'!$C$20,Model!AB$1,'Assumptions (T&amp;D)'!$C$23,Model!$AN$2866)</f>
        <v>-0.05951525075</v>
      </c>
      <c r="AT2906" s="373">
        <f>PPMT('Assumptions (T&amp;D)'!$C$20,Model!AC$1,'Assumptions (T&amp;D)'!$C$23,Model!$AN$2866)</f>
        <v>-0.06234222516</v>
      </c>
      <c r="AU2906" s="373">
        <f>PPMT('Assumptions (T&amp;D)'!$C$20,Model!AD$1,'Assumptions (T&amp;D)'!$C$23,Model!$AN$2866)</f>
        <v>-0.06530348086</v>
      </c>
      <c r="AV2906" s="373">
        <f>PPMT('Assumptions (T&amp;D)'!$C$20,Model!AE$1,'Assumptions (T&amp;D)'!$C$23,Model!$AN$2866)</f>
        <v>-0.0684053962</v>
      </c>
      <c r="AW2906" s="373">
        <f>PPMT('Assumptions (T&amp;D)'!$C$20,Model!AF$1,'Assumptions (T&amp;D)'!$C$23,Model!$AN$2866)</f>
        <v>-0.07165465252</v>
      </c>
      <c r="AX2906" s="373">
        <f>PPMT('Assumptions (T&amp;D)'!$C$20,Model!AG$1,'Assumptions (T&amp;D)'!$C$23,Model!$AN$2866)</f>
        <v>-0.07505824851</v>
      </c>
      <c r="AY2906" s="373">
        <f>PPMT('Assumptions (T&amp;D)'!$C$20,Model!AH$1,'Assumptions (T&amp;D)'!$C$23,Model!$AN$2866)</f>
        <v>-0.07862351532</v>
      </c>
      <c r="AZ2906" s="373">
        <f>PPMT('Assumptions (T&amp;D)'!$C$20,Model!AI$1,'Assumptions (T&amp;D)'!$C$23,Model!$AN$2866)</f>
        <v>-0.0823581323</v>
      </c>
      <c r="BA2906" s="373">
        <f>PPMT('Assumptions (T&amp;D)'!$C$20,Model!AJ$1,'Assumptions (T&amp;D)'!$C$23,Model!$AN$2866)</f>
        <v>-0.08627014358</v>
      </c>
      <c r="BB2906" s="373">
        <f>PPMT('Assumptions (T&amp;D)'!$C$20,Model!AK$1,'Assumptions (T&amp;D)'!$C$23,Model!$AN$2866)</f>
        <v>-0.0903679754</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-0.04867011668</v>
      </c>
      <c r="AP2907" s="373">
        <f>PPMT('Assumptions (T&amp;D)'!$C$20,Model!X$1,'Assumptions (T&amp;D)'!$C$23,Model!$AO$2866)</f>
        <v>-0.05098194722</v>
      </c>
      <c r="AQ2907" s="373">
        <f>PPMT('Assumptions (T&amp;D)'!$C$20,Model!Y$1,'Assumptions (T&amp;D)'!$C$23,Model!$AO$2866)</f>
        <v>-0.05340358971</v>
      </c>
      <c r="AR2907" s="373">
        <f>PPMT('Assumptions (T&amp;D)'!$C$20,Model!Z$1,'Assumptions (T&amp;D)'!$C$23,Model!$AO$2866)</f>
        <v>-0.05594026022</v>
      </c>
      <c r="AS2907" s="373">
        <f>PPMT('Assumptions (T&amp;D)'!$C$20,Model!AA$1,'Assumptions (T&amp;D)'!$C$23,Model!$AO$2866)</f>
        <v>-0.05859742258</v>
      </c>
      <c r="AT2907" s="373">
        <f>PPMT('Assumptions (T&amp;D)'!$C$20,Model!AB$1,'Assumptions (T&amp;D)'!$C$23,Model!$AO$2866)</f>
        <v>-0.06138080016</v>
      </c>
      <c r="AU2907" s="373">
        <f>PPMT('Assumptions (T&amp;D)'!$C$20,Model!AC$1,'Assumptions (T&amp;D)'!$C$23,Model!$AO$2866)</f>
        <v>-0.06429638816</v>
      </c>
      <c r="AV2907" s="373">
        <f>PPMT('Assumptions (T&amp;D)'!$C$20,Model!AD$1,'Assumptions (T&amp;D)'!$C$23,Model!$AO$2866)</f>
        <v>-0.0673504666</v>
      </c>
      <c r="AW2907" s="373">
        <f>PPMT('Assumptions (T&amp;D)'!$C$20,Model!AE$1,'Assumptions (T&amp;D)'!$C$23,Model!$AO$2866)</f>
        <v>-0.07054961377</v>
      </c>
      <c r="AX2907" s="373">
        <f>PPMT('Assumptions (T&amp;D)'!$C$20,Model!AF$1,'Assumptions (T&amp;D)'!$C$23,Model!$AO$2866)</f>
        <v>-0.07390072042</v>
      </c>
      <c r="AY2907" s="373">
        <f>PPMT('Assumptions (T&amp;D)'!$C$20,Model!AG$1,'Assumptions (T&amp;D)'!$C$23,Model!$AO$2866)</f>
        <v>-0.07741100464</v>
      </c>
      <c r="AZ2907" s="373">
        <f>PPMT('Assumptions (T&amp;D)'!$C$20,Model!AH$1,'Assumptions (T&amp;D)'!$C$23,Model!$AO$2866)</f>
        <v>-0.08108802736</v>
      </c>
      <c r="BA2907" s="373">
        <f>PPMT('Assumptions (T&amp;D)'!$C$20,Model!AI$1,'Assumptions (T&amp;D)'!$C$23,Model!$AO$2866)</f>
        <v>-0.08493970866</v>
      </c>
      <c r="BB2907" s="373">
        <f>PPMT('Assumptions (T&amp;D)'!$C$20,Model!AJ$1,'Assumptions (T&amp;D)'!$C$23,Model!$AO$2866)</f>
        <v>-0.08897434482</v>
      </c>
      <c r="BC2907" s="373">
        <f>PPMT('Assumptions (T&amp;D)'!$C$20,Model!AK$1,'Assumptions (T&amp;D)'!$C$23,Model!$AO$2866)</f>
        <v>-0.0932006262</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-0.0501893698</v>
      </c>
      <c r="AQ2908" s="373">
        <f>PPMT('Assumptions (T&amp;D)'!$C$20,Model!X$1,'Assumptions (T&amp;D)'!$C$23,Model!$AP$2866)</f>
        <v>-0.05257336486</v>
      </c>
      <c r="AR2908" s="373">
        <f>PPMT('Assumptions (T&amp;D)'!$C$20,Model!Y$1,'Assumptions (T&amp;D)'!$C$23,Model!$AP$2866)</f>
        <v>-0.0550705997</v>
      </c>
      <c r="AS2908" s="373">
        <f>PPMT('Assumptions (T&amp;D)'!$C$20,Model!Z$1,'Assumptions (T&amp;D)'!$C$23,Model!$AP$2866)</f>
        <v>-0.05768645318</v>
      </c>
      <c r="AT2908" s="373">
        <f>PPMT('Assumptions (T&amp;D)'!$C$20,Model!AA$1,'Assumptions (T&amp;D)'!$C$23,Model!$AP$2866)</f>
        <v>-0.06042655971</v>
      </c>
      <c r="AU2908" s="373">
        <f>PPMT('Assumptions (T&amp;D)'!$C$20,Model!AB$1,'Assumptions (T&amp;D)'!$C$23,Model!$AP$2866)</f>
        <v>-0.06329682129</v>
      </c>
      <c r="AV2908" s="373">
        <f>PPMT('Assumptions (T&amp;D)'!$C$20,Model!AC$1,'Assumptions (T&amp;D)'!$C$23,Model!$AP$2866)</f>
        <v>-0.06630342031</v>
      </c>
      <c r="AW2908" s="373">
        <f>PPMT('Assumptions (T&amp;D)'!$C$20,Model!AD$1,'Assumptions (T&amp;D)'!$C$23,Model!$AP$2866)</f>
        <v>-0.06945283277</v>
      </c>
      <c r="AX2908" s="373">
        <f>PPMT('Assumptions (T&amp;D)'!$C$20,Model!AE$1,'Assumptions (T&amp;D)'!$C$23,Model!$AP$2866)</f>
        <v>-0.07275184233</v>
      </c>
      <c r="AY2908" s="373">
        <f>PPMT('Assumptions (T&amp;D)'!$C$20,Model!AF$1,'Assumptions (T&amp;D)'!$C$23,Model!$AP$2866)</f>
        <v>-0.07620755484</v>
      </c>
      <c r="AZ2908" s="373">
        <f>PPMT('Assumptions (T&amp;D)'!$C$20,Model!AG$1,'Assumptions (T&amp;D)'!$C$23,Model!$AP$2866)</f>
        <v>-0.07982741369</v>
      </c>
      <c r="BA2908" s="373">
        <f>PPMT('Assumptions (T&amp;D)'!$C$20,Model!AH$1,'Assumptions (T&amp;D)'!$C$23,Model!$AP$2866)</f>
        <v>-0.08361921584</v>
      </c>
      <c r="BB2908" s="373">
        <f>PPMT('Assumptions (T&amp;D)'!$C$20,Model!AI$1,'Assumptions (T&amp;D)'!$C$23,Model!$AP$2866)</f>
        <v>-0.08759112859</v>
      </c>
      <c r="BC2908" s="373">
        <f>PPMT('Assumptions (T&amp;D)'!$C$20,Model!AJ$1,'Assumptions (T&amp;D)'!$C$23,Model!$AP$2866)</f>
        <v>-0.0917517072</v>
      </c>
      <c r="BD2908" s="373">
        <f>PPMT('Assumptions (T&amp;D)'!$C$20,Model!AK$1,'Assumptions (T&amp;D)'!$C$23,Model!$AP$2866)</f>
        <v>-0.09610991329</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-0.05174964677</v>
      </c>
      <c r="AR2909" s="373">
        <f>PPMT('Assumptions (T&amp;D)'!$C$20,Model!X$1,'Assumptions (T&amp;D)'!$C$23,Model!$AQ$2866)</f>
        <v>-0.05420775499</v>
      </c>
      <c r="AS2909" s="373">
        <f>PPMT('Assumptions (T&amp;D)'!$C$20,Model!Y$1,'Assumptions (T&amp;D)'!$C$23,Model!$AQ$2866)</f>
        <v>-0.05678262335</v>
      </c>
      <c r="AT2909" s="373">
        <f>PPMT('Assumptions (T&amp;D)'!$C$20,Model!Z$1,'Assumptions (T&amp;D)'!$C$23,Model!$AQ$2866)</f>
        <v>-0.05947979796</v>
      </c>
      <c r="AU2909" s="373">
        <f>PPMT('Assumptions (T&amp;D)'!$C$20,Model!AA$1,'Assumptions (T&amp;D)'!$C$23,Model!$AQ$2866)</f>
        <v>-0.06230508836</v>
      </c>
      <c r="AV2909" s="373">
        <f>PPMT('Assumptions (T&amp;D)'!$C$20,Model!AB$1,'Assumptions (T&amp;D)'!$C$23,Model!$AQ$2866)</f>
        <v>-0.06526458006</v>
      </c>
      <c r="AW2909" s="373">
        <f>PPMT('Assumptions (T&amp;D)'!$C$20,Model!AC$1,'Assumptions (T&amp;D)'!$C$23,Model!$AQ$2866)</f>
        <v>-0.06836464761</v>
      </c>
      <c r="AX2909" s="373">
        <f>PPMT('Assumptions (T&amp;D)'!$C$20,Model!AD$1,'Assumptions (T&amp;D)'!$C$23,Model!$AQ$2866)</f>
        <v>-0.07161196837</v>
      </c>
      <c r="AY2909" s="373">
        <f>PPMT('Assumptions (T&amp;D)'!$C$20,Model!AE$1,'Assumptions (T&amp;D)'!$C$23,Model!$AQ$2866)</f>
        <v>-0.07501353687</v>
      </c>
      <c r="AZ2909" s="373">
        <f>PPMT('Assumptions (T&amp;D)'!$C$20,Model!AF$1,'Assumptions (T&amp;D)'!$C$23,Model!$AQ$2866)</f>
        <v>-0.07857667987</v>
      </c>
      <c r="BA2909" s="373">
        <f>PPMT('Assumptions (T&amp;D)'!$C$20,Model!AG$1,'Assumptions (T&amp;D)'!$C$23,Model!$AQ$2866)</f>
        <v>-0.08230907217</v>
      </c>
      <c r="BB2909" s="373">
        <f>PPMT('Assumptions (T&amp;D)'!$C$20,Model!AH$1,'Assumptions (T&amp;D)'!$C$23,Model!$AQ$2866)</f>
        <v>-0.0862187531</v>
      </c>
      <c r="BC2909" s="373">
        <f>PPMT('Assumptions (T&amp;D)'!$C$20,Model!AI$1,'Assumptions (T&amp;D)'!$C$23,Model!$AQ$2866)</f>
        <v>-0.09031414387</v>
      </c>
      <c r="BD2909" s="373">
        <f>PPMT('Assumptions (T&amp;D)'!$C$20,Model!AJ$1,'Assumptions (T&amp;D)'!$C$23,Model!$AQ$2866)</f>
        <v>-0.0946040657</v>
      </c>
      <c r="BE2909" s="373">
        <f>PPMT('Assumptions (T&amp;D)'!$C$20,Model!AK$1,'Assumptions (T&amp;D)'!$C$23,Model!$AQ$2866)</f>
        <v>-0.09909775882</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-0.05335197537</v>
      </c>
      <c r="AS2910" s="373">
        <f>PPMT('Assumptions (T&amp;D)'!$C$20,Model!X$1,'Assumptions (T&amp;D)'!$C$23,Model!$AR$2866)</f>
        <v>-0.0558861942</v>
      </c>
      <c r="AT2910" s="373">
        <f>PPMT('Assumptions (T&amp;D)'!$C$20,Model!Y$1,'Assumptions (T&amp;D)'!$C$23,Model!$AR$2866)</f>
        <v>-0.05854078843</v>
      </c>
      <c r="AU2910" s="373">
        <f>PPMT('Assumptions (T&amp;D)'!$C$20,Model!Z$1,'Assumptions (T&amp;D)'!$C$23,Model!$AR$2866)</f>
        <v>-0.06132147588</v>
      </c>
      <c r="AV2910" s="373">
        <f>PPMT('Assumptions (T&amp;D)'!$C$20,Model!AA$1,'Assumptions (T&amp;D)'!$C$23,Model!$AR$2866)</f>
        <v>-0.06423424598</v>
      </c>
      <c r="AW2910" s="373">
        <f>PPMT('Assumptions (T&amp;D)'!$C$20,Model!AB$1,'Assumptions (T&amp;D)'!$C$23,Model!$AR$2866)</f>
        <v>-0.06728537267</v>
      </c>
      <c r="AX2910" s="373">
        <f>PPMT('Assumptions (T&amp;D)'!$C$20,Model!AC$1,'Assumptions (T&amp;D)'!$C$23,Model!$AR$2866)</f>
        <v>-0.07048142787</v>
      </c>
      <c r="AY2910" s="373">
        <f>PPMT('Assumptions (T&amp;D)'!$C$20,Model!AD$1,'Assumptions (T&amp;D)'!$C$23,Model!$AR$2866)</f>
        <v>-0.07382929569</v>
      </c>
      <c r="AZ2910" s="373">
        <f>PPMT('Assumptions (T&amp;D)'!$C$20,Model!AE$1,'Assumptions (T&amp;D)'!$C$23,Model!$AR$2866)</f>
        <v>-0.07733618724</v>
      </c>
      <c r="BA2910" s="373">
        <f>PPMT('Assumptions (T&amp;D)'!$C$20,Model!AF$1,'Assumptions (T&amp;D)'!$C$23,Model!$AR$2866)</f>
        <v>-0.08100965613</v>
      </c>
      <c r="BB2910" s="373">
        <f>PPMT('Assumptions (T&amp;D)'!$C$20,Model!AG$1,'Assumptions (T&amp;D)'!$C$23,Model!$AR$2866)</f>
        <v>-0.0848576148</v>
      </c>
      <c r="BC2910" s="373">
        <f>PPMT('Assumptions (T&amp;D)'!$C$20,Model!AH$1,'Assumptions (T&amp;D)'!$C$23,Model!$AR$2866)</f>
        <v>-0.0888883515</v>
      </c>
      <c r="BD2910" s="373">
        <f>PPMT('Assumptions (T&amp;D)'!$C$20,Model!AI$1,'Assumptions (T&amp;D)'!$C$23,Model!$AR$2866)</f>
        <v>-0.0931105482</v>
      </c>
      <c r="BE2910" s="373">
        <f>PPMT('Assumptions (T&amp;D)'!$C$20,Model!AJ$1,'Assumptions (T&amp;D)'!$C$23,Model!$AR$2866)</f>
        <v>-0.09753329924</v>
      </c>
      <c r="BF2910" s="373">
        <f>PPMT('Assumptions (T&amp;D)'!$C$20,Model!AK$1,'Assumptions (T&amp;D)'!$C$23,Model!$AR$2866)</f>
        <v>-0.102166131</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-0.05499740801</v>
      </c>
      <c r="AT2911" s="373">
        <f>PPMT('Assumptions (T&amp;D)'!$C$20,Model!X$1,'Assumptions (T&amp;D)'!$C$23,Model!$AS$2866)</f>
        <v>-0.05760978489</v>
      </c>
      <c r="AU2911" s="373">
        <f>PPMT('Assumptions (T&amp;D)'!$C$20,Model!Y$1,'Assumptions (T&amp;D)'!$C$23,Model!$AS$2866)</f>
        <v>-0.06034624967</v>
      </c>
      <c r="AV2911" s="373">
        <f>PPMT('Assumptions (T&amp;D)'!$C$20,Model!Z$1,'Assumptions (T&amp;D)'!$C$23,Model!$AS$2866)</f>
        <v>-0.06321269653</v>
      </c>
      <c r="AW2911" s="373">
        <f>PPMT('Assumptions (T&amp;D)'!$C$20,Model!AA$1,'Assumptions (T&amp;D)'!$C$23,Model!$AS$2866)</f>
        <v>-0.06621529961</v>
      </c>
      <c r="AX2911" s="373">
        <f>PPMT('Assumptions (T&amp;D)'!$C$20,Model!AB$1,'Assumptions (T&amp;D)'!$C$23,Model!$AS$2866)</f>
        <v>-0.06936052635</v>
      </c>
      <c r="AY2911" s="373">
        <f>PPMT('Assumptions (T&amp;D)'!$C$20,Model!AC$1,'Assumptions (T&amp;D)'!$C$23,Model!$AS$2866)</f>
        <v>-0.07265515135</v>
      </c>
      <c r="AZ2911" s="373">
        <f>PPMT('Assumptions (T&amp;D)'!$C$20,Model!AD$1,'Assumptions (T&amp;D)'!$C$23,Model!$AS$2866)</f>
        <v>-0.07610627104</v>
      </c>
      <c r="BA2911" s="373">
        <f>PPMT('Assumptions (T&amp;D)'!$C$20,Model!AE$1,'Assumptions (T&amp;D)'!$C$23,Model!$AS$2866)</f>
        <v>-0.07972131891</v>
      </c>
      <c r="BB2911" s="373">
        <f>PPMT('Assumptions (T&amp;D)'!$C$20,Model!AF$1,'Assumptions (T&amp;D)'!$C$23,Model!$AS$2866)</f>
        <v>-0.08350808156</v>
      </c>
      <c r="BC2911" s="373">
        <f>PPMT('Assumptions (T&amp;D)'!$C$20,Model!AG$1,'Assumptions (T&amp;D)'!$C$23,Model!$AS$2866)</f>
        <v>-0.08747471543</v>
      </c>
      <c r="BD2911" s="373">
        <f>PPMT('Assumptions (T&amp;D)'!$C$20,Model!AH$1,'Assumptions (T&amp;D)'!$C$23,Model!$AS$2866)</f>
        <v>-0.09162976442</v>
      </c>
      <c r="BE2911" s="373">
        <f>PPMT('Assumptions (T&amp;D)'!$C$20,Model!AI$1,'Assumptions (T&amp;D)'!$C$23,Model!$AS$2866)</f>
        <v>-0.09598217823</v>
      </c>
      <c r="BF2911" s="373">
        <f>PPMT('Assumptions (T&amp;D)'!$C$20,Model!AJ$1,'Assumptions (T&amp;D)'!$C$23,Model!$AS$2866)</f>
        <v>-0.1005413317</v>
      </c>
      <c r="BG2911" s="373">
        <f>PPMT('Assumptions (T&amp;D)'!$C$20,Model!AK$1,'Assumptions (T&amp;D)'!$C$23,Model!$AS$2866)</f>
        <v>-0.1053170449</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-0.05668702222</v>
      </c>
      <c r="AU2912" s="373">
        <f>PPMT('Assumptions (T&amp;D)'!$C$20,Model!X$1,'Assumptions (T&amp;D)'!$C$23,Model!$AT$2866)</f>
        <v>-0.05937965578</v>
      </c>
      <c r="AV2912" s="373">
        <f>PPMT('Assumptions (T&amp;D)'!$C$20,Model!Y$1,'Assumptions (T&amp;D)'!$C$23,Model!$AT$2866)</f>
        <v>-0.06220018943</v>
      </c>
      <c r="AW2912" s="373">
        <f>PPMT('Assumptions (T&amp;D)'!$C$20,Model!Z$1,'Assumptions (T&amp;D)'!$C$23,Model!$AT$2866)</f>
        <v>-0.06515469843</v>
      </c>
      <c r="AX2912" s="373">
        <f>PPMT('Assumptions (T&amp;D)'!$C$20,Model!AA$1,'Assumptions (T&amp;D)'!$C$23,Model!$AT$2866)</f>
        <v>-0.0682495466</v>
      </c>
      <c r="AY2912" s="373">
        <f>PPMT('Assumptions (T&amp;D)'!$C$20,Model!AB$1,'Assumptions (T&amp;D)'!$C$23,Model!$AT$2866)</f>
        <v>-0.07149140007</v>
      </c>
      <c r="AZ2912" s="373">
        <f>PPMT('Assumptions (T&amp;D)'!$C$20,Model!AC$1,'Assumptions (T&amp;D)'!$C$23,Model!$AT$2866)</f>
        <v>-0.07488724157</v>
      </c>
      <c r="BA2912" s="373">
        <f>PPMT('Assumptions (T&amp;D)'!$C$20,Model!AD$1,'Assumptions (T&amp;D)'!$C$23,Model!$AT$2866)</f>
        <v>-0.07844438554</v>
      </c>
      <c r="BB2912" s="373">
        <f>PPMT('Assumptions (T&amp;D)'!$C$20,Model!AE$1,'Assumptions (T&amp;D)'!$C$23,Model!$AT$2866)</f>
        <v>-0.08217049386</v>
      </c>
      <c r="BC2912" s="373">
        <f>PPMT('Assumptions (T&amp;D)'!$C$20,Model!AF$1,'Assumptions (T&amp;D)'!$C$23,Model!$AT$2866)</f>
        <v>-0.08607359232</v>
      </c>
      <c r="BD2912" s="373">
        <f>PPMT('Assumptions (T&amp;D)'!$C$20,Model!AG$1,'Assumptions (T&amp;D)'!$C$23,Model!$AT$2866)</f>
        <v>-0.09016208795</v>
      </c>
      <c r="BE2912" s="373">
        <f>PPMT('Assumptions (T&amp;D)'!$C$20,Model!AH$1,'Assumptions (T&amp;D)'!$C$23,Model!$AT$2866)</f>
        <v>-0.09444478713</v>
      </c>
      <c r="BF2912" s="373">
        <f>PPMT('Assumptions (T&amp;D)'!$C$20,Model!AI$1,'Assumptions (T&amp;D)'!$C$23,Model!$AT$2866)</f>
        <v>-0.09893091452</v>
      </c>
      <c r="BG2912" s="373">
        <f>PPMT('Assumptions (T&amp;D)'!$C$20,Model!AJ$1,'Assumptions (T&amp;D)'!$C$23,Model!$AT$2866)</f>
        <v>-0.103630133</v>
      </c>
      <c r="BH2912" s="373">
        <f>PPMT('Assumptions (T&amp;D)'!$C$20,Model!AK$1,'Assumptions (T&amp;D)'!$C$23,Model!$AT$2866)</f>
        <v>-0.1085525643</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-0.05842192133</v>
      </c>
      <c r="AV2913" s="373">
        <f>PPMT('Assumptions (T&amp;D)'!$C$20,Model!X$1,'Assumptions (T&amp;D)'!$C$23,Model!$AU$2866)</f>
        <v>-0.06119696259</v>
      </c>
      <c r="AW2913" s="373">
        <f>PPMT('Assumptions (T&amp;D)'!$C$20,Model!Y$1,'Assumptions (T&amp;D)'!$C$23,Model!$AU$2866)</f>
        <v>-0.06410381831</v>
      </c>
      <c r="AX2913" s="373">
        <f>PPMT('Assumptions (T&amp;D)'!$C$20,Model!Z$1,'Assumptions (T&amp;D)'!$C$23,Model!$AU$2866)</f>
        <v>-0.06714874968</v>
      </c>
      <c r="AY2913" s="373">
        <f>PPMT('Assumptions (T&amp;D)'!$C$20,Model!AA$1,'Assumptions (T&amp;D)'!$C$23,Model!$AU$2866)</f>
        <v>-0.07033831529</v>
      </c>
      <c r="AZ2913" s="373">
        <f>PPMT('Assumptions (T&amp;D)'!$C$20,Model!AB$1,'Assumptions (T&amp;D)'!$C$23,Model!$AU$2866)</f>
        <v>-0.07367938527</v>
      </c>
      <c r="BA2913" s="373">
        <f>PPMT('Assumptions (T&amp;D)'!$C$20,Model!AC$1,'Assumptions (T&amp;D)'!$C$23,Model!$AU$2866)</f>
        <v>-0.07717915607</v>
      </c>
      <c r="BB2913" s="373">
        <f>PPMT('Assumptions (T&amp;D)'!$C$20,Model!AD$1,'Assumptions (T&amp;D)'!$C$23,Model!$AU$2866)</f>
        <v>-0.08084516598</v>
      </c>
      <c r="BC2913" s="373">
        <f>PPMT('Assumptions (T&amp;D)'!$C$20,Model!AE$1,'Assumptions (T&amp;D)'!$C$23,Model!$AU$2866)</f>
        <v>-0.08468531136</v>
      </c>
      <c r="BD2913" s="373">
        <f>PPMT('Assumptions (T&amp;D)'!$C$20,Model!AF$1,'Assumptions (T&amp;D)'!$C$23,Model!$AU$2866)</f>
        <v>-0.08870786365</v>
      </c>
      <c r="BE2913" s="373">
        <f>PPMT('Assumptions (T&amp;D)'!$C$20,Model!AG$1,'Assumptions (T&amp;D)'!$C$23,Model!$AU$2866)</f>
        <v>-0.09292148718</v>
      </c>
      <c r="BF2913" s="373">
        <f>PPMT('Assumptions (T&amp;D)'!$C$20,Model!AH$1,'Assumptions (T&amp;D)'!$C$23,Model!$AU$2866)</f>
        <v>-0.09733525782</v>
      </c>
      <c r="BG2913" s="373">
        <f>PPMT('Assumptions (T&amp;D)'!$C$20,Model!AI$1,'Assumptions (T&amp;D)'!$C$23,Model!$AU$2866)</f>
        <v>-0.1019586826</v>
      </c>
      <c r="BH2913" s="373">
        <f>PPMT('Assumptions (T&amp;D)'!$C$20,Model!AJ$1,'Assumptions (T&amp;D)'!$C$23,Model!$AU$2866)</f>
        <v>-0.10680172</v>
      </c>
      <c r="BI2913" s="373">
        <f>PPMT('Assumptions (T&amp;D)'!$C$20,Model!AK$1,'Assumptions (T&amp;D)'!$C$23,Model!$AU$2866)</f>
        <v>-0.1118748017</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-0.06020323496</v>
      </c>
      <c r="AW2914" s="373">
        <f>PPMT('Assumptions (T&amp;D)'!$C$20,Model!X$1,'Assumptions (T&amp;D)'!$C$23,Model!$AV$2866)</f>
        <v>-0.06306288862</v>
      </c>
      <c r="AX2914" s="373">
        <f>PPMT('Assumptions (T&amp;D)'!$C$20,Model!Y$1,'Assumptions (T&amp;D)'!$C$23,Model!$AV$2866)</f>
        <v>-0.06605837583</v>
      </c>
      <c r="AY2914" s="373">
        <f>PPMT('Assumptions (T&amp;D)'!$C$20,Model!Z$1,'Assumptions (T&amp;D)'!$C$23,Model!$AV$2866)</f>
        <v>-0.06919614868</v>
      </c>
      <c r="AZ2914" s="373">
        <f>PPMT('Assumptions (T&amp;D)'!$C$20,Model!AA$1,'Assumptions (T&amp;D)'!$C$23,Model!$AV$2866)</f>
        <v>-0.07248296575</v>
      </c>
      <c r="BA2914" s="373">
        <f>PPMT('Assumptions (T&amp;D)'!$C$20,Model!AB$1,'Assumptions (T&amp;D)'!$C$23,Model!$AV$2866)</f>
        <v>-0.07592590662</v>
      </c>
      <c r="BB2914" s="373">
        <f>PPMT('Assumptions (T&amp;D)'!$C$20,Model!AC$1,'Assumptions (T&amp;D)'!$C$23,Model!$AV$2866)</f>
        <v>-0.07953238718</v>
      </c>
      <c r="BC2914" s="373">
        <f>PPMT('Assumptions (T&amp;D)'!$C$20,Model!AD$1,'Assumptions (T&amp;D)'!$C$23,Model!$AV$2866)</f>
        <v>-0.08331017558</v>
      </c>
      <c r="BD2914" s="373">
        <f>PPMT('Assumptions (T&amp;D)'!$C$20,Model!AE$1,'Assumptions (T&amp;D)'!$C$23,Model!$AV$2866)</f>
        <v>-0.08726740892</v>
      </c>
      <c r="BE2914" s="373">
        <f>PPMT('Assumptions (T&amp;D)'!$C$20,Model!AF$1,'Assumptions (T&amp;D)'!$C$23,Model!$AV$2866)</f>
        <v>-0.09141261084</v>
      </c>
      <c r="BF2914" s="373">
        <f>PPMT('Assumptions (T&amp;D)'!$C$20,Model!AG$1,'Assumptions (T&amp;D)'!$C$23,Model!$AV$2866)</f>
        <v>-0.09575470985</v>
      </c>
      <c r="BG2914" s="373">
        <f>PPMT('Assumptions (T&amp;D)'!$C$20,Model!AH$1,'Assumptions (T&amp;D)'!$C$23,Model!$AV$2866)</f>
        <v>-0.1003030586</v>
      </c>
      <c r="BH2914" s="373">
        <f>PPMT('Assumptions (T&amp;D)'!$C$20,Model!AI$1,'Assumptions (T&amp;D)'!$C$23,Model!$AV$2866)</f>
        <v>-0.1050674539</v>
      </c>
      <c r="BI2914" s="373">
        <f>PPMT('Assumptions (T&amp;D)'!$C$20,Model!AJ$1,'Assumptions (T&amp;D)'!$C$23,Model!$AV$2866)</f>
        <v>-0.1100581579</v>
      </c>
      <c r="BJ2914" s="373">
        <f>PPMT('Assumptions (T&amp;D)'!$C$20,Model!AK$1,'Assumptions (T&amp;D)'!$C$23,Model!$AV$2866)</f>
        <v>-0.1152859204</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-0.06203211974</v>
      </c>
      <c r="AX2915" s="373">
        <f>PPMT('Assumptions (T&amp;D)'!$C$20,Model!X$1,'Assumptions (T&amp;D)'!$C$23,Model!$AW$2866)</f>
        <v>-0.06497864543</v>
      </c>
      <c r="AY2915" s="373">
        <f>PPMT('Assumptions (T&amp;D)'!$C$20,Model!Y$1,'Assumptions (T&amp;D)'!$C$23,Model!$AW$2866)</f>
        <v>-0.06806513108</v>
      </c>
      <c r="AZ2915" s="373">
        <f>PPMT('Assumptions (T&amp;D)'!$C$20,Model!Z$1,'Assumptions (T&amp;D)'!$C$23,Model!$AW$2866)</f>
        <v>-0.07129822481</v>
      </c>
      <c r="BA2915" s="373">
        <f>PPMT('Assumptions (T&amp;D)'!$C$20,Model!AA$1,'Assumptions (T&amp;D)'!$C$23,Model!$AW$2866)</f>
        <v>-0.07468489049</v>
      </c>
      <c r="BB2915" s="373">
        <f>PPMT('Assumptions (T&amp;D)'!$C$20,Model!AB$1,'Assumptions (T&amp;D)'!$C$23,Model!$AW$2866)</f>
        <v>-0.07823242279</v>
      </c>
      <c r="BC2915" s="373">
        <f>PPMT('Assumptions (T&amp;D)'!$C$20,Model!AC$1,'Assumptions (T&amp;D)'!$C$23,Model!$AW$2866)</f>
        <v>-0.08194846287</v>
      </c>
      <c r="BD2915" s="373">
        <f>PPMT('Assumptions (T&amp;D)'!$C$20,Model!AD$1,'Assumptions (T&amp;D)'!$C$23,Model!$AW$2866)</f>
        <v>-0.08584101486</v>
      </c>
      <c r="BE2915" s="373">
        <f>PPMT('Assumptions (T&amp;D)'!$C$20,Model!AE$1,'Assumptions (T&amp;D)'!$C$23,Model!$AW$2866)</f>
        <v>-0.08991846306</v>
      </c>
      <c r="BF2915" s="373">
        <f>PPMT('Assumptions (T&amp;D)'!$C$20,Model!AF$1,'Assumptions (T&amp;D)'!$C$23,Model!$AW$2866)</f>
        <v>-0.09418959006</v>
      </c>
      <c r="BG2915" s="373">
        <f>PPMT('Assumptions (T&amp;D)'!$C$20,Model!AG$1,'Assumptions (T&amp;D)'!$C$23,Model!$AW$2866)</f>
        <v>-0.09866359558</v>
      </c>
      <c r="BH2915" s="373">
        <f>PPMT('Assumptions (T&amp;D)'!$C$20,Model!AH$1,'Assumptions (T&amp;D)'!$C$23,Model!$AW$2866)</f>
        <v>-0.1033501164</v>
      </c>
      <c r="BI2915" s="373">
        <f>PPMT('Assumptions (T&amp;D)'!$C$20,Model!AI$1,'Assumptions (T&amp;D)'!$C$23,Model!$AW$2866)</f>
        <v>-0.1082592469</v>
      </c>
      <c r="BJ2915" s="373">
        <f>PPMT('Assumptions (T&amp;D)'!$C$20,Model!AJ$1,'Assumptions (T&amp;D)'!$C$23,Model!$AW$2866)</f>
        <v>-0.1134015611</v>
      </c>
      <c r="BK2915" s="373">
        <f>PPMT('Assumptions (T&amp;D)'!$C$20,Model!AK$1,'Assumptions (T&amp;D)'!$C$23,Model!$AW$2866)</f>
        <v>-0.1187881353</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-0.06390975984</v>
      </c>
      <c r="AY2916" s="373">
        <f>PPMT('Assumptions (T&amp;D)'!$C$20,Model!X$1,'Assumptions (T&amp;D)'!$C$23,Model!$AX$2866)</f>
        <v>-0.06694547343</v>
      </c>
      <c r="AZ2916" s="373">
        <f>PPMT('Assumptions (T&amp;D)'!$C$20,Model!Y$1,'Assumptions (T&amp;D)'!$C$23,Model!$AX$2866)</f>
        <v>-0.07012538342</v>
      </c>
      <c r="BA2916" s="373">
        <f>PPMT('Assumptions (T&amp;D)'!$C$20,Model!Z$1,'Assumptions (T&amp;D)'!$C$23,Model!$AX$2866)</f>
        <v>-0.07345633914</v>
      </c>
      <c r="BB2916" s="373">
        <f>PPMT('Assumptions (T&amp;D)'!$C$20,Model!AA$1,'Assumptions (T&amp;D)'!$C$23,Model!$AX$2866)</f>
        <v>-0.07694551524</v>
      </c>
      <c r="BC2916" s="373">
        <f>PPMT('Assumptions (T&amp;D)'!$C$20,Model!AB$1,'Assumptions (T&amp;D)'!$C$23,Model!$AX$2866)</f>
        <v>-0.08060042722</v>
      </c>
      <c r="BD2916" s="373">
        <f>PPMT('Assumptions (T&amp;D)'!$C$20,Model!AC$1,'Assumptions (T&amp;D)'!$C$23,Model!$AX$2866)</f>
        <v>-0.08442894751</v>
      </c>
      <c r="BE2916" s="373">
        <f>PPMT('Assumptions (T&amp;D)'!$C$20,Model!AD$1,'Assumptions (T&amp;D)'!$C$23,Model!$AX$2866)</f>
        <v>-0.08843932252</v>
      </c>
      <c r="BF2916" s="373">
        <f>PPMT('Assumptions (T&amp;D)'!$C$20,Model!AE$1,'Assumptions (T&amp;D)'!$C$23,Model!$AX$2866)</f>
        <v>-0.09264019034</v>
      </c>
      <c r="BG2916" s="373">
        <f>PPMT('Assumptions (T&amp;D)'!$C$20,Model!AF$1,'Assumptions (T&amp;D)'!$C$23,Model!$AX$2866)</f>
        <v>-0.09704059938</v>
      </c>
      <c r="BH2916" s="373">
        <f>PPMT('Assumptions (T&amp;D)'!$C$20,Model!AG$1,'Assumptions (T&amp;D)'!$C$23,Model!$AX$2866)</f>
        <v>-0.1016500278</v>
      </c>
      <c r="BI2916" s="373">
        <f>PPMT('Assumptions (T&amp;D)'!$C$20,Model!AH$1,'Assumptions (T&amp;D)'!$C$23,Model!$AX$2866)</f>
        <v>-0.1064784042</v>
      </c>
      <c r="BJ2916" s="373">
        <f>PPMT('Assumptions (T&amp;D)'!$C$20,Model!AI$1,'Assumptions (T&amp;D)'!$C$23,Model!$AX$2866)</f>
        <v>-0.1115361284</v>
      </c>
      <c r="BK2916" s="373">
        <f>PPMT('Assumptions (T&amp;D)'!$C$20,Model!AJ$1,'Assumptions (T&amp;D)'!$C$23,Model!$AX$2866)</f>
        <v>-0.1168340945</v>
      </c>
      <c r="BL2916" s="373">
        <f>PPMT('Assumptions (T&amp;D)'!$C$20,Model!AK$1,'Assumptions (T&amp;D)'!$C$23,Model!$AX$2866)</f>
        <v>-0.122383714</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-0.06583736768</v>
      </c>
      <c r="AZ2917" s="373">
        <f>PPMT('Assumptions (T&amp;D)'!$C$20,Model!X$1,'Assumptions (T&amp;D)'!$C$23,Model!$AY$2866)</f>
        <v>-0.06896464264</v>
      </c>
      <c r="BA2917" s="373">
        <f>PPMT('Assumptions (T&amp;D)'!$C$20,Model!Y$1,'Assumptions (T&amp;D)'!$C$23,Model!$AY$2866)</f>
        <v>-0.07224046317</v>
      </c>
      <c r="BB2917" s="373">
        <f>PPMT('Assumptions (T&amp;D)'!$C$20,Model!Z$1,'Assumptions (T&amp;D)'!$C$23,Model!$AY$2866)</f>
        <v>-0.07567188517</v>
      </c>
      <c r="BC2917" s="373">
        <f>PPMT('Assumptions (T&amp;D)'!$C$20,Model!AA$1,'Assumptions (T&amp;D)'!$C$23,Model!$AY$2866)</f>
        <v>-0.07926629971</v>
      </c>
      <c r="BD2917" s="373">
        <f>PPMT('Assumptions (T&amp;D)'!$C$20,Model!AB$1,'Assumptions (T&amp;D)'!$C$23,Model!$AY$2866)</f>
        <v>-0.08303144895</v>
      </c>
      <c r="BE2917" s="373">
        <f>PPMT('Assumptions (T&amp;D)'!$C$20,Model!AC$1,'Assumptions (T&amp;D)'!$C$23,Model!$AY$2866)</f>
        <v>-0.08697544277</v>
      </c>
      <c r="BF2917" s="373">
        <f>PPMT('Assumptions (T&amp;D)'!$C$20,Model!AD$1,'Assumptions (T&amp;D)'!$C$23,Model!$AY$2866)</f>
        <v>-0.09110677631</v>
      </c>
      <c r="BG2917" s="373">
        <f>PPMT('Assumptions (T&amp;D)'!$C$20,Model!AE$1,'Assumptions (T&amp;D)'!$C$23,Model!$AY$2866)</f>
        <v>-0.09543434818</v>
      </c>
      <c r="BH2917" s="373">
        <f>PPMT('Assumptions (T&amp;D)'!$C$20,Model!AF$1,'Assumptions (T&amp;D)'!$C$23,Model!$AY$2866)</f>
        <v>-0.09996747972</v>
      </c>
      <c r="BI2917" s="373">
        <f>PPMT('Assumptions (T&amp;D)'!$C$20,Model!AG$1,'Assumptions (T&amp;D)'!$C$23,Model!$AY$2866)</f>
        <v>-0.104715935</v>
      </c>
      <c r="BJ2917" s="373">
        <f>PPMT('Assumptions (T&amp;D)'!$C$20,Model!AH$1,'Assumptions (T&amp;D)'!$C$23,Model!$AY$2866)</f>
        <v>-0.1096899419</v>
      </c>
      <c r="BK2917" s="373">
        <f>PPMT('Assumptions (T&amp;D)'!$C$20,Model!AI$1,'Assumptions (T&amp;D)'!$C$23,Model!$AY$2866)</f>
        <v>-0.1149002142</v>
      </c>
      <c r="BL2917" s="373">
        <f>PPMT('Assumptions (T&amp;D)'!$C$20,Model!AJ$1,'Assumptions (T&amp;D)'!$C$23,Model!$AY$2866)</f>
        <v>-0.1203579743</v>
      </c>
      <c r="BM2917" s="373">
        <f>PPMT('Assumptions (T&amp;D)'!$C$20,Model!AK$1,'Assumptions (T&amp;D)'!$C$23,Model!$AY$2866)</f>
        <v>-0.1260749781</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-0.06781618452</v>
      </c>
      <c r="BA2918" s="373">
        <f>PPMT('Assumptions (T&amp;D)'!$C$20,Model!X$1,'Assumptions (T&amp;D)'!$C$23,Model!$AZ$2866)</f>
        <v>-0.07103745328</v>
      </c>
      <c r="BB2918" s="373">
        <f>PPMT('Assumptions (T&amp;D)'!$C$20,Model!Y$1,'Assumptions (T&amp;D)'!$C$23,Model!$AZ$2866)</f>
        <v>-0.07441173232</v>
      </c>
      <c r="BC2918" s="373">
        <f>PPMT('Assumptions (T&amp;D)'!$C$20,Model!Z$1,'Assumptions (T&amp;D)'!$C$23,Model!$AZ$2866)</f>
        <v>-0.0779462896</v>
      </c>
      <c r="BD2918" s="373">
        <f>PPMT('Assumptions (T&amp;D)'!$C$20,Model!AA$1,'Assumptions (T&amp;D)'!$C$23,Model!$AZ$2866)</f>
        <v>-0.08164873836</v>
      </c>
      <c r="BE2918" s="373">
        <f>PPMT('Assumptions (T&amp;D)'!$C$20,Model!AB$1,'Assumptions (T&amp;D)'!$C$23,Model!$AZ$2866)</f>
        <v>-0.08552705343</v>
      </c>
      <c r="BF2918" s="373">
        <f>PPMT('Assumptions (T&amp;D)'!$C$20,Model!AC$1,'Assumptions (T&amp;D)'!$C$23,Model!$AZ$2866)</f>
        <v>-0.08958958847</v>
      </c>
      <c r="BG2918" s="373">
        <f>PPMT('Assumptions (T&amp;D)'!$C$20,Model!AD$1,'Assumptions (T&amp;D)'!$C$23,Model!$AZ$2866)</f>
        <v>-0.09384509392</v>
      </c>
      <c r="BH2918" s="373">
        <f>PPMT('Assumptions (T&amp;D)'!$C$20,Model!AE$1,'Assumptions (T&amp;D)'!$C$23,Model!$AZ$2866)</f>
        <v>-0.09830273588</v>
      </c>
      <c r="BI2918" s="373">
        <f>PPMT('Assumptions (T&amp;D)'!$C$20,Model!AF$1,'Assumptions (T&amp;D)'!$C$23,Model!$AZ$2866)</f>
        <v>-0.1029721158</v>
      </c>
      <c r="BJ2918" s="373">
        <f>PPMT('Assumptions (T&amp;D)'!$C$20,Model!AG$1,'Assumptions (T&amp;D)'!$C$23,Model!$AZ$2866)</f>
        <v>-0.1078632913</v>
      </c>
      <c r="BK2918" s="373">
        <f>PPMT('Assumptions (T&amp;D)'!$C$20,Model!AH$1,'Assumptions (T&amp;D)'!$C$23,Model!$AZ$2866)</f>
        <v>-0.1129867977</v>
      </c>
      <c r="BL2918" s="373">
        <f>PPMT('Assumptions (T&amp;D)'!$C$20,Model!AI$1,'Assumptions (T&amp;D)'!$C$23,Model!$AZ$2866)</f>
        <v>-0.1183536706</v>
      </c>
      <c r="BM2918" s="373">
        <f>PPMT('Assumptions (T&amp;D)'!$C$20,Model!AJ$1,'Assumptions (T&amp;D)'!$C$23,Model!$AZ$2866)</f>
        <v>-0.1239754699</v>
      </c>
      <c r="BN2918" s="373">
        <f>PPMT('Assumptions (T&amp;D)'!$C$20,Model!AK$1,'Assumptions (T&amp;D)'!$C$23,Model!$AZ$2866)</f>
        <v>-0.1298643047</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-0.06915541652</v>
      </c>
      <c r="BB2919" s="373">
        <f>PPMT('Assumptions (T&amp;D)'!$C$20,Model!X$1,'Assumptions (T&amp;D)'!$C$23,Model!$BA$2866)</f>
        <v>-0.0724402988</v>
      </c>
      <c r="BC2919" s="373">
        <f>PPMT('Assumptions (T&amp;D)'!$C$20,Model!Y$1,'Assumptions (T&amp;D)'!$C$23,Model!$BA$2866)</f>
        <v>-0.075881213</v>
      </c>
      <c r="BD2919" s="373">
        <f>PPMT('Assumptions (T&amp;D)'!$C$20,Model!Z$1,'Assumptions (T&amp;D)'!$C$23,Model!$BA$2866)</f>
        <v>-0.07948557061</v>
      </c>
      <c r="BE2919" s="373">
        <f>PPMT('Assumptions (T&amp;D)'!$C$20,Model!AA$1,'Assumptions (T&amp;D)'!$C$23,Model!$BA$2866)</f>
        <v>-0.08326113522</v>
      </c>
      <c r="BF2919" s="373">
        <f>PPMT('Assumptions (T&amp;D)'!$C$20,Model!AB$1,'Assumptions (T&amp;D)'!$C$23,Model!$BA$2866)</f>
        <v>-0.08721603914</v>
      </c>
      <c r="BG2919" s="373">
        <f>PPMT('Assumptions (T&amp;D)'!$C$20,Model!AC$1,'Assumptions (T&amp;D)'!$C$23,Model!$BA$2866)</f>
        <v>-0.091358801</v>
      </c>
      <c r="BH2919" s="373">
        <f>PPMT('Assumptions (T&amp;D)'!$C$20,Model!AD$1,'Assumptions (T&amp;D)'!$C$23,Model!$BA$2866)</f>
        <v>-0.09569834405</v>
      </c>
      <c r="BI2919" s="373">
        <f>PPMT('Assumptions (T&amp;D)'!$C$20,Model!AE$1,'Assumptions (T&amp;D)'!$C$23,Model!$BA$2866)</f>
        <v>-0.1002440154</v>
      </c>
      <c r="BJ2919" s="373">
        <f>PPMT('Assumptions (T&amp;D)'!$C$20,Model!AF$1,'Assumptions (T&amp;D)'!$C$23,Model!$BA$2866)</f>
        <v>-0.1050056061</v>
      </c>
      <c r="BK2919" s="373">
        <f>PPMT('Assumptions (T&amp;D)'!$C$20,Model!AG$1,'Assumptions (T&amp;D)'!$C$23,Model!$BA$2866)</f>
        <v>-0.1099933724</v>
      </c>
      <c r="BL2919" s="373">
        <f>PPMT('Assumptions (T&amp;D)'!$C$20,Model!AH$1,'Assumptions (T&amp;D)'!$C$23,Model!$BA$2866)</f>
        <v>-0.1152180576</v>
      </c>
      <c r="BM2919" s="373">
        <f>PPMT('Assumptions (T&amp;D)'!$C$20,Model!AI$1,'Assumptions (T&amp;D)'!$C$23,Model!$BA$2866)</f>
        <v>-0.1206909153</v>
      </c>
      <c r="BN2919" s="373">
        <f>PPMT('Assumptions (T&amp;D)'!$C$20,Model!AJ$1,'Assumptions (T&amp;D)'!$C$23,Model!$BA$2866)</f>
        <v>-0.1264237338</v>
      </c>
      <c r="BO2919" s="373">
        <f>PPMT('Assumptions (T&amp;D)'!$C$20,Model!AK$1,'Assumptions (T&amp;D) old'!$B$103,Model!$BA$2866)</f>
        <v>-0.1324288612</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-0.01196997239</v>
      </c>
      <c r="D2920" s="372">
        <f t="array" ref="D2920">SUM(IF(ISERROR(D2921:D2971),"",D2921:D2971))</f>
        <v>-0.02263258609</v>
      </c>
      <c r="E2920" s="372">
        <f t="array" ref="E2920">SUM(IF(ISERROR(E2921:E2971),"",E2921:E2971))</f>
        <v>-0.0332033379</v>
      </c>
      <c r="F2920" s="372">
        <f t="array" ref="F2920">SUM(IF(ISERROR(F2921:F2971),"",F2921:F2971))</f>
        <v>-0.04071642402</v>
      </c>
      <c r="G2920" s="372">
        <f t="array" ref="G2920">SUM(IF(ISERROR(G2921:G2971),"",G2921:G2971))</f>
        <v>-0.05003039862</v>
      </c>
      <c r="H2920" s="372">
        <f t="array" ref="H2920">SUM(IF(ISERROR(H2921:H2971),"",H2921:H2971))</f>
        <v>-0.06214586903</v>
      </c>
      <c r="I2920" s="372">
        <f t="array" ref="I2920">SUM(IF(ISERROR(I2921:I2971),"",I2921:I2971))</f>
        <v>-0.07268967238</v>
      </c>
      <c r="J2920" s="372">
        <f t="array" ref="J2920">SUM(IF(ISERROR(J2921:J2971),"",J2921:J2971))</f>
        <v>-0.08627136987</v>
      </c>
      <c r="K2920" s="372">
        <f t="array" ref="K2920">SUM(IF(ISERROR(K2921:K2971),"",K2921:K2971))</f>
        <v>-0.10109633</v>
      </c>
      <c r="L2920" s="372">
        <f t="array" ref="L2920">SUM(IF(ISERROR(L2921:L2971),"",L2921:L2971))</f>
        <v>-0.1180031776</v>
      </c>
      <c r="M2920" s="372">
        <f t="array" ref="M2920">SUM(IF(ISERROR(M2921:M2971),"",M2921:M2971))</f>
        <v>-0.1317947613</v>
      </c>
      <c r="N2920" s="372">
        <f t="array" ref="N2920">SUM(IF(ISERROR(N2921:N2971),"",N2921:N2971))</f>
        <v>-0.1403377984</v>
      </c>
      <c r="O2920" s="372">
        <f t="array" ref="O2920">SUM(IF(ISERROR(O2921:O2971),"",O2921:O2971))</f>
        <v>-0.1523410176</v>
      </c>
      <c r="P2920" s="372">
        <f t="array" ref="P2920">SUM(IF(ISERROR(P2921:P2971),"",P2921:P2971))</f>
        <v>-0.1603968179</v>
      </c>
      <c r="Q2920" s="372">
        <f t="array" ref="Q2920">SUM(IF(ISERROR(Q2921:Q2971),"",Q2921:Q2971))</f>
        <v>-0.1708462736</v>
      </c>
      <c r="R2920" s="372">
        <f t="array" ref="R2920">SUM(IF(ISERROR(R2921:R2971),"",R2921:R2971))</f>
        <v>-0.1796431981</v>
      </c>
      <c r="S2920" s="372">
        <f t="array" ref="S2920">SUM(IF(ISERROR(S2921:S2971),"",S2921:S2971))</f>
        <v>-0.1870329124</v>
      </c>
      <c r="T2920" s="372">
        <f t="array" ref="T2920">SUM(IF(ISERROR(T2921:T2971),"",T2921:T2971))</f>
        <v>-0.1944072151</v>
      </c>
      <c r="U2920" s="372">
        <f t="array" ref="U2920">SUM(IF(ISERROR(U2921:U2971),"",U2921:U2971))</f>
        <v>-0.201162877</v>
      </c>
      <c r="V2920" s="372">
        <f t="array" ref="V2920">SUM(IF(ISERROR(V2921:V2971),"",V2921:V2971))</f>
        <v>-0.2076235777</v>
      </c>
      <c r="W2920" s="372">
        <f t="array" ref="W2920">SUM(IF(ISERROR(W2921:W2971),"",W2921:W2971))</f>
        <v>-0.213495609</v>
      </c>
      <c r="X2920" s="372">
        <f t="array" ref="X2920">SUM(IF(ISERROR(X2921:X2971),"",X2921:X2971))</f>
        <v>-0.2198285358</v>
      </c>
      <c r="Y2920" s="372">
        <f t="array" ref="Y2920">SUM(IF(ISERROR(Y2921:Y2971),"",Y2921:Y2971))</f>
        <v>-0.2260892559</v>
      </c>
      <c r="Z2920" s="372">
        <f t="array" ref="Z2920">SUM(IF(ISERROR(Z2921:Z2971),"",Z2921:Z2971))</f>
        <v>-0.2325785762</v>
      </c>
      <c r="AA2920" s="372">
        <f t="array" ref="AA2920">SUM(IF(ISERROR(AA2921:AA2971),"",AA2921:AA2971))</f>
        <v>-0.2394609744</v>
      </c>
      <c r="AB2920" s="372">
        <f t="array" ref="AB2920">SUM(IF(ISERROR(AB2921:AB2971),"",AB2921:AB2971))</f>
        <v>-0.2470014856</v>
      </c>
      <c r="AC2920" s="372">
        <f t="array" ref="AC2920">SUM(IF(ISERROR(AC2921:AC2971),"",AC2921:AC2971))</f>
        <v>-0.2550039054</v>
      </c>
      <c r="AD2920" s="372">
        <f t="array" ref="AD2920">SUM(IF(ISERROR(AD2921:AD2971),"",AD2921:AD2971))</f>
        <v>-0.2630577313</v>
      </c>
      <c r="AE2920" s="372">
        <f t="array" ref="AE2920">SUM(IF(ISERROR(AE2921:AE2971),"",AE2921:AE2971))</f>
        <v>-0.2715452721</v>
      </c>
      <c r="AF2920" s="372">
        <f t="array" ref="AF2920">SUM(IF(ISERROR(AF2921:AF2971),"",AF2921:AF2971))</f>
        <v>-0.2801906519</v>
      </c>
      <c r="AG2920" s="372">
        <f t="array" ref="AG2920">SUM(IF(ISERROR(AG2921:AG2971),"",AG2921:AG2971))</f>
        <v>-0.2893002469</v>
      </c>
      <c r="AH2920" s="372">
        <f t="array" ref="AH2920">SUM(IF(ISERROR(AH2921:AH2971),"",AH2921:AH2971))</f>
        <v>-0.2988344618</v>
      </c>
      <c r="AI2920" s="372">
        <f t="array" ref="AI2920">SUM(IF(ISERROR(AI2921:AI2971),"",AI2921:AI2971))</f>
        <v>-0.3086746064</v>
      </c>
      <c r="AJ2920" s="372">
        <f t="array" ref="AJ2920">SUM(IF(ISERROR(AJ2921:AJ2971),"",AJ2921:AJ2971))</f>
        <v>-0.3188335288</v>
      </c>
      <c r="AK2920" s="372">
        <f t="array" ref="AK2920">SUM(IF(ISERROR(AK2921:AK2971),"",AK2921:AK2971))</f>
        <v>-0.3292689532</v>
      </c>
      <c r="AL2920" s="372">
        <f t="array" ref="AL2920">SUM(IF(ISERROR(AL2921:AL2971),"",AL2921:AL2971))</f>
        <v>-0.3399924359</v>
      </c>
      <c r="AM2920" s="372">
        <f t="array" ref="AM2920">SUM(IF(ISERROR(AM2921:AM2971),"",AM2921:AM2971))</f>
        <v>-0.3509746356</v>
      </c>
      <c r="AN2920" s="372">
        <f t="array" ref="AN2920">SUM(IF(ISERROR(AN2921:AN2971),"",AN2921:AN2971))</f>
        <v>-0.3622579965</v>
      </c>
      <c r="AO2920" s="372">
        <f t="array" ref="AO2920">SUM(IF(ISERROR(AO2921:AO2971),"",AO2921:AO2971))</f>
        <v>-0.3738501305</v>
      </c>
      <c r="AP2920" s="372">
        <f t="array" ref="AP2920">SUM(IF(ISERROR(AP2921:AP2971),"",AP2921:AP2971))</f>
        <v>-0.3857588325</v>
      </c>
      <c r="AQ2920" s="372">
        <f t="array" ref="AQ2920">SUM(IF(ISERROR(AQ2921:AQ2971),"",AQ2921:AQ2971))</f>
        <v>-0.397992085</v>
      </c>
      <c r="AR2920" s="372">
        <f t="array" ref="AR2920">SUM(IF(ISERROR(AR2921:AR2971),"",AR2921:AR2971))</f>
        <v>-0.4105580621</v>
      </c>
      <c r="AS2920" s="372">
        <f t="array" ref="AS2920">SUM(IF(ISERROR(AS2921:AS2971),"",AS2921:AS2971))</f>
        <v>-0.4234651344</v>
      </c>
      <c r="AT2920" s="372">
        <f t="array" ref="AT2920">SUM(IF(ISERROR(AT2921:AT2971),"",AT2921:AT2971))</f>
        <v>-0.4367218733</v>
      </c>
      <c r="AU2920" s="372">
        <f t="array" ref="AU2920">SUM(IF(ISERROR(AU2921:AU2971),"",AU2921:AU2971))</f>
        <v>-0.4503370557</v>
      </c>
      <c r="AV2920" s="372">
        <f t="array" ref="AV2920">SUM(IF(ISERROR(AV2921:AV2971),"",AV2921:AV2971))</f>
        <v>-0.4643196687</v>
      </c>
      <c r="AW2920" s="372">
        <f t="array" ref="AW2920">SUM(IF(ISERROR(AW2921:AW2971),"",AW2921:AW2971))</f>
        <v>-0.4786789146</v>
      </c>
      <c r="AX2920" s="372">
        <f t="array" ref="AX2920">SUM(IF(ISERROR(AX2921:AX2971),"",AX2921:AX2971))</f>
        <v>-0.493424216</v>
      </c>
      <c r="AY2920" s="372">
        <f t="array" ref="AY2920">SUM(IF(ISERROR(AY2921:AY2971),"",AY2921:AY2971))</f>
        <v>-0.5085652206</v>
      </c>
      <c r="AZ2920" s="372">
        <f t="array" ref="AZ2920">SUM(IF(ISERROR(AZ2921:AZ2971),"",AZ2921:AZ2971))</f>
        <v>-0.5241118067</v>
      </c>
      <c r="BA2920" s="372">
        <f t="array" ref="BA2920">SUM(IF(ISERROR(BA2921:BA2971),"",BA2921:BA2971))</f>
        <v>-0.5393779367</v>
      </c>
      <c r="BB2920" s="372">
        <f t="array" ref="BB2920">SUM(IF(ISERROR(BB2921:BB2971),"",BB2921:BB2971))</f>
        <v>-0.4834417843</v>
      </c>
      <c r="BC2920" s="372">
        <f t="array" ref="BC2920">SUM(IF(ISERROR(BC2921:BC2971),"",BC2921:BC2971))</f>
        <v>-0.4292078138</v>
      </c>
      <c r="BD2920" s="372">
        <f t="array" ref="BD2920">SUM(IF(ISERROR(BD2921:BD2971),"",BD2921:BD2971))</f>
        <v>-0.3768941013</v>
      </c>
      <c r="BE2920" s="372">
        <f t="array" ref="BE2920">SUM(IF(ISERROR(BE2921:BE2971),"",BE2921:BE2971))</f>
        <v>-0.3267328011</v>
      </c>
      <c r="BF2920" s="372">
        <f t="array" ref="BF2920">SUM(IF(ISERROR(BF2921:BF2971),"",BF2921:BF2971))</f>
        <v>-0.278970908</v>
      </c>
      <c r="BG2920" s="372">
        <f t="array" ref="BG2920">SUM(IF(ISERROR(BG2921:BG2971),"",BG2921:BG2971))</f>
        <v>-0.2338710579</v>
      </c>
      <c r="BH2920" s="372">
        <f t="array" ref="BH2920">SUM(IF(ISERROR(BH2921:BH2971),"",BH2921:BH2971))</f>
        <v>-0.1917123684</v>
      </c>
      <c r="BI2920" s="372">
        <f t="array" ref="BI2920">SUM(IF(ISERROR(BI2921:BI2971),"",BI2921:BI2971))</f>
        <v>-0.1527913224</v>
      </c>
      <c r="BJ2920" s="372">
        <f t="array" ref="BJ2920">SUM(IF(ISERROR(BJ2921:BJ2971),"",BJ2921:BJ2971))</f>
        <v>-0.1174226953</v>
      </c>
      <c r="BK2920" s="372">
        <f t="array" ref="BK2920">SUM(IF(ISERROR(BK2921:BK2971),"",BK2921:BK2971))</f>
        <v>-0.08594052894</v>
      </c>
      <c r="BL2920" s="372">
        <f t="array" ref="BL2920">SUM(IF(ISERROR(BL2921:BL2971),"",BL2921:BL2971))</f>
        <v>-0.05869915478</v>
      </c>
      <c r="BM2920" s="372">
        <f t="array" ref="BM2920">SUM(IF(ISERROR(BM2921:BM2971),"",BM2921:BM2971))</f>
        <v>-0.0360742675</v>
      </c>
      <c r="BN2920" s="372">
        <f t="array" ref="BN2920">SUM(IF(ISERROR(BN2921:BN2971),"",BN2921:BN2971))</f>
        <v>-0.01846405274</v>
      </c>
      <c r="BO2920" s="372">
        <f t="array" ref="BO2920">SUM(IF(ISERROR(BO2921:BO2971),"",BO2921:BO2971))</f>
        <v>-0.006290370906</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-0.01196997239</v>
      </c>
      <c r="D2921" s="373">
        <f>IPMT('Assumptions (T&amp;D)'!$C$20,Model!X$1,'Assumptions (T&amp;D)'!$C$23,Model!$C$2866)</f>
        <v>-0.01140473671</v>
      </c>
      <c r="E2921" s="373">
        <f>IPMT('Assumptions (T&amp;D)'!$C$20,Model!Y$1,'Assumptions (T&amp;D)'!$C$23,Model!$C$2866)</f>
        <v>-0.01081265234</v>
      </c>
      <c r="F2921" s="373">
        <f>IPMT('Assumptions (T&amp;D)'!$C$20,Model!Z$1,'Assumptions (T&amp;D)'!$C$23,Model!$C$2866)</f>
        <v>-0.01019244397</v>
      </c>
      <c r="G2921" s="373">
        <f>IPMT('Assumptions (T&amp;D)'!$C$20,Model!AA$1,'Assumptions (T&amp;D)'!$C$23,Model!$C$2866)</f>
        <v>-0.009542775691</v>
      </c>
      <c r="H2921" s="373">
        <f>IPMT('Assumptions (T&amp;D)'!$C$20,Model!AB$1,'Assumptions (T&amp;D)'!$C$23,Model!$C$2866)</f>
        <v>-0.008862248173</v>
      </c>
      <c r="I2921" s="373">
        <f>IPMT('Assumptions (T&amp;D)'!$C$20,Model!AC$1,'Assumptions (T&amp;D)'!$C$23,Model!$C$2866)</f>
        <v>-0.008149395598</v>
      </c>
      <c r="J2921" s="373">
        <f>IPMT('Assumptions (T&amp;D)'!$C$20,Model!AD$1,'Assumptions (T&amp;D)'!$C$23,Model!$C$2866)</f>
        <v>-0.007402682525</v>
      </c>
      <c r="K2921" s="373">
        <f>IPMT('Assumptions (T&amp;D)'!$C$20,Model!AE$1,'Assumptions (T&amp;D)'!$C$23,Model!$C$2866)</f>
        <v>-0.006620500582</v>
      </c>
      <c r="L2921" s="373">
        <f>IPMT('Assumptions (T&amp;D)'!$C$20,Model!AF$1,'Assumptions (T&amp;D)'!$C$23,Model!$C$2866)</f>
        <v>-0.005801164996</v>
      </c>
      <c r="M2921" s="373">
        <f>IPMT('Assumptions (T&amp;D)'!$C$20,Model!AG$1,'Assumptions (T&amp;D)'!$C$23,Model!$C$2866)</f>
        <v>-0.00494291097</v>
      </c>
      <c r="N2921" s="373">
        <f>IPMT('Assumptions (T&amp;D)'!$C$20,Model!AH$1,'Assumptions (T&amp;D)'!$C$23,Model!$C$2866)</f>
        <v>-0.004043889877</v>
      </c>
      <c r="O2921" s="373">
        <f>IPMT('Assumptions (T&amp;D)'!$C$20,Model!AI$1,'Assumptions (T&amp;D)'!$C$23,Model!$C$2866)</f>
        <v>-0.003102165283</v>
      </c>
      <c r="P2921" s="373">
        <f>IPMT('Assumptions (T&amp;D)'!$C$20,Model!AJ$1,'Assumptions (T&amp;D)'!$C$23,Model!$C$2866)</f>
        <v>-0.002115708771</v>
      </c>
      <c r="Q2921" s="373">
        <f>IPMT('Assumptions (T&amp;D)'!$C$20,Model!AK$1,'Assumptions (T&amp;D)'!$C$23,Model!$C$2866)</f>
        <v>-0.001082395574</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-0.01122784937</v>
      </c>
      <c r="E2922" s="373">
        <f>IPMT('Assumptions (T&amp;D)'!$C$20,Model!X$1,'Assumptions (T&amp;D)'!$C$23,Model!$D$2866)</f>
        <v>-0.01069765759</v>
      </c>
      <c r="F2922" s="373">
        <f>IPMT('Assumptions (T&amp;D)'!$C$20,Model!Y$1,'Assumptions (T&amp;D)'!$C$23,Model!$D$2866)</f>
        <v>-0.0101422817</v>
      </c>
      <c r="G2922" s="373">
        <f>IPMT('Assumptions (T&amp;D)'!$C$20,Model!Z$1,'Assumptions (T&amp;D)'!$C$23,Model!$D$2866)</f>
        <v>-0.009560525446</v>
      </c>
      <c r="H2922" s="373">
        <f>IPMT('Assumptions (T&amp;D)'!$C$20,Model!AA$1,'Assumptions (T&amp;D)'!$C$23,Model!$D$2866)</f>
        <v>-0.008951135775</v>
      </c>
      <c r="I2922" s="373">
        <f>IPMT('Assumptions (T&amp;D)'!$C$20,Model!AB$1,'Assumptions (T&amp;D)'!$C$23,Model!$D$2866)</f>
        <v>-0.008312800095</v>
      </c>
      <c r="J2922" s="373">
        <f>IPMT('Assumptions (T&amp;D)'!$C$20,Model!AC$1,'Assumptions (T&amp;D)'!$C$23,Model!$D$2866)</f>
        <v>-0.00764414347</v>
      </c>
      <c r="K2922" s="373">
        <f>IPMT('Assumptions (T&amp;D)'!$C$20,Model!AD$1,'Assumptions (T&amp;D)'!$C$23,Model!$D$2866)</f>
        <v>-0.006943725655</v>
      </c>
      <c r="L2922" s="373">
        <f>IPMT('Assumptions (T&amp;D)'!$C$20,Model!AE$1,'Assumptions (T&amp;D)'!$C$23,Model!$D$2866)</f>
        <v>-0.006210037994</v>
      </c>
      <c r="M2922" s="373">
        <f>IPMT('Assumptions (T&amp;D)'!$C$20,Model!AF$1,'Assumptions (T&amp;D)'!$C$23,Model!$D$2866)</f>
        <v>-0.005441500169</v>
      </c>
      <c r="N2922" s="373">
        <f>IPMT('Assumptions (T&amp;D)'!$C$20,Model!AG$1,'Assumptions (T&amp;D)'!$C$23,Model!$D$2866)</f>
        <v>-0.004636456797</v>
      </c>
      <c r="O2922" s="373">
        <f>IPMT('Assumptions (T&amp;D)'!$C$20,Model!AH$1,'Assumptions (T&amp;D)'!$C$23,Model!$D$2866)</f>
        <v>-0.003793173865</v>
      </c>
      <c r="P2922" s="373">
        <f>IPMT('Assumptions (T&amp;D)'!$C$20,Model!AI$1,'Assumptions (T&amp;D)'!$C$23,Model!$D$2866)</f>
        <v>-0.002909834994</v>
      </c>
      <c r="Q2922" s="373">
        <f>IPMT('Assumptions (T&amp;D)'!$C$20,Model!AJ$1,'Assumptions (T&amp;D)'!$C$23,Model!$D$2866)</f>
        <v>-0.001984537527</v>
      </c>
      <c r="R2922" s="373">
        <f>IPMT('Assumptions (T&amp;D)'!$C$20,Model!AK$1,'Assumptions (T&amp;D)'!$C$23,Model!$D$2866)</f>
        <v>-0.001015288429</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-0.01169302797</v>
      </c>
      <c r="F2923" s="373">
        <f>IPMT('Assumptions (T&amp;D)'!$C$20,Model!X$1,'Assumptions (T&amp;D)'!$C$23,Model!$E$2866)</f>
        <v>-0.01114086992</v>
      </c>
      <c r="G2923" s="373">
        <f>IPMT('Assumptions (T&amp;D)'!$C$20,Model!Y$1,'Assumptions (T&amp;D)'!$C$23,Model!$E$2866)</f>
        <v>-0.01056248437</v>
      </c>
      <c r="H2923" s="373">
        <f>IPMT('Assumptions (T&amp;D)'!$C$20,Model!Z$1,'Assumptions (T&amp;D)'!$C$23,Model!$E$2866)</f>
        <v>-0.009956625502</v>
      </c>
      <c r="I2923" s="373">
        <f>IPMT('Assumptions (T&amp;D)'!$C$20,Model!AA$1,'Assumptions (T&amp;D)'!$C$23,Model!$E$2866)</f>
        <v>-0.00932198834</v>
      </c>
      <c r="J2923" s="373">
        <f>IPMT('Assumptions (T&amp;D)'!$C$20,Model!AB$1,'Assumptions (T&amp;D)'!$C$23,Model!$E$2866)</f>
        <v>-0.008657205912</v>
      </c>
      <c r="K2923" s="373">
        <f>IPMT('Assumptions (T&amp;D)'!$C$20,Model!AC$1,'Assumptions (T&amp;D)'!$C$23,Model!$E$2866)</f>
        <v>-0.00796084632</v>
      </c>
      <c r="L2923" s="373">
        <f>IPMT('Assumptions (T&amp;D)'!$C$20,Model!AD$1,'Assumptions (T&amp;D)'!$C$23,Model!$E$2866)</f>
        <v>-0.007231409646</v>
      </c>
      <c r="M2923" s="373">
        <f>IPMT('Assumptions (T&amp;D)'!$C$20,Model!AE$1,'Assumptions (T&amp;D)'!$C$23,Model!$E$2866)</f>
        <v>-0.006467324731</v>
      </c>
      <c r="N2923" s="373">
        <f>IPMT('Assumptions (T&amp;D)'!$C$20,Model!AF$1,'Assumptions (T&amp;D)'!$C$23,Model!$E$2866)</f>
        <v>-0.005666945782</v>
      </c>
      <c r="O2923" s="373">
        <f>IPMT('Assumptions (T&amp;D)'!$C$20,Model!AG$1,'Assumptions (T&amp;D)'!$C$23,Model!$E$2866)</f>
        <v>-0.004828548833</v>
      </c>
      <c r="P2923" s="373">
        <f>IPMT('Assumptions (T&amp;D)'!$C$20,Model!AH$1,'Assumptions (T&amp;D)'!$C$23,Model!$E$2866)</f>
        <v>-0.003950328029</v>
      </c>
      <c r="Q2923" s="373">
        <f>IPMT('Assumptions (T&amp;D)'!$C$20,Model!AI$1,'Assumptions (T&amp;D)'!$C$23,Model!$E$2866)</f>
        <v>-0.003030391736</v>
      </c>
      <c r="R2923" s="373">
        <f>IPMT('Assumptions (T&amp;D)'!$C$20,Model!AJ$1,'Assumptions (T&amp;D)'!$C$23,Model!$E$2866)</f>
        <v>-0.00206675847</v>
      </c>
      <c r="S2923" s="373">
        <f>IPMT('Assumptions (T&amp;D)'!$C$20,Model!AK$1,'Assumptions (T&amp;D)'!$C$23,Model!$E$2866)</f>
        <v>-0.001057352624</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-0.009240828435</v>
      </c>
      <c r="G2924" s="373">
        <f>IPMT('Assumptions (T&amp;D)'!$C$20,Model!X$1,'Assumptions (T&amp;D)'!$C$23,Model!$F$2866)</f>
        <v>-0.008804466033</v>
      </c>
      <c r="H2924" s="373">
        <f>IPMT('Assumptions (T&amp;D)'!$C$20,Model!Y$1,'Assumptions (T&amp;D)'!$C$23,Model!$F$2866)</f>
        <v>-0.008347376418</v>
      </c>
      <c r="I2924" s="373">
        <f>IPMT('Assumptions (T&amp;D)'!$C$20,Model!Z$1,'Assumptions (T&amp;D)'!$C$23,Model!$F$2866)</f>
        <v>-0.007868575045</v>
      </c>
      <c r="J2924" s="373">
        <f>IPMT('Assumptions (T&amp;D)'!$C$20,Model!AA$1,'Assumptions (T&amp;D)'!$C$23,Model!$F$2866)</f>
        <v>-0.007367030608</v>
      </c>
      <c r="K2924" s="373">
        <f>IPMT('Assumptions (T&amp;D)'!$C$20,Model!AB$1,'Assumptions (T&amp;D)'!$C$23,Model!$F$2866)</f>
        <v>-0.006841662809</v>
      </c>
      <c r="L2924" s="373">
        <f>IPMT('Assumptions (T&amp;D)'!$C$20,Model!AC$1,'Assumptions (T&amp;D)'!$C$23,Model!$F$2866)</f>
        <v>-0.00629134004</v>
      </c>
      <c r="M2924" s="373">
        <f>IPMT('Assumptions (T&amp;D)'!$C$20,Model!AD$1,'Assumptions (T&amp;D)'!$C$23,Model!$F$2866)</f>
        <v>-0.00571487694</v>
      </c>
      <c r="N2924" s="373">
        <f>IPMT('Assumptions (T&amp;D)'!$C$20,Model!AE$1,'Assumptions (T&amp;D)'!$C$23,Model!$F$2866)</f>
        <v>-0.005111031843</v>
      </c>
      <c r="O2924" s="373">
        <f>IPMT('Assumptions (T&amp;D)'!$C$20,Model!AF$1,'Assumptions (T&amp;D)'!$C$23,Model!$F$2866)</f>
        <v>-0.004478504103</v>
      </c>
      <c r="P2924" s="373">
        <f>IPMT('Assumptions (T&amp;D)'!$C$20,Model!AG$1,'Assumptions (T&amp;D)'!$C$23,Model!$F$2866)</f>
        <v>-0.003815931295</v>
      </c>
      <c r="Q2924" s="373">
        <f>IPMT('Assumptions (T&amp;D)'!$C$20,Model!AH$1,'Assumptions (T&amp;D)'!$C$23,Model!$F$2866)</f>
        <v>-0.00312188628</v>
      </c>
      <c r="R2924" s="373">
        <f>IPMT('Assumptions (T&amp;D)'!$C$20,Model!AI$1,'Assumptions (T&amp;D)'!$C$23,Model!$F$2866)</f>
        <v>-0.002394874126</v>
      </c>
      <c r="S2924" s="373">
        <f>IPMT('Assumptions (T&amp;D)'!$C$20,Model!AJ$1,'Assumptions (T&amp;D)'!$C$23,Model!$F$2866)</f>
        <v>-0.001633328894</v>
      </c>
      <c r="T2924" s="373">
        <f>IPMT('Assumptions (T&amp;D)'!$C$20,Model!AK$1,'Assumptions (T&amp;D)'!$C$23,Model!$F$2866)</f>
        <v>-0.0008356102647</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-0.01156014708</v>
      </c>
      <c r="H2925" s="373">
        <f>IPMT('Assumptions (T&amp;D)'!$C$20,Model!X$1,'Assumptions (T&amp;D)'!$C$23,Model!$G$2866)</f>
        <v>-0.01101426382</v>
      </c>
      <c r="I2925" s="373">
        <f>IPMT('Assumptions (T&amp;D)'!$C$20,Model!Y$1,'Assumptions (T&amp;D)'!$C$23,Model!$G$2866)</f>
        <v>-0.01044245111</v>
      </c>
      <c r="J2925" s="373">
        <f>IPMT('Assumptions (T&amp;D)'!$C$20,Model!Z$1,'Assumptions (T&amp;D)'!$C$23,Model!$G$2866)</f>
        <v>-0.009843477291</v>
      </c>
      <c r="K2925" s="373">
        <f>IPMT('Assumptions (T&amp;D)'!$C$20,Model!AA$1,'Assumptions (T&amp;D)'!$C$23,Model!$G$2866)</f>
        <v>-0.009216052217</v>
      </c>
      <c r="L2925" s="373">
        <f>IPMT('Assumptions (T&amp;D)'!$C$20,Model!AB$1,'Assumptions (T&amp;D)'!$C$23,Model!$G$2866)</f>
        <v>-0.008558824452</v>
      </c>
      <c r="M2925" s="373">
        <f>IPMT('Assumptions (T&amp;D)'!$C$20,Model!AC$1,'Assumptions (T&amp;D)'!$C$23,Model!$G$2866)</f>
        <v>-0.007870378368</v>
      </c>
      <c r="N2925" s="373">
        <f>IPMT('Assumptions (T&amp;D)'!$C$20,Model!AD$1,'Assumptions (T&amp;D)'!$C$23,Model!$G$2866)</f>
        <v>-0.007149231095</v>
      </c>
      <c r="O2925" s="373">
        <f>IPMT('Assumptions (T&amp;D)'!$C$20,Model!AE$1,'Assumptions (T&amp;D)'!$C$23,Model!$G$2866)</f>
        <v>-0.006393829326</v>
      </c>
      <c r="P2925" s="373">
        <f>IPMT('Assumptions (T&amp;D)'!$C$20,Model!AF$1,'Assumptions (T&amp;D)'!$C$23,Model!$G$2866)</f>
        <v>-0.005602545973</v>
      </c>
      <c r="Q2925" s="373">
        <f>IPMT('Assumptions (T&amp;D)'!$C$20,Model!AG$1,'Assumptions (T&amp;D)'!$C$23,Model!$G$2866)</f>
        <v>-0.004773676661</v>
      </c>
      <c r="R2925" s="373">
        <f>IPMT('Assumptions (T&amp;D)'!$C$20,Model!AH$1,'Assumptions (T&amp;D)'!$C$23,Model!$G$2866)</f>
        <v>-0.003905436057</v>
      </c>
      <c r="S2925" s="373">
        <f>IPMT('Assumptions (T&amp;D)'!$C$20,Model!AI$1,'Assumptions (T&amp;D)'!$C$23,Model!$G$2866)</f>
        <v>-0.002995954024</v>
      </c>
      <c r="T2925" s="373">
        <f>IPMT('Assumptions (T&amp;D)'!$C$20,Model!AJ$1,'Assumptions (T&amp;D)'!$C$23,Model!$G$2866)</f>
        <v>-0.002043271595</v>
      </c>
      <c r="U2925" s="373">
        <f>IPMT('Assumptions (T&amp;D)'!$C$20,Model!AK$1,'Assumptions (T&amp;D)'!$C$23,Model!$G$2866)</f>
        <v>-0.00104533675</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-0.01501421933</v>
      </c>
      <c r="I2926" s="373">
        <f>IPMT('Assumptions (T&amp;D)'!$C$20,Model!X$1,'Assumptions (T&amp;D)'!$C$23,Model!$H$2866)</f>
        <v>-0.01430523087</v>
      </c>
      <c r="J2926" s="373">
        <f>IPMT('Assumptions (T&amp;D)'!$C$20,Model!Y$1,'Assumptions (T&amp;D)'!$C$23,Model!$H$2866)</f>
        <v>-0.01356256544</v>
      </c>
      <c r="K2926" s="373">
        <f>IPMT('Assumptions (T&amp;D)'!$C$20,Model!Z$1,'Assumptions (T&amp;D)'!$C$23,Model!$H$2866)</f>
        <v>-0.01278462341</v>
      </c>
      <c r="L2926" s="373">
        <f>IPMT('Assumptions (T&amp;D)'!$C$20,Model!AA$1,'Assumptions (T&amp;D)'!$C$23,Model!$H$2866)</f>
        <v>-0.01196972914</v>
      </c>
      <c r="M2926" s="373">
        <f>IPMT('Assumptions (T&amp;D)'!$C$20,Model!AB$1,'Assumptions (T&amp;D)'!$C$23,Model!$H$2866)</f>
        <v>-0.01111612739</v>
      </c>
      <c r="N2926" s="373">
        <f>IPMT('Assumptions (T&amp;D)'!$C$20,Model!AC$1,'Assumptions (T&amp;D)'!$C$23,Model!$H$2866)</f>
        <v>-0.01022197955</v>
      </c>
      <c r="O2926" s="373">
        <f>IPMT('Assumptions (T&amp;D)'!$C$20,Model!AD$1,'Assumptions (T&amp;D)'!$C$23,Model!$H$2866)</f>
        <v>-0.00928535969</v>
      </c>
      <c r="P2926" s="373">
        <f>IPMT('Assumptions (T&amp;D)'!$C$20,Model!AE$1,'Assumptions (T&amp;D)'!$C$23,Model!$H$2866)</f>
        <v>-0.008304250387</v>
      </c>
      <c r="Q2926" s="373">
        <f>IPMT('Assumptions (T&amp;D)'!$C$20,Model!AF$1,'Assumptions (T&amp;D)'!$C$23,Model!$H$2866)</f>
        <v>-0.007276538393</v>
      </c>
      <c r="R2926" s="373">
        <f>IPMT('Assumptions (T&amp;D)'!$C$20,Model!AG$1,'Assumptions (T&amp;D)'!$C$23,Model!$H$2866)</f>
        <v>-0.006200010079</v>
      </c>
      <c r="S2926" s="373">
        <f>IPMT('Assumptions (T&amp;D)'!$C$20,Model!AH$1,'Assumptions (T&amp;D)'!$C$23,Model!$H$2866)</f>
        <v>-0.00507234667</v>
      </c>
      <c r="T2926" s="373">
        <f>IPMT('Assumptions (T&amp;D)'!$C$20,Model!AI$1,'Assumptions (T&amp;D)'!$C$23,Model!$H$2866)</f>
        <v>-0.003891119249</v>
      </c>
      <c r="U2926" s="373">
        <f>IPMT('Assumptions (T&amp;D)'!$C$20,Model!AJ$1,'Assumptions (T&amp;D)'!$C$23,Model!$H$2866)</f>
        <v>-0.002653783526</v>
      </c>
      <c r="V2926" s="373">
        <f>IPMT('Assumptions (T&amp;D)'!$C$20,Model!AK$1,'Assumptions (T&amp;D)'!$C$23,Model!$H$2866)</f>
        <v>-0.001357674356</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-0.01428923133</v>
      </c>
      <c r="J2927" s="373">
        <f>IPMT('Assumptions (T&amp;D)'!$C$20,Model!X$1,'Assumptions (T&amp;D)'!$C$23,Model!$I$2866)</f>
        <v>-0.01361447761</v>
      </c>
      <c r="K2927" s="373">
        <f>IPMT('Assumptions (T&amp;D)'!$C$20,Model!Y$1,'Assumptions (T&amp;D)'!$C$23,Model!$I$2866)</f>
        <v>-0.0129076731</v>
      </c>
      <c r="L2927" s="373">
        <f>IPMT('Assumptions (T&amp;D)'!$C$20,Model!Z$1,'Assumptions (T&amp;D)'!$C$23,Model!$I$2866)</f>
        <v>-0.01216729537</v>
      </c>
      <c r="M2927" s="373">
        <f>IPMT('Assumptions (T&amp;D)'!$C$20,Model!AA$1,'Assumptions (T&amp;D)'!$C$23,Model!$I$2866)</f>
        <v>-0.0113917497</v>
      </c>
      <c r="N2927" s="373">
        <f>IPMT('Assumptions (T&amp;D)'!$C$20,Model!AB$1,'Assumptions (T&amp;D)'!$C$23,Model!$I$2866)</f>
        <v>-0.01057936561</v>
      </c>
      <c r="O2927" s="373">
        <f>IPMT('Assumptions (T&amp;D)'!$C$20,Model!AC$1,'Assumptions (T&amp;D)'!$C$23,Model!$I$2866)</f>
        <v>-0.009728393274</v>
      </c>
      <c r="P2927" s="373">
        <f>IPMT('Assumptions (T&amp;D)'!$C$20,Model!AD$1,'Assumptions (T&amp;D)'!$C$23,Model!$I$2866)</f>
        <v>-0.008836999753</v>
      </c>
      <c r="Q2927" s="373">
        <f>IPMT('Assumptions (T&amp;D)'!$C$20,Model!AE$1,'Assumptions (T&amp;D)'!$C$23,Model!$I$2866)</f>
        <v>-0.00790326504</v>
      </c>
      <c r="R2927" s="373">
        <f>IPMT('Assumptions (T&amp;D)'!$C$20,Model!AF$1,'Assumptions (T&amp;D)'!$C$23,Model!$I$2866)</f>
        <v>-0.006925177929</v>
      </c>
      <c r="S2927" s="373">
        <f>IPMT('Assumptions (T&amp;D)'!$C$20,Model!AG$1,'Assumptions (T&amp;D)'!$C$23,Model!$I$2866)</f>
        <v>-0.005900631679</v>
      </c>
      <c r="T2927" s="373">
        <f>IPMT('Assumptions (T&amp;D)'!$C$20,Model!AH$1,'Assumptions (T&amp;D)'!$C$23,Model!$I$2866)</f>
        <v>-0.004827419483</v>
      </c>
      <c r="U2927" s="373">
        <f>IPMT('Assumptions (T&amp;D)'!$C$20,Model!AI$1,'Assumptions (T&amp;D)'!$C$23,Model!$I$2866)</f>
        <v>-0.003703229707</v>
      </c>
      <c r="V2927" s="373">
        <f>IPMT('Assumptions (T&amp;D)'!$C$20,Model!AJ$1,'Assumptions (T&amp;D)'!$C$23,Model!$I$2866)</f>
        <v>-0.002525640917</v>
      </c>
      <c r="W2927" s="373">
        <f>IPMT('Assumptions (T&amp;D)'!$C$20,Model!AK$1,'Assumptions (T&amp;D)'!$C$23,Model!$I$2866)</f>
        <v>-0.00129211666</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-0.01817978701</v>
      </c>
      <c r="K2928" s="373">
        <f>IPMT('Assumptions (T&amp;D)'!$C$20,Model!X$1,'Assumptions (T&amp;D)'!$C$23,Model!$J$2866)</f>
        <v>-0.01732131684</v>
      </c>
      <c r="L2928" s="373">
        <f>IPMT('Assumptions (T&amp;D)'!$C$20,Model!Y$1,'Assumptions (T&amp;D)'!$C$23,Model!$J$2866)</f>
        <v>-0.01642206934</v>
      </c>
      <c r="M2928" s="373">
        <f>IPMT('Assumptions (T&amp;D)'!$C$20,Model!Z$1,'Assumptions (T&amp;D)'!$C$23,Model!$J$2866)</f>
        <v>-0.01548010759</v>
      </c>
      <c r="N2928" s="373">
        <f>IPMT('Assumptions (T&amp;D)'!$C$20,Model!AA$1,'Assumptions (T&amp;D)'!$C$23,Model!$J$2866)</f>
        <v>-0.01449340265</v>
      </c>
      <c r="O2928" s="373">
        <f>IPMT('Assumptions (T&amp;D)'!$C$20,Model!AB$1,'Assumptions (T&amp;D)'!$C$23,Model!$J$2866)</f>
        <v>-0.01345982923</v>
      </c>
      <c r="P2928" s="373">
        <f>IPMT('Assumptions (T&amp;D)'!$C$20,Model!AC$1,'Assumptions (T&amp;D)'!$C$23,Model!$J$2866)</f>
        <v>-0.01237716107</v>
      </c>
      <c r="Q2928" s="373">
        <f>IPMT('Assumptions (T&amp;D)'!$C$20,Model!AD$1,'Assumptions (T&amp;D)'!$C$23,Model!$J$2866)</f>
        <v>-0.01124306617</v>
      </c>
      <c r="R2928" s="373">
        <f>IPMT('Assumptions (T&amp;D)'!$C$20,Model!AE$1,'Assumptions (T&amp;D)'!$C$23,Model!$J$2866)</f>
        <v>-0.01005510176</v>
      </c>
      <c r="S2928" s="373">
        <f>IPMT('Assumptions (T&amp;D)'!$C$20,Model!AF$1,'Assumptions (T&amp;D)'!$C$23,Model!$J$2866)</f>
        <v>-0.008810709049</v>
      </c>
      <c r="T2928" s="373">
        <f>IPMT('Assumptions (T&amp;D)'!$C$20,Model!AG$1,'Assumptions (T&amp;D)'!$C$23,Model!$J$2866)</f>
        <v>-0.00750720768</v>
      </c>
      <c r="U2928" s="373">
        <f>IPMT('Assumptions (T&amp;D)'!$C$20,Model!AH$1,'Assumptions (T&amp;D)'!$C$23,Model!$J$2866)</f>
        <v>-0.006141789995</v>
      </c>
      <c r="V2928" s="373">
        <f>IPMT('Assumptions (T&amp;D)'!$C$20,Model!AI$1,'Assumptions (T&amp;D)'!$C$23,Model!$J$2866)</f>
        <v>-0.004711514971</v>
      </c>
      <c r="W2928" s="373">
        <f>IPMT('Assumptions (T&amp;D)'!$C$20,Model!AJ$1,'Assumptions (T&amp;D)'!$C$23,Model!$J$2866)</f>
        <v>-0.003213301884</v>
      </c>
      <c r="X2928" s="373">
        <f>IPMT('Assumptions (T&amp;D)'!$C$20,Model!AK$1,'Assumptions (T&amp;D)'!$C$23,Model!$J$2866)</f>
        <v>-0.001643923674</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-0.02049992907</v>
      </c>
      <c r="L2929" s="373">
        <f>IPMT('Assumptions (T&amp;D)'!$C$20,Model!X$1,'Assumptions (T&amp;D)'!$C$23,Model!$K$2866)</f>
        <v>-0.01953189916</v>
      </c>
      <c r="M2929" s="373">
        <f>IPMT('Assumptions (T&amp;D)'!$C$20,Model!Y$1,'Assumptions (T&amp;D)'!$C$23,Model!$K$2866)</f>
        <v>-0.01851788784</v>
      </c>
      <c r="N2929" s="373">
        <f>IPMT('Assumptions (T&amp;D)'!$C$20,Model!Z$1,'Assumptions (T&amp;D)'!$C$23,Model!$K$2866)</f>
        <v>-0.01745571097</v>
      </c>
      <c r="O2929" s="373">
        <f>IPMT('Assumptions (T&amp;D)'!$C$20,Model!AA$1,'Assumptions (T&amp;D)'!$C$23,Model!$K$2866)</f>
        <v>-0.01634308071</v>
      </c>
      <c r="P2929" s="373">
        <f>IPMT('Assumptions (T&amp;D)'!$C$20,Model!AB$1,'Assumptions (T&amp;D)'!$C$23,Model!$K$2866)</f>
        <v>-0.0151776005</v>
      </c>
      <c r="Q2929" s="373">
        <f>IPMT('Assumptions (T&amp;D)'!$C$20,Model!AC$1,'Assumptions (T&amp;D)'!$C$23,Model!$K$2866)</f>
        <v>-0.01395675999</v>
      </c>
      <c r="R2929" s="373">
        <f>IPMT('Assumptions (T&amp;D)'!$C$20,Model!AD$1,'Assumptions (T&amp;D)'!$C$23,Model!$K$2866)</f>
        <v>-0.01267792955</v>
      </c>
      <c r="S2929" s="373">
        <f>IPMT('Assumptions (T&amp;D)'!$C$20,Model!AE$1,'Assumptions (T&amp;D)'!$C$23,Model!$K$2866)</f>
        <v>-0.01133835467</v>
      </c>
      <c r="T2929" s="373">
        <f>IPMT('Assumptions (T&amp;D)'!$C$20,Model!AF$1,'Assumptions (T&amp;D)'!$C$23,Model!$K$2866)</f>
        <v>-0.00993514998</v>
      </c>
      <c r="U2929" s="373">
        <f>IPMT('Assumptions (T&amp;D)'!$C$20,Model!AG$1,'Assumptions (T&amp;D)'!$C$23,Model!$K$2866)</f>
        <v>-0.008465293068</v>
      </c>
      <c r="V2929" s="373">
        <f>IPMT('Assumptions (T&amp;D)'!$C$20,Model!AH$1,'Assumptions (T&amp;D)'!$C$23,Model!$K$2866)</f>
        <v>-0.006925617952</v>
      </c>
      <c r="W2929" s="373">
        <f>IPMT('Assumptions (T&amp;D)'!$C$20,Model!AI$1,'Assumptions (T&amp;D)'!$C$23,Model!$K$2866)</f>
        <v>-0.005312808267</v>
      </c>
      <c r="X2929" s="373">
        <f>IPMT('Assumptions (T&amp;D)'!$C$20,Model!AJ$1,'Assumptions (T&amp;D)'!$C$23,Model!$K$2866)</f>
        <v>-0.003623390123</v>
      </c>
      <c r="Y2929" s="373">
        <f>IPMT('Assumptions (T&amp;D)'!$C$20,Model!AK$1,'Assumptions (T&amp;D)'!$C$23,Model!$K$2866)</f>
        <v>-0.001853724617</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-0.0238194075</v>
      </c>
      <c r="M2930" s="373">
        <f>IPMT('Assumptions (T&amp;D)'!$C$20,Model!X$1,'Assumptions (T&amp;D)'!$C$23,Model!$L$2866)</f>
        <v>-0.02269462806</v>
      </c>
      <c r="N2930" s="373">
        <f>IPMT('Assumptions (T&amp;D)'!$C$20,Model!Y$1,'Assumptions (T&amp;D)'!$C$23,Model!$L$2866)</f>
        <v>-0.02151642159</v>
      </c>
      <c r="O2930" s="373">
        <f>IPMT('Assumptions (T&amp;D)'!$C$20,Model!Z$1,'Assumptions (T&amp;D)'!$C$23,Model!$L$2866)</f>
        <v>-0.02028225032</v>
      </c>
      <c r="P2930" s="373">
        <f>IPMT('Assumptions (T&amp;D)'!$C$20,Model!AA$1,'Assumptions (T&amp;D)'!$C$23,Model!$L$2866)</f>
        <v>-0.01898945591</v>
      </c>
      <c r="Q2930" s="373">
        <f>IPMT('Assumptions (T&amp;D)'!$C$20,Model!AB$1,'Assumptions (T&amp;D)'!$C$23,Model!$L$2866)</f>
        <v>-0.01763525376</v>
      </c>
      <c r="R2930" s="373">
        <f>IPMT('Assumptions (T&amp;D)'!$C$20,Model!AC$1,'Assumptions (T&amp;D)'!$C$23,Model!$L$2866)</f>
        <v>-0.01621672702</v>
      </c>
      <c r="S2930" s="373">
        <f>IPMT('Assumptions (T&amp;D)'!$C$20,Model!AD$1,'Assumptions (T&amp;D)'!$C$23,Model!$L$2866)</f>
        <v>-0.01473082025</v>
      </c>
      <c r="T2930" s="373">
        <f>IPMT('Assumptions (T&amp;D)'!$C$20,Model!AE$1,'Assumptions (T&amp;D)'!$C$23,Model!$L$2866)</f>
        <v>-0.01317433291</v>
      </c>
      <c r="U2930" s="373">
        <f>IPMT('Assumptions (T&amp;D)'!$C$20,Model!AF$1,'Assumptions (T&amp;D)'!$C$23,Model!$L$2866)</f>
        <v>-0.01154391243</v>
      </c>
      <c r="V2930" s="373">
        <f>IPMT('Assumptions (T&amp;D)'!$C$20,Model!AG$1,'Assumptions (T&amp;D)'!$C$23,Model!$L$2866)</f>
        <v>-0.009836046969</v>
      </c>
      <c r="W2930" s="373">
        <f>IPMT('Assumptions (T&amp;D)'!$C$20,Model!AH$1,'Assumptions (T&amp;D)'!$C$23,Model!$L$2866)</f>
        <v>-0.008047057901</v>
      </c>
      <c r="X2930" s="373">
        <f>IPMT('Assumptions (T&amp;D)'!$C$20,Model!AI$1,'Assumptions (T&amp;D)'!$C$23,Model!$L$2866)</f>
        <v>-0.006173091852</v>
      </c>
      <c r="Y2930" s="373">
        <f>IPMT('Assumptions (T&amp;D)'!$C$20,Model!AJ$1,'Assumptions (T&amp;D)'!$C$23,Model!$L$2866)</f>
        <v>-0.004210112415</v>
      </c>
      <c r="Z2930" s="373">
        <f>IPMT('Assumptions (T&amp;D)'!$C$20,Model!AK$1,'Assumptions (T&amp;D)'!$C$23,Model!$L$2866)</f>
        <v>-0.002153891455</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-0.02215726951</v>
      </c>
      <c r="N2931" s="373">
        <f>IPMT('Assumptions (T&amp;D)'!$C$20,Model!X$1,'Assumptions (T&amp;D)'!$C$23,Model!$M$2866)</f>
        <v>-0.02111097811</v>
      </c>
      <c r="O2931" s="373">
        <f>IPMT('Assumptions (T&amp;D)'!$C$20,Model!Y$1,'Assumptions (T&amp;D)'!$C$23,Model!$M$2866)</f>
        <v>-0.02001498786</v>
      </c>
      <c r="P2931" s="373">
        <f>IPMT('Assumptions (T&amp;D)'!$C$20,Model!Z$1,'Assumptions (T&amp;D)'!$C$23,Model!$M$2866)</f>
        <v>-0.01886693809</v>
      </c>
      <c r="Q2931" s="373">
        <f>IPMT('Assumptions (T&amp;D)'!$C$20,Model!AA$1,'Assumptions (T&amp;D)'!$C$23,Model!$M$2866)</f>
        <v>-0.01766435594</v>
      </c>
      <c r="R2931" s="373">
        <f>IPMT('Assumptions (T&amp;D)'!$C$20,Model!AB$1,'Assumptions (T&amp;D)'!$C$23,Model!$M$2866)</f>
        <v>-0.01640465114</v>
      </c>
      <c r="S2931" s="373">
        <f>IPMT('Assumptions (T&amp;D)'!$C$20,Model!AC$1,'Assumptions (T&amp;D)'!$C$23,Model!$M$2866)</f>
        <v>-0.01508511037</v>
      </c>
      <c r="T2931" s="373">
        <f>IPMT('Assumptions (T&amp;D)'!$C$20,Model!AD$1,'Assumptions (T&amp;D)'!$C$23,Model!$M$2866)</f>
        <v>-0.01370289141</v>
      </c>
      <c r="U2931" s="373">
        <f>IPMT('Assumptions (T&amp;D)'!$C$20,Model!AE$1,'Assumptions (T&amp;D)'!$C$23,Model!$M$2866)</f>
        <v>-0.01225501705</v>
      </c>
      <c r="V2931" s="373">
        <f>IPMT('Assumptions (T&amp;D)'!$C$20,Model!AF$1,'Assumptions (T&amp;D)'!$C$23,Model!$M$2866)</f>
        <v>-0.01073836865</v>
      </c>
      <c r="W2931" s="373">
        <f>IPMT('Assumptions (T&amp;D)'!$C$20,Model!AG$1,'Assumptions (T&amp;D)'!$C$23,Model!$M$2866)</f>
        <v>-0.009149679462</v>
      </c>
      <c r="X2931" s="373">
        <f>IPMT('Assumptions (T&amp;D)'!$C$20,Model!AH$1,'Assumptions (T&amp;D)'!$C$23,Model!$M$2866)</f>
        <v>-0.007485527533</v>
      </c>
      <c r="Y2931" s="373">
        <f>IPMT('Assumptions (T&amp;D)'!$C$20,Model!AI$1,'Assumptions (T&amp;D)'!$C$23,Model!$M$2866)</f>
        <v>-0.005742328388</v>
      </c>
      <c r="Z2931" s="373">
        <f>IPMT('Assumptions (T&amp;D)'!$C$20,Model!AJ$1,'Assumptions (T&amp;D)'!$C$23,Model!$M$2866)</f>
        <v>-0.003916327283</v>
      </c>
      <c r="AA2931" s="373">
        <f>IPMT('Assumptions (T&amp;D)'!$C$20,Model!AK$1,'Assumptions (T&amp;D)'!$C$23,Model!$M$2866)</f>
        <v>-0.002003591125</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-0.01835238449</v>
      </c>
      <c r="O2932" s="373">
        <f>IPMT('Assumptions (T&amp;D)'!$C$20,Model!X$1,'Assumptions (T&amp;D)'!$C$23,Model!$N$2866)</f>
        <v>-0.01748576408</v>
      </c>
      <c r="P2932" s="373">
        <f>IPMT('Assumptions (T&amp;D)'!$C$20,Model!Y$1,'Assumptions (T&amp;D)'!$C$23,Model!$N$2866)</f>
        <v>-0.0165779792</v>
      </c>
      <c r="Q2932" s="373">
        <f>IPMT('Assumptions (T&amp;D)'!$C$20,Model!Z$1,'Assumptions (T&amp;D)'!$C$23,Model!$N$2866)</f>
        <v>-0.01562707453</v>
      </c>
      <c r="R2932" s="373">
        <f>IPMT('Assumptions (T&amp;D)'!$C$20,Model!AA$1,'Assumptions (T&amp;D)'!$C$23,Model!$N$2866)</f>
        <v>-0.01463100189</v>
      </c>
      <c r="S2932" s="373">
        <f>IPMT('Assumptions (T&amp;D)'!$C$20,Model!AB$1,'Assumptions (T&amp;D)'!$C$23,Model!$N$2866)</f>
        <v>-0.0135876158</v>
      </c>
      <c r="T2932" s="373">
        <f>IPMT('Assumptions (T&amp;D)'!$C$20,Model!AC$1,'Assumptions (T&amp;D)'!$C$23,Model!$N$2866)</f>
        <v>-0.01249466887</v>
      </c>
      <c r="U2932" s="373">
        <f>IPMT('Assumptions (T&amp;D)'!$C$20,Model!AD$1,'Assumptions (T&amp;D)'!$C$23,Model!$N$2866)</f>
        <v>-0.01134980697</v>
      </c>
      <c r="V2932" s="373">
        <f>IPMT('Assumptions (T&amp;D)'!$C$20,Model!AE$1,'Assumptions (T&amp;D)'!$C$23,Model!$N$2866)</f>
        <v>-0.01015056412</v>
      </c>
      <c r="W2932" s="373">
        <f>IPMT('Assumptions (T&amp;D)'!$C$20,Model!AF$1,'Assumptions (T&amp;D)'!$C$23,Model!$N$2866)</f>
        <v>-0.008894357236</v>
      </c>
      <c r="X2932" s="373">
        <f>IPMT('Assumptions (T&amp;D)'!$C$20,Model!AG$1,'Assumptions (T&amp;D)'!$C$23,Model!$N$2866)</f>
        <v>-0.007578480526</v>
      </c>
      <c r="Y2932" s="373">
        <f>IPMT('Assumptions (T&amp;D)'!$C$20,Model!AH$1,'Assumptions (T&amp;D)'!$C$23,Model!$N$2866)</f>
        <v>-0.006200099673</v>
      </c>
      <c r="Z2932" s="373">
        <f>IPMT('Assumptions (T&amp;D)'!$C$20,Model!AI$1,'Assumptions (T&amp;D)'!$C$23,Model!$N$2866)</f>
        <v>-0.004756245729</v>
      </c>
      <c r="AA2932" s="373">
        <f>IPMT('Assumptions (T&amp;D)'!$C$20,Model!AJ$1,'Assumptions (T&amp;D)'!$C$23,Model!$N$2866)</f>
        <v>-0.003243808722</v>
      </c>
      <c r="AB2932" s="373">
        <f>IPMT('Assumptions (T&amp;D)'!$C$20,Model!AK$1,'Assumptions (T&amp;D)'!$C$23,Model!$N$2866)</f>
        <v>-0.001659530958</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-0.02314513105</v>
      </c>
      <c r="P2933" s="373">
        <f>IPMT('Assumptions (T&amp;D)'!$C$20,Model!X$1,'Assumptions (T&amp;D)'!$C$23,Model!$O$2866)</f>
        <v>-0.0220521917</v>
      </c>
      <c r="Q2933" s="373">
        <f>IPMT('Assumptions (T&amp;D)'!$C$20,Model!Y$1,'Assumptions (T&amp;D)'!$C$23,Model!$O$2866)</f>
        <v>-0.02090733774</v>
      </c>
      <c r="R2933" s="373">
        <f>IPMT('Assumptions (T&amp;D)'!$C$20,Model!Z$1,'Assumptions (T&amp;D)'!$C$23,Model!$O$2866)</f>
        <v>-0.01970810321</v>
      </c>
      <c r="S2933" s="373">
        <f>IPMT('Assumptions (T&amp;D)'!$C$20,Model!AA$1,'Assumptions (T&amp;D)'!$C$23,Model!$O$2866)</f>
        <v>-0.01845190505</v>
      </c>
      <c r="T2933" s="373">
        <f>IPMT('Assumptions (T&amp;D)'!$C$20,Model!AB$1,'Assumptions (T&amp;D)'!$C$23,Model!$O$2866)</f>
        <v>-0.01713603747</v>
      </c>
      <c r="U2933" s="373">
        <f>IPMT('Assumptions (T&amp;D)'!$C$20,Model!AC$1,'Assumptions (T&amp;D)'!$C$23,Model!$O$2866)</f>
        <v>-0.01575766618</v>
      </c>
      <c r="V2933" s="373">
        <f>IPMT('Assumptions (T&amp;D)'!$C$20,Model!AD$1,'Assumptions (T&amp;D)'!$C$23,Model!$O$2866)</f>
        <v>-0.01431382225</v>
      </c>
      <c r="W2933" s="373">
        <f>IPMT('Assumptions (T&amp;D)'!$C$20,Model!AE$1,'Assumptions (T&amp;D)'!$C$23,Model!$O$2866)</f>
        <v>-0.01280139574</v>
      </c>
      <c r="X2933" s="373">
        <f>IPMT('Assumptions (T&amp;D)'!$C$20,Model!AF$1,'Assumptions (T&amp;D)'!$C$23,Model!$O$2866)</f>
        <v>-0.01121712897</v>
      </c>
      <c r="Y2933" s="373">
        <f>IPMT('Assumptions (T&amp;D)'!$C$20,Model!AG$1,'Assumptions (T&amp;D)'!$C$23,Model!$O$2866)</f>
        <v>-0.009557609527</v>
      </c>
      <c r="Z2933" s="373">
        <f>IPMT('Assumptions (T&amp;D)'!$C$20,Model!AH$1,'Assumptions (T&amp;D)'!$C$23,Model!$O$2866)</f>
        <v>-0.007819262911</v>
      </c>
      <c r="AA2933" s="373">
        <f>IPMT('Assumptions (T&amp;D)'!$C$20,Model!AI$1,'Assumptions (T&amp;D)'!$C$23,Model!$O$2866)</f>
        <v>-0.005998344831</v>
      </c>
      <c r="AB2933" s="373">
        <f>IPMT('Assumptions (T&amp;D)'!$C$20,Model!AJ$1,'Assumptions (T&amp;D)'!$C$23,Model!$O$2866)</f>
        <v>-0.004090933142</v>
      </c>
      <c r="AC2933" s="373">
        <f>IPMT('Assumptions (T&amp;D)'!$C$20,Model!AK$1,'Assumptions (T&amp;D)'!$C$23,Model!$O$2866)</f>
        <v>-0.002092919397</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-0.02081989222</v>
      </c>
      <c r="Q2934" s="373">
        <f>IPMT('Assumptions (T&amp;D)'!$C$20,Model!X$1,'Assumptions (T&amp;D)'!$C$23,Model!$P$2866)</f>
        <v>-0.01983675329</v>
      </c>
      <c r="R2934" s="373">
        <f>IPMT('Assumptions (T&amp;D)'!$C$20,Model!Y$1,'Assumptions (T&amp;D)'!$C$23,Model!$P$2866)</f>
        <v>-0.01880691526</v>
      </c>
      <c r="S2934" s="373">
        <f>IPMT('Assumptions (T&amp;D)'!$C$20,Model!Z$1,'Assumptions (T&amp;D)'!$C$23,Model!$P$2866)</f>
        <v>-0.01772815993</v>
      </c>
      <c r="T2934" s="373">
        <f>IPMT('Assumptions (T&amp;D)'!$C$20,Model!AA$1,'Assumptions (T&amp;D)'!$C$23,Model!$P$2866)</f>
        <v>-0.01659816371</v>
      </c>
      <c r="U2934" s="373">
        <f>IPMT('Assumptions (T&amp;D)'!$C$20,Model!AB$1,'Assumptions (T&amp;D)'!$C$23,Model!$P$2866)</f>
        <v>-0.01541449268</v>
      </c>
      <c r="V2934" s="373">
        <f>IPMT('Assumptions (T&amp;D)'!$C$20,Model!AC$1,'Assumptions (T&amp;D)'!$C$23,Model!$P$2866)</f>
        <v>-0.01417459727</v>
      </c>
      <c r="W2934" s="373">
        <f>IPMT('Assumptions (T&amp;D)'!$C$20,Model!AD$1,'Assumptions (T&amp;D)'!$C$23,Model!$P$2866)</f>
        <v>-0.01287580684</v>
      </c>
      <c r="X2934" s="373">
        <f>IPMT('Assumptions (T&amp;D)'!$C$20,Model!AE$1,'Assumptions (T&amp;D)'!$C$23,Model!$P$2866)</f>
        <v>-0.01151532385</v>
      </c>
      <c r="Y2934" s="373">
        <f>IPMT('Assumptions (T&amp;D)'!$C$20,Model!AF$1,'Assumptions (T&amp;D)'!$C$23,Model!$P$2866)</f>
        <v>-0.01009021793</v>
      </c>
      <c r="Z2934" s="373">
        <f>IPMT('Assumptions (T&amp;D)'!$C$20,Model!AG$1,'Assumptions (T&amp;D)'!$C$23,Model!$P$2866)</f>
        <v>-0.008597419467</v>
      </c>
      <c r="AA2934" s="373">
        <f>IPMT('Assumptions (T&amp;D)'!$C$20,Model!AH$1,'Assumptions (T&amp;D)'!$C$23,Model!$P$2866)</f>
        <v>-0.007033713083</v>
      </c>
      <c r="AB2934" s="373">
        <f>IPMT('Assumptions (T&amp;D)'!$C$20,Model!AI$1,'Assumptions (T&amp;D)'!$C$23,Model!$P$2866)</f>
        <v>-0.005395730645</v>
      </c>
      <c r="AC2934" s="373">
        <f>IPMT('Assumptions (T&amp;D)'!$C$20,Model!AJ$1,'Assumptions (T&amp;D)'!$C$23,Model!$P$2866)</f>
        <v>-0.003679944042</v>
      </c>
      <c r="AD2934" s="373">
        <f>IPMT('Assumptions (T&amp;D)'!$C$20,Model!AK$1,'Assumptions (T&amp;D)'!$C$23,Model!$P$2866)</f>
        <v>-0.001882657574</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-0.02480298095</v>
      </c>
      <c r="R2935" s="373">
        <f>IPMT('Assumptions (T&amp;D)'!$C$20,Model!X$1,'Assumptions (T&amp;D)'!$C$23,Model!$Q$2866)</f>
        <v>-0.02363175605</v>
      </c>
      <c r="S2935" s="373">
        <f>IPMT('Assumptions (T&amp;D)'!$C$20,Model!Y$1,'Assumptions (T&amp;D)'!$C$23,Model!$Q$2866)</f>
        <v>-0.02240489797</v>
      </c>
      <c r="T2935" s="373">
        <f>IPMT('Assumptions (T&amp;D)'!$C$20,Model!Z$1,'Assumptions (T&amp;D)'!$C$23,Model!$Q$2866)</f>
        <v>-0.02111976414</v>
      </c>
      <c r="U2935" s="373">
        <f>IPMT('Assumptions (T&amp;D)'!$C$20,Model!AA$1,'Assumptions (T&amp;D)'!$C$23,Model!$Q$2866)</f>
        <v>-0.01977358644</v>
      </c>
      <c r="V2935" s="373">
        <f>IPMT('Assumptions (T&amp;D)'!$C$20,Model!AB$1,'Assumptions (T&amp;D)'!$C$23,Model!$Q$2866)</f>
        <v>-0.0183634653</v>
      </c>
      <c r="W2935" s="373">
        <f>IPMT('Assumptions (T&amp;D)'!$C$20,Model!AC$1,'Assumptions (T&amp;D)'!$C$23,Model!$Q$2866)</f>
        <v>-0.01688636341</v>
      </c>
      <c r="X2935" s="373">
        <f>IPMT('Assumptions (T&amp;D)'!$C$20,Model!AD$1,'Assumptions (T&amp;D)'!$C$23,Model!$Q$2866)</f>
        <v>-0.01533909918</v>
      </c>
      <c r="Y2935" s="373">
        <f>IPMT('Assumptions (T&amp;D)'!$C$20,Model!AE$1,'Assumptions (T&amp;D)'!$C$23,Model!$Q$2866)</f>
        <v>-0.0137183399</v>
      </c>
      <c r="Z2935" s="373">
        <f>IPMT('Assumptions (T&amp;D)'!$C$20,Model!AF$1,'Assumptions (T&amp;D)'!$C$23,Model!$Q$2866)</f>
        <v>-0.01202059455</v>
      </c>
      <c r="AA2935" s="373">
        <f>IPMT('Assumptions (T&amp;D)'!$C$20,Model!AG$1,'Assumptions (T&amp;D)'!$C$23,Model!$Q$2866)</f>
        <v>-0.0102422063</v>
      </c>
      <c r="AB2935" s="373">
        <f>IPMT('Assumptions (T&amp;D)'!$C$20,Model!AH$1,'Assumptions (T&amp;D)'!$C$23,Model!$Q$2866)</f>
        <v>-0.008379344609</v>
      </c>
      <c r="AC2935" s="373">
        <f>IPMT('Assumptions (T&amp;D)'!$C$20,Model!AI$1,'Assumptions (T&amp;D)'!$C$23,Model!$Q$2866)</f>
        <v>-0.006427996985</v>
      </c>
      <c r="AD2935" s="373">
        <f>IPMT('Assumptions (T&amp;D)'!$C$20,Model!AJ$1,'Assumptions (T&amp;D)'!$C$23,Model!$Q$2866)</f>
        <v>-0.00438396035</v>
      </c>
      <c r="AE2935" s="373">
        <f>IPMT('Assumptions (T&amp;D)'!$C$20,Model!AK$1,'Assumptions (T&amp;D)'!$C$23,Model!$Q$2866)</f>
        <v>-0.002242831974</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-0.02500346716</v>
      </c>
      <c r="S2936" s="373">
        <f>IPMT('Assumptions (T&amp;D)'!$C$20,Model!X$1,'Assumptions (T&amp;D)'!$C$23,Model!$R$2866)</f>
        <v>-0.02382277508</v>
      </c>
      <c r="T2936" s="373">
        <f>IPMT('Assumptions (T&amp;D)'!$C$20,Model!Y$1,'Assumptions (T&amp;D)'!$C$23,Model!$R$2866)</f>
        <v>-0.02258600012</v>
      </c>
      <c r="U2936" s="373">
        <f>IPMT('Assumptions (T&amp;D)'!$C$20,Model!Z$1,'Assumptions (T&amp;D)'!$C$23,Model!$R$2866)</f>
        <v>-0.02129047835</v>
      </c>
      <c r="V2936" s="373">
        <f>IPMT('Assumptions (T&amp;D)'!$C$20,Model!AA$1,'Assumptions (T&amp;D)'!$C$23,Model!$R$2866)</f>
        <v>-0.0199334193</v>
      </c>
      <c r="W2936" s="373">
        <f>IPMT('Assumptions (T&amp;D)'!$C$20,Model!AB$1,'Assumptions (T&amp;D)'!$C$23,Model!$R$2866)</f>
        <v>-0.01851189994</v>
      </c>
      <c r="X2936" s="373">
        <f>IPMT('Assumptions (T&amp;D)'!$C$20,Model!AC$1,'Assumptions (T&amp;D)'!$C$23,Model!$R$2866)</f>
        <v>-0.01702285841</v>
      </c>
      <c r="Y2936" s="373">
        <f>IPMT('Assumptions (T&amp;D)'!$C$20,Model!AD$1,'Assumptions (T&amp;D)'!$C$23,Model!$R$2866)</f>
        <v>-0.01546308742</v>
      </c>
      <c r="Z2936" s="373">
        <f>IPMT('Assumptions (T&amp;D)'!$C$20,Model!AE$1,'Assumptions (T&amp;D)'!$C$23,Model!$R$2866)</f>
        <v>-0.01382922729</v>
      </c>
      <c r="AA2936" s="373">
        <f>IPMT('Assumptions (T&amp;D)'!$C$20,Model!AF$1,'Assumptions (T&amp;D)'!$C$23,Model!$R$2866)</f>
        <v>-0.01211775882</v>
      </c>
      <c r="AB2936" s="373">
        <f>IPMT('Assumptions (T&amp;D)'!$C$20,Model!AG$1,'Assumptions (T&amp;D)'!$C$23,Model!$R$2866)</f>
        <v>-0.01032499559</v>
      </c>
      <c r="AC2936" s="373">
        <f>IPMT('Assumptions (T&amp;D)'!$C$20,Model!AH$1,'Assumptions (T&amp;D)'!$C$23,Model!$R$2866)</f>
        <v>-0.008447076105</v>
      </c>
      <c r="AD2936" s="373">
        <f>IPMT('Assumptions (T&amp;D)'!$C$20,Model!AI$1,'Assumptions (T&amp;D)'!$C$23,Model!$R$2866)</f>
        <v>-0.006479955447</v>
      </c>
      <c r="AE2936" s="373">
        <f>IPMT('Assumptions (T&amp;D)'!$C$20,Model!AJ$1,'Assumptions (T&amp;D)'!$C$23,Model!$R$2866)</f>
        <v>-0.004419396557</v>
      </c>
      <c r="AF2936" s="373">
        <f>IPMT('Assumptions (T&amp;D)'!$C$20,Model!AK$1,'Assumptions (T&amp;D)'!$C$23,Model!$R$2866)</f>
        <v>-0.00226096112</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-0.02441295034</v>
      </c>
      <c r="T2937" s="373">
        <f>IPMT('Assumptions (T&amp;D)'!$C$20,Model!X$1,'Assumptions (T&amp;D)'!$C$23,Model!$S$2866)</f>
        <v>-0.02326014313</v>
      </c>
      <c r="U2937" s="373">
        <f>IPMT('Assumptions (T&amp;D)'!$C$20,Model!Y$1,'Assumptions (T&amp;D)'!$C$23,Model!$S$2866)</f>
        <v>-0.02205257758</v>
      </c>
      <c r="V2937" s="373">
        <f>IPMT('Assumptions (T&amp;D)'!$C$20,Model!Z$1,'Assumptions (T&amp;D)'!$C$23,Model!$S$2866)</f>
        <v>-0.02078765267</v>
      </c>
      <c r="W2937" s="373">
        <f>IPMT('Assumptions (T&amp;D)'!$C$20,Model!AA$1,'Assumptions (T&amp;D)'!$C$23,Model!$S$2866)</f>
        <v>-0.01946264382</v>
      </c>
      <c r="X2937" s="373">
        <f>IPMT('Assumptions (T&amp;D)'!$C$20,Model!AB$1,'Assumptions (T&amp;D)'!$C$23,Model!$S$2866)</f>
        <v>-0.01807469705</v>
      </c>
      <c r="Y2937" s="373">
        <f>IPMT('Assumptions (T&amp;D)'!$C$20,Model!AC$1,'Assumptions (T&amp;D)'!$C$23,Model!$S$2866)</f>
        <v>-0.01662082281</v>
      </c>
      <c r="Z2937" s="373">
        <f>IPMT('Assumptions (T&amp;D)'!$C$20,Model!AD$1,'Assumptions (T&amp;D)'!$C$23,Model!$S$2866)</f>
        <v>-0.01509788954</v>
      </c>
      <c r="AA2937" s="373">
        <f>IPMT('Assumptions (T&amp;D)'!$C$20,Model!AE$1,'Assumptions (T&amp;D)'!$C$23,Model!$S$2866)</f>
        <v>-0.01350261694</v>
      </c>
      <c r="AB2937" s="373">
        <f>IPMT('Assumptions (T&amp;D)'!$C$20,Model!AF$1,'Assumptions (T&amp;D)'!$C$23,Model!$S$2866)</f>
        <v>-0.0118315689</v>
      </c>
      <c r="AC2937" s="373">
        <f>IPMT('Assumptions (T&amp;D)'!$C$20,Model!AG$1,'Assumptions (T&amp;D)'!$C$23,Model!$S$2866)</f>
        <v>-0.01008114607</v>
      </c>
      <c r="AD2937" s="373">
        <f>IPMT('Assumptions (T&amp;D)'!$C$20,Model!AH$1,'Assumptions (T&amp;D)'!$C$23,Model!$S$2866)</f>
        <v>-0.008247578154</v>
      </c>
      <c r="AE2937" s="373">
        <f>IPMT('Assumptions (T&amp;D)'!$C$20,Model!AI$1,'Assumptions (T&amp;D)'!$C$23,Model!$S$2866)</f>
        <v>-0.006326915766</v>
      </c>
      <c r="AF2937" s="373">
        <f>IPMT('Assumptions (T&amp;D)'!$C$20,Model!AJ$1,'Assumptions (T&amp;D)'!$C$23,Model!$S$2866)</f>
        <v>-0.004315021914</v>
      </c>
      <c r="AG2937" s="373">
        <f>IPMT('Assumptions (T&amp;D)'!$C$20,Model!AK$1,'Assumptions (T&amp;D)'!$C$23,Model!$S$2866)</f>
        <v>-0.002207563104</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-0.02529543505</v>
      </c>
      <c r="U2938" s="373">
        <f>IPMT('Assumptions (T&amp;D)'!$C$20,Model!X$1,'Assumptions (T&amp;D)'!$C$23,Model!$T$2866)</f>
        <v>-0.02410095592</v>
      </c>
      <c r="V2938" s="373">
        <f>IPMT('Assumptions (T&amp;D)'!$C$20,Model!Y$1,'Assumptions (T&amp;D)'!$C$23,Model!$T$2866)</f>
        <v>-0.02284973902</v>
      </c>
      <c r="W2938" s="373">
        <f>IPMT('Assumptions (T&amp;D)'!$C$20,Model!Z$1,'Assumptions (T&amp;D)'!$C$23,Model!$T$2866)</f>
        <v>-0.02153908932</v>
      </c>
      <c r="X2938" s="373">
        <f>IPMT('Assumptions (T&amp;D)'!$C$20,Model!AA$1,'Assumptions (T&amp;D)'!$C$23,Model!$T$2866)</f>
        <v>-0.02016618376</v>
      </c>
      <c r="Y2938" s="373">
        <f>IPMT('Assumptions (T&amp;D)'!$C$20,Model!AB$1,'Assumptions (T&amp;D)'!$C$23,Model!$T$2866)</f>
        <v>-0.01872806518</v>
      </c>
      <c r="Z2938" s="373">
        <f>IPMT('Assumptions (T&amp;D)'!$C$20,Model!AC$1,'Assumptions (T&amp;D)'!$C$23,Model!$T$2866)</f>
        <v>-0.01722163597</v>
      </c>
      <c r="AA2938" s="373">
        <f>IPMT('Assumptions (T&amp;D)'!$C$20,Model!AD$1,'Assumptions (T&amp;D)'!$C$23,Model!$T$2866)</f>
        <v>-0.01564365138</v>
      </c>
      <c r="AB2938" s="373">
        <f>IPMT('Assumptions (T&amp;D)'!$C$20,Model!AE$1,'Assumptions (T&amp;D)'!$C$23,Model!$T$2866)</f>
        <v>-0.01399071251</v>
      </c>
      <c r="AC2938" s="373">
        <f>IPMT('Assumptions (T&amp;D)'!$C$20,Model!AF$1,'Assumptions (T&amp;D)'!$C$23,Model!$T$2866)</f>
        <v>-0.01225925906</v>
      </c>
      <c r="AD2938" s="373">
        <f>IPMT('Assumptions (T&amp;D)'!$C$20,Model!AG$1,'Assumptions (T&amp;D)'!$C$23,Model!$T$2866)</f>
        <v>-0.01044556156</v>
      </c>
      <c r="AE2938" s="373">
        <f>IPMT('Assumptions (T&amp;D)'!$C$20,Model!AH$1,'Assumptions (T&amp;D)'!$C$23,Model!$T$2866)</f>
        <v>-0.008545713427</v>
      </c>
      <c r="AF2938" s="373">
        <f>IPMT('Assumptions (T&amp;D)'!$C$20,Model!AI$1,'Assumptions (T&amp;D)'!$C$23,Model!$T$2866)</f>
        <v>-0.006555622511</v>
      </c>
      <c r="AG2938" s="373">
        <f>IPMT('Assumptions (T&amp;D)'!$C$20,Model!AJ$1,'Assumptions (T&amp;D)'!$C$23,Model!$T$2866)</f>
        <v>-0.004471002277</v>
      </c>
      <c r="AH2938" s="373">
        <f>IPMT('Assumptions (T&amp;D)'!$C$20,Model!AK$1,'Assumptions (T&amp;D)'!$C$23,Model!$T$2866)</f>
        <v>-0.002287362581</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-0.02561495039</v>
      </c>
      <c r="V2939" s="373">
        <f>IPMT('Assumptions (T&amp;D)'!$C$20,Model!X$1,'Assumptions (T&amp;D)'!$C$23,Model!$U$2866)</f>
        <v>-0.02440538337</v>
      </c>
      <c r="W2939" s="373">
        <f>IPMT('Assumptions (T&amp;D)'!$C$20,Model!Y$1,'Assumptions (T&amp;D)'!$C$23,Model!$U$2866)</f>
        <v>-0.02313836192</v>
      </c>
      <c r="X2939" s="373">
        <f>IPMT('Assumptions (T&amp;D)'!$C$20,Model!Z$1,'Assumptions (T&amp;D)'!$C$23,Model!$U$2866)</f>
        <v>-0.02181115696</v>
      </c>
      <c r="Y2939" s="373">
        <f>IPMT('Assumptions (T&amp;D)'!$C$20,Model!AA$1,'Assumptions (T&amp;D)'!$C$23,Model!$U$2866)</f>
        <v>-0.02042090975</v>
      </c>
      <c r="Z2939" s="373">
        <f>IPMT('Assumptions (T&amp;D)'!$C$20,Model!AB$1,'Assumptions (T&amp;D)'!$C$23,Model!$U$2866)</f>
        <v>-0.01896462581</v>
      </c>
      <c r="AA2939" s="373">
        <f>IPMT('Assumptions (T&amp;D)'!$C$20,Model!AC$1,'Assumptions (T&amp;D)'!$C$23,Model!$U$2866)</f>
        <v>-0.01743916837</v>
      </c>
      <c r="AB2939" s="373">
        <f>IPMT('Assumptions (T&amp;D)'!$C$20,Model!AD$1,'Assumptions (T&amp;D)'!$C$23,Model!$U$2866)</f>
        <v>-0.01584125171</v>
      </c>
      <c r="AC2939" s="373">
        <f>IPMT('Assumptions (T&amp;D)'!$C$20,Model!AE$1,'Assumptions (T&amp;D)'!$C$23,Model!$U$2866)</f>
        <v>-0.01416743401</v>
      </c>
      <c r="AD2939" s="373">
        <f>IPMT('Assumptions (T&amp;D)'!$C$20,Model!AF$1,'Assumptions (T&amp;D)'!$C$23,Model!$U$2866)</f>
        <v>-0.01241410997</v>
      </c>
      <c r="AE2939" s="373">
        <f>IPMT('Assumptions (T&amp;D)'!$C$20,Model!AG$1,'Assumptions (T&amp;D)'!$C$23,Model!$U$2866)</f>
        <v>-0.01057750303</v>
      </c>
      <c r="AF2939" s="373">
        <f>IPMT('Assumptions (T&amp;D)'!$C$20,Model!AH$1,'Assumptions (T&amp;D)'!$C$23,Model!$U$2866)</f>
        <v>-0.00865365727</v>
      </c>
      <c r="AG2939" s="373">
        <f>IPMT('Assumptions (T&amp;D)'!$C$20,Model!AI$1,'Assumptions (T&amp;D)'!$C$23,Model!$U$2866)</f>
        <v>-0.006638428832</v>
      </c>
      <c r="AH2939" s="373">
        <f>IPMT('Assumptions (T&amp;D)'!$C$20,Model!AJ$1,'Assumptions (T&amp;D)'!$C$23,Model!$U$2866)</f>
        <v>-0.004527477043</v>
      </c>
      <c r="AI2939" s="373">
        <f>IPMT('Assumptions (T&amp;D)'!$C$20,Model!AK$1,'Assumptions (T&amp;D)'!$C$23,Model!$U$2866)</f>
        <v>-0.002316255044</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-0.02655007053</v>
      </c>
      <c r="W2940" s="373">
        <f>IPMT('Assumptions (T&amp;D)'!$C$20,Model!X$1,'Assumptions (T&amp;D)'!$C$23,Model!$V$2866)</f>
        <v>-0.02529634608</v>
      </c>
      <c r="X2940" s="373">
        <f>IPMT('Assumptions (T&amp;D)'!$C$20,Model!Y$1,'Assumptions (T&amp;D)'!$C$23,Model!$V$2866)</f>
        <v>-0.02398306972</v>
      </c>
      <c r="Y2940" s="373">
        <f>IPMT('Assumptions (T&amp;D)'!$C$20,Model!Z$1,'Assumptions (T&amp;D)'!$C$23,Model!$V$2866)</f>
        <v>-0.02260741273</v>
      </c>
      <c r="Z2940" s="373">
        <f>IPMT('Assumptions (T&amp;D)'!$C$20,Model!AA$1,'Assumptions (T&amp;D)'!$C$23,Model!$V$2866)</f>
        <v>-0.02116641204</v>
      </c>
      <c r="AA2940" s="373">
        <f>IPMT('Assumptions (T&amp;D)'!$C$20,Model!AB$1,'Assumptions (T&amp;D)'!$C$23,Model!$V$2866)</f>
        <v>-0.01965696381</v>
      </c>
      <c r="AB2940" s="373">
        <f>IPMT('Assumptions (T&amp;D)'!$C$20,Model!AC$1,'Assumptions (T&amp;D)'!$C$23,Model!$V$2866)</f>
        <v>-0.01807581679</v>
      </c>
      <c r="AC2940" s="373">
        <f>IPMT('Assumptions (T&amp;D)'!$C$20,Model!AD$1,'Assumptions (T&amp;D)'!$C$23,Model!$V$2866)</f>
        <v>-0.01641956529</v>
      </c>
      <c r="AD2940" s="373">
        <f>IPMT('Assumptions (T&amp;D)'!$C$20,Model!AE$1,'Assumptions (T&amp;D)'!$C$23,Model!$V$2866)</f>
        <v>-0.01468464184</v>
      </c>
      <c r="AE2940" s="373">
        <f>IPMT('Assumptions (T&amp;D)'!$C$20,Model!AF$1,'Assumptions (T&amp;D)'!$C$23,Model!$V$2866)</f>
        <v>-0.01286730953</v>
      </c>
      <c r="AF2940" s="373">
        <f>IPMT('Assumptions (T&amp;D)'!$C$20,Model!AG$1,'Assumptions (T&amp;D)'!$C$23,Model!$V$2866)</f>
        <v>-0.01096365394</v>
      </c>
      <c r="AG2940" s="373">
        <f>IPMT('Assumptions (T&amp;D)'!$C$20,Model!AH$1,'Assumptions (T&amp;D)'!$C$23,Model!$V$2866)</f>
        <v>-0.008969574698</v>
      </c>
      <c r="AH2940" s="373">
        <f>IPMT('Assumptions (T&amp;D)'!$C$20,Model!AI$1,'Assumptions (T&amp;D)'!$C$23,Model!$V$2866)</f>
        <v>-0.006880776697</v>
      </c>
      <c r="AI2940" s="373">
        <f>IPMT('Assumptions (T&amp;D)'!$C$20,Model!AJ$1,'Assumptions (T&amp;D)'!$C$23,Model!$V$2866)</f>
        <v>-0.00469276079</v>
      </c>
      <c r="AJ2940" s="373">
        <f>IPMT('Assumptions (T&amp;D)'!$C$20,Model!AK$1,'Assumptions (T&amp;D)'!$C$23,Model!$V$2866)</f>
        <v>-0.002400814128</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-0.02707438054</v>
      </c>
      <c r="X2941" s="373">
        <f>IPMT('Assumptions (T&amp;D)'!$C$20,Model!X$1,'Assumptions (T&amp;D)'!$C$23,Model!$W$2866)</f>
        <v>-0.02579589757</v>
      </c>
      <c r="Y2941" s="373">
        <f>IPMT('Assumptions (T&amp;D)'!$C$20,Model!Y$1,'Assumptions (T&amp;D)'!$C$23,Model!$W$2866)</f>
        <v>-0.02445668667</v>
      </c>
      <c r="Z2941" s="373">
        <f>IPMT('Assumptions (T&amp;D)'!$C$20,Model!Z$1,'Assumptions (T&amp;D)'!$C$23,Model!$W$2866)</f>
        <v>-0.02305386325</v>
      </c>
      <c r="AA2941" s="373">
        <f>IPMT('Assumptions (T&amp;D)'!$C$20,Model!AA$1,'Assumptions (T&amp;D)'!$C$23,Model!$W$2866)</f>
        <v>-0.02158440572</v>
      </c>
      <c r="AB2941" s="373">
        <f>IPMT('Assumptions (T&amp;D)'!$C$20,Model!AB$1,'Assumptions (T&amp;D)'!$C$23,Model!$W$2866)</f>
        <v>-0.02004514895</v>
      </c>
      <c r="AC2941" s="373">
        <f>IPMT('Assumptions (T&amp;D)'!$C$20,Model!AC$1,'Assumptions (T&amp;D)'!$C$23,Model!$W$2866)</f>
        <v>-0.01843277749</v>
      </c>
      <c r="AD2941" s="373">
        <f>IPMT('Assumptions (T&amp;D)'!$C$20,Model!AD$1,'Assumptions (T&amp;D)'!$C$23,Model!$W$2866)</f>
        <v>-0.01674381838</v>
      </c>
      <c r="AE2941" s="373">
        <f>IPMT('Assumptions (T&amp;D)'!$C$20,Model!AE$1,'Assumptions (T&amp;D)'!$C$23,Model!$W$2866)</f>
        <v>-0.01497463372</v>
      </c>
      <c r="AF2941" s="373">
        <f>IPMT('Assumptions (T&amp;D)'!$C$20,Model!AF$1,'Assumptions (T&amp;D)'!$C$23,Model!$W$2866)</f>
        <v>-0.01312141278</v>
      </c>
      <c r="AG2941" s="373">
        <f>IPMT('Assumptions (T&amp;D)'!$C$20,Model!AG$1,'Assumptions (T&amp;D)'!$C$23,Model!$W$2866)</f>
        <v>-0.01118016385</v>
      </c>
      <c r="AH2941" s="373">
        <f>IPMT('Assumptions (T&amp;D)'!$C$20,Model!AH$1,'Assumptions (T&amp;D)'!$C$23,Model!$W$2866)</f>
        <v>-0.009146705593</v>
      </c>
      <c r="AI2941" s="373">
        <f>IPMT('Assumptions (T&amp;D)'!$C$20,Model!AI$1,'Assumptions (T&amp;D)'!$C$23,Model!$W$2866)</f>
        <v>-0.007016658071</v>
      </c>
      <c r="AJ2941" s="373">
        <f>IPMT('Assumptions (T&amp;D)'!$C$20,Model!AJ$1,'Assumptions (T&amp;D)'!$C$23,Model!$W$2866)</f>
        <v>-0.004785433291</v>
      </c>
      <c r="AK2941" s="373">
        <f>IPMT('Assumptions (T&amp;D)'!$C$20,Model!AK$1,'Assumptions (T&amp;D)'!$C$23,Model!$W$2866)</f>
        <v>-0.002448225335</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-0.02839870658</v>
      </c>
      <c r="Y2942" s="373">
        <f>IPMT('Assumptions (T&amp;D)'!$C$20,Model!X$1,'Assumptions (T&amp;D)'!$C$23,Model!$X$2866)</f>
        <v>-0.02705768744</v>
      </c>
      <c r="Z2942" s="373">
        <f>IPMT('Assumptions (T&amp;D)'!$C$20,Model!Y$1,'Assumptions (T&amp;D)'!$C$23,Model!$X$2866)</f>
        <v>-0.02565296989</v>
      </c>
      <c r="AA2942" s="373">
        <f>IPMT('Assumptions (T&amp;D)'!$C$20,Model!Z$1,'Assumptions (T&amp;D)'!$C$23,Model!$X$2866)</f>
        <v>-0.02418152826</v>
      </c>
      <c r="AB2942" s="373">
        <f>IPMT('Assumptions (T&amp;D)'!$C$20,Model!AA$1,'Assumptions (T&amp;D)'!$C$23,Model!$X$2866)</f>
        <v>-0.02264019314</v>
      </c>
      <c r="AC2942" s="373">
        <f>IPMT('Assumptions (T&amp;D)'!$C$20,Model!AB$1,'Assumptions (T&amp;D)'!$C$23,Model!$X$2866)</f>
        <v>-0.02102564462</v>
      </c>
      <c r="AD2942" s="373">
        <f>IPMT('Assumptions (T&amp;D)'!$C$20,Model!AC$1,'Assumptions (T&amp;D)'!$C$23,Model!$X$2866)</f>
        <v>-0.01933440503</v>
      </c>
      <c r="AE2942" s="373">
        <f>IPMT('Assumptions (T&amp;D)'!$C$20,Model!AD$1,'Assumptions (T&amp;D)'!$C$23,Model!$X$2866)</f>
        <v>-0.01756283157</v>
      </c>
      <c r="AF2942" s="373">
        <f>IPMT('Assumptions (T&amp;D)'!$C$20,Model!AE$1,'Assumptions (T&amp;D)'!$C$23,Model!$X$2866)</f>
        <v>-0.01570710836</v>
      </c>
      <c r="AG2942" s="373">
        <f>IPMT('Assumptions (T&amp;D)'!$C$20,Model!AF$1,'Assumptions (T&amp;D)'!$C$23,Model!$X$2866)</f>
        <v>-0.01376323831</v>
      </c>
      <c r="AH2942" s="373">
        <f>IPMT('Assumptions (T&amp;D)'!$C$20,Model!AG$1,'Assumptions (T&amp;D)'!$C$23,Model!$X$2866)</f>
        <v>-0.01172703443</v>
      </c>
      <c r="AI2942" s="373">
        <f>IPMT('Assumptions (T&amp;D)'!$C$20,Model!AH$1,'Assumptions (T&amp;D)'!$C$23,Model!$X$2866)</f>
        <v>-0.009594110858</v>
      </c>
      <c r="AJ2942" s="373">
        <f>IPMT('Assumptions (T&amp;D)'!$C$20,Model!AI$1,'Assumptions (T&amp;D)'!$C$23,Model!$X$2866)</f>
        <v>-0.007359873421</v>
      </c>
      <c r="AK2942" s="373">
        <f>IPMT('Assumptions (T&amp;D)'!$C$20,Model!AJ$1,'Assumptions (T&amp;D)'!$C$23,Model!$X$2866)</f>
        <v>-0.005019509706</v>
      </c>
      <c r="AL2942" s="373">
        <f>IPMT('Assumptions (T&amp;D)'!$C$20,Model!AK$1,'Assumptions (T&amp;D)'!$C$23,Model!$X$2866)</f>
        <v>-0.002567978714</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-0.02936215149</v>
      </c>
      <c r="Z2943" s="373">
        <f>IPMT('Assumptions (T&amp;D)'!$C$20,Model!X$1,'Assumptions (T&amp;D)'!$C$23,Model!$Y$2866)</f>
        <v>-0.02797563739</v>
      </c>
      <c r="AA2943" s="373">
        <f>IPMT('Assumptions (T&amp;D)'!$C$20,Model!Y$1,'Assumptions (T&amp;D)'!$C$23,Model!$Y$2866)</f>
        <v>-0.02652326387</v>
      </c>
      <c r="AB2943" s="373">
        <f>IPMT('Assumptions (T&amp;D)'!$C$20,Model!Z$1,'Assumptions (T&amp;D)'!$C$23,Model!$Y$2866)</f>
        <v>-0.0250019026</v>
      </c>
      <c r="AC2943" s="373">
        <f>IPMT('Assumptions (T&amp;D)'!$C$20,Model!AA$1,'Assumptions (T&amp;D)'!$C$23,Model!$Y$2866)</f>
        <v>-0.02340827668</v>
      </c>
      <c r="AD2943" s="373">
        <f>IPMT('Assumptions (T&amp;D)'!$C$20,Model!AB$1,'Assumptions (T&amp;D)'!$C$23,Model!$Y$2866)</f>
        <v>-0.02173895352</v>
      </c>
      <c r="AE2943" s="373">
        <f>IPMT('Assumptions (T&amp;D)'!$C$20,Model!AC$1,'Assumptions (T&amp;D)'!$C$23,Model!$Y$2866)</f>
        <v>-0.01999033752</v>
      </c>
      <c r="AF2943" s="373">
        <f>IPMT('Assumptions (T&amp;D)'!$C$20,Model!AD$1,'Assumptions (T&amp;D)'!$C$23,Model!$Y$2866)</f>
        <v>-0.01815866225</v>
      </c>
      <c r="AG2943" s="373">
        <f>IPMT('Assumptions (T&amp;D)'!$C$20,Model!AE$1,'Assumptions (T&amp;D)'!$C$23,Model!$Y$2866)</f>
        <v>-0.01623998241</v>
      </c>
      <c r="AH2943" s="373">
        <f>IPMT('Assumptions (T&amp;D)'!$C$20,Model!AF$1,'Assumptions (T&amp;D)'!$C$23,Model!$Y$2866)</f>
        <v>-0.01423016528</v>
      </c>
      <c r="AI2943" s="373">
        <f>IPMT('Assumptions (T&amp;D)'!$C$20,Model!AG$1,'Assumptions (T&amp;D)'!$C$23,Model!$Y$2866)</f>
        <v>-0.01212488183</v>
      </c>
      <c r="AJ2943" s="373">
        <f>IPMT('Assumptions (T&amp;D)'!$C$20,Model!AH$1,'Assumptions (T&amp;D)'!$C$23,Model!$Y$2866)</f>
        <v>-0.009919597418</v>
      </c>
      <c r="AK2943" s="373">
        <f>IPMT('Assumptions (T&amp;D)'!$C$20,Model!AI$1,'Assumptions (T&amp;D)'!$C$23,Model!$Y$2866)</f>
        <v>-0.007609561998</v>
      </c>
      <c r="AL2943" s="373">
        <f>IPMT('Assumptions (T&amp;D)'!$C$20,Model!AJ$1,'Assumptions (T&amp;D)'!$C$23,Model!$Y$2866)</f>
        <v>-0.005189799894</v>
      </c>
      <c r="AM2943" s="373">
        <f>IPMT('Assumptions (T&amp;D)'!$C$20,Model!AK$1,'Assumptions (T&amp;D)'!$C$23,Model!$Y$2866)</f>
        <v>-0.002655099091</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-0.03035257358</v>
      </c>
      <c r="AA2944" s="373">
        <f>IPMT('Assumptions (T&amp;D)'!$C$20,Model!X$1,'Assumptions (T&amp;D)'!$C$23,Model!$Z$2866)</f>
        <v>-0.02891929062</v>
      </c>
      <c r="AB2944" s="373">
        <f>IPMT('Assumptions (T&amp;D)'!$C$20,Model!Y$1,'Assumptions (T&amp;D)'!$C$23,Model!$Z$2866)</f>
        <v>-0.02741792672</v>
      </c>
      <c r="AC2944" s="373">
        <f>IPMT('Assumptions (T&amp;D)'!$C$20,Model!Z$1,'Assumptions (T&amp;D)'!$C$23,Model!$Z$2866)</f>
        <v>-0.02584524804</v>
      </c>
      <c r="AD2944" s="373">
        <f>IPMT('Assumptions (T&amp;D)'!$C$20,Model!AA$1,'Assumptions (T&amp;D)'!$C$23,Model!$Z$2866)</f>
        <v>-0.02419786712</v>
      </c>
      <c r="AE2944" s="373">
        <f>IPMT('Assumptions (T&amp;D)'!$C$20,Model!AB$1,'Assumptions (T&amp;D)'!$C$23,Model!$Z$2866)</f>
        <v>-0.02247223561</v>
      </c>
      <c r="AF2944" s="373">
        <f>IPMT('Assumptions (T&amp;D)'!$C$20,Model!AC$1,'Assumptions (T&amp;D)'!$C$23,Model!$Z$2866)</f>
        <v>-0.0206646366</v>
      </c>
      <c r="AG2944" s="373">
        <f>IPMT('Assumptions (T&amp;D)'!$C$20,Model!AD$1,'Assumptions (T&amp;D)'!$C$23,Model!$Z$2866)</f>
        <v>-0.01877117663</v>
      </c>
      <c r="AH2944" s="373">
        <f>IPMT('Assumptions (T&amp;D)'!$C$20,Model!AE$1,'Assumptions (T&amp;D)'!$C$23,Model!$Z$2866)</f>
        <v>-0.01678777732</v>
      </c>
      <c r="AI2944" s="373">
        <f>IPMT('Assumptions (T&amp;D)'!$C$20,Model!AF$1,'Assumptions (T&amp;D)'!$C$23,Model!$Z$2866)</f>
        <v>-0.01471016655</v>
      </c>
      <c r="AJ2944" s="373">
        <f>IPMT('Assumptions (T&amp;D)'!$C$20,Model!AG$1,'Assumptions (T&amp;D)'!$C$23,Model!$Z$2866)</f>
        <v>-0.01253386925</v>
      </c>
      <c r="AK2944" s="373">
        <f>IPMT('Assumptions (T&amp;D)'!$C$20,Model!AH$1,'Assumptions (T&amp;D)'!$C$23,Model!$Z$2866)</f>
        <v>-0.01025419784</v>
      </c>
      <c r="AL2944" s="373">
        <f>IPMT('Assumptions (T&amp;D)'!$C$20,Model!AI$1,'Assumptions (T&amp;D)'!$C$23,Model!$Z$2866)</f>
        <v>-0.007866242039</v>
      </c>
      <c r="AM2944" s="373">
        <f>IPMT('Assumptions (T&amp;D)'!$C$20,Model!AJ$1,'Assumptions (T&amp;D)'!$C$23,Model!$Z$2866)</f>
        <v>-0.005364858334</v>
      </c>
      <c r="AN2944" s="373">
        <f>IPMT('Assumptions (T&amp;D)'!$C$20,Model!AK$1,'Assumptions (T&amp;D)'!$C$23,Model!$Z$2866)</f>
        <v>-0.002744658904</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-0.03137066259</v>
      </c>
      <c r="AB2945" s="373">
        <f>IPMT('Assumptions (T&amp;D)'!$C$20,Model!X$1,'Assumptions (T&amp;D)'!$C$23,Model!$AA$2866)</f>
        <v>-0.02988930432</v>
      </c>
      <c r="AC2945" s="373">
        <f>IPMT('Assumptions (T&amp;D)'!$C$20,Model!Y$1,'Assumptions (T&amp;D)'!$C$23,Model!$AA$2866)</f>
        <v>-0.02833758152</v>
      </c>
      <c r="AD2945" s="373">
        <f>IPMT('Assumptions (T&amp;D)'!$C$20,Model!Z$1,'Assumptions (T&amp;D)'!$C$23,Model!$AA$2866)</f>
        <v>-0.0267121519</v>
      </c>
      <c r="AE2945" s="373">
        <f>IPMT('Assumptions (T&amp;D)'!$C$20,Model!AA$1,'Assumptions (T&amp;D)'!$C$23,Model!$AA$2866)</f>
        <v>-0.02500951437</v>
      </c>
      <c r="AF2945" s="373">
        <f>IPMT('Assumptions (T&amp;D)'!$C$20,Model!AB$1,'Assumptions (T&amp;D)'!$C$23,Model!$AA$2866)</f>
        <v>-0.02322600155</v>
      </c>
      <c r="AG2945" s="373">
        <f>IPMT('Assumptions (T&amp;D)'!$C$20,Model!AC$1,'Assumptions (T&amp;D)'!$C$23,Model!$AA$2866)</f>
        <v>-0.02135777188</v>
      </c>
      <c r="AH2945" s="373">
        <f>IPMT('Assumptions (T&amp;D)'!$C$20,Model!AD$1,'Assumptions (T&amp;D)'!$C$23,Model!$AA$2866)</f>
        <v>-0.01940080129</v>
      </c>
      <c r="AI2945" s="373">
        <f>IPMT('Assumptions (T&amp;D)'!$C$20,Model!AE$1,'Assumptions (T&amp;D)'!$C$23,Model!$AA$2866)</f>
        <v>-0.01735087461</v>
      </c>
      <c r="AJ2945" s="373">
        <f>IPMT('Assumptions (T&amp;D)'!$C$20,Model!AF$1,'Assumptions (T&amp;D)'!$C$23,Model!$AA$2866)</f>
        <v>-0.0152035764</v>
      </c>
      <c r="AK2945" s="373">
        <f>IPMT('Assumptions (T&amp;D)'!$C$20,Model!AG$1,'Assumptions (T&amp;D)'!$C$23,Model!$AA$2866)</f>
        <v>-0.01295428153</v>
      </c>
      <c r="AL2945" s="373">
        <f>IPMT('Assumptions (T&amp;D)'!$C$20,Model!AH$1,'Assumptions (T&amp;D)'!$C$23,Model!$AA$2866)</f>
        <v>-0.01059814516</v>
      </c>
      <c r="AM2945" s="373">
        <f>IPMT('Assumptions (T&amp;D)'!$C$20,Model!AI$1,'Assumptions (T&amp;D)'!$C$23,Model!$AA$2866)</f>
        <v>-0.008130092305</v>
      </c>
      <c r="AN2945" s="373">
        <f>IPMT('Assumptions (T&amp;D)'!$C$20,Model!AJ$1,'Assumptions (T&amp;D)'!$C$23,Model!$AA$2866)</f>
        <v>-0.005544806941</v>
      </c>
      <c r="AO2945" s="373">
        <f>IPMT('Assumptions (T&amp;D)'!$C$20,Model!AK$1,'Assumptions (T&amp;D)'!$C$23,Model!$AA$2866)</f>
        <v>-0.002836720523</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-0.03241712502</v>
      </c>
      <c r="AC2946" s="373">
        <f>IPMT('Assumptions (T&amp;D)'!$C$20,Model!X$1,'Assumptions (T&amp;D)'!$C$23,Model!$AB$2866)</f>
        <v>-0.0308863516</v>
      </c>
      <c r="AD2946" s="373">
        <f>IPMT('Assumptions (T&amp;D)'!$C$20,Model!Y$1,'Assumptions (T&amp;D)'!$C$23,Model!$AB$2866)</f>
        <v>-0.02928286645</v>
      </c>
      <c r="AE2946" s="373">
        <f>IPMT('Assumptions (T&amp;D)'!$C$20,Model!Z$1,'Assumptions (T&amp;D)'!$C$23,Model!$AB$2866)</f>
        <v>-0.02760321575</v>
      </c>
      <c r="AF2946" s="373">
        <f>IPMT('Assumptions (T&amp;D)'!$C$20,Model!AA$1,'Assumptions (T&amp;D)'!$C$23,Model!$AB$2866)</f>
        <v>-0.02584378164</v>
      </c>
      <c r="AG2946" s="373">
        <f>IPMT('Assumptions (T&amp;D)'!$C$20,Model!AB$1,'Assumptions (T&amp;D)'!$C$23,Model!$AB$2866)</f>
        <v>-0.02400077441</v>
      </c>
      <c r="AH2946" s="373">
        <f>IPMT('Assumptions (T&amp;D)'!$C$20,Model!AC$1,'Assumptions (T&amp;D)'!$C$23,Model!$AB$2866)</f>
        <v>-0.02207022434</v>
      </c>
      <c r="AI2946" s="373">
        <f>IPMT('Assumptions (T&amp;D)'!$C$20,Model!AD$1,'Assumptions (T&amp;D)'!$C$23,Model!$AB$2866)</f>
        <v>-0.02004797314</v>
      </c>
      <c r="AJ2946" s="373">
        <f>IPMT('Assumptions (T&amp;D)'!$C$20,Model!AE$1,'Assumptions (T&amp;D)'!$C$23,Model!$AB$2866)</f>
        <v>-0.01792966501</v>
      </c>
      <c r="AK2946" s="373">
        <f>IPMT('Assumptions (T&amp;D)'!$C$20,Model!AF$1,'Assumptions (T&amp;D)'!$C$23,Model!$AB$2866)</f>
        <v>-0.01571073724</v>
      </c>
      <c r="AL2946" s="373">
        <f>IPMT('Assumptions (T&amp;D)'!$C$20,Model!AG$1,'Assumptions (T&amp;D)'!$C$23,Model!$AB$2866)</f>
        <v>-0.0133864104</v>
      </c>
      <c r="AM2946" s="373">
        <f>IPMT('Assumptions (T&amp;D)'!$C$20,Model!AH$1,'Assumptions (T&amp;D)'!$C$23,Model!$AB$2866)</f>
        <v>-0.01095167804</v>
      </c>
      <c r="AN2946" s="373">
        <f>IPMT('Assumptions (T&amp;D)'!$C$20,Model!AI$1,'Assumptions (T&amp;D)'!$C$23,Model!$AB$2866)</f>
        <v>-0.00840129589</v>
      </c>
      <c r="AO2946" s="373">
        <f>IPMT('Assumptions (T&amp;D)'!$C$20,Model!AJ$1,'Assumptions (T&amp;D)'!$C$23,Model!$AB$2866)</f>
        <v>-0.005729770588</v>
      </c>
      <c r="AP2946" s="373">
        <f>IPMT('Assumptions (T&amp;D)'!$C$20,Model!AK$1,'Assumptions (T&amp;D)'!$C$23,Model!$AB$2866)</f>
        <v>-0.002931347834</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-0.03349268447</v>
      </c>
      <c r="AD2947" s="373">
        <f>IPMT('Assumptions (T&amp;D)'!$C$20,Model!X$1,'Assumptions (T&amp;D)'!$C$23,Model!$AC$2866)</f>
        <v>-0.03191112191</v>
      </c>
      <c r="AE2947" s="373">
        <f>IPMT('Assumptions (T&amp;D)'!$C$20,Model!Y$1,'Assumptions (T&amp;D)'!$C$23,Model!$AC$2866)</f>
        <v>-0.03025443514</v>
      </c>
      <c r="AF2947" s="373">
        <f>IPMT('Assumptions (T&amp;D)'!$C$20,Model!Z$1,'Assumptions (T&amp;D)'!$C$23,Model!$AC$2866)</f>
        <v>-0.02851905574</v>
      </c>
      <c r="AG2947" s="373">
        <f>IPMT('Assumptions (T&amp;D)'!$C$20,Model!AA$1,'Assumptions (T&amp;D)'!$C$23,Model!$AC$2866)</f>
        <v>-0.02670124582</v>
      </c>
      <c r="AH2947" s="373">
        <f>IPMT('Assumptions (T&amp;D)'!$C$20,Model!AB$1,'Assumptions (T&amp;D)'!$C$23,Model!$AC$2866)</f>
        <v>-0.02479708993</v>
      </c>
      <c r="AI2947" s="373">
        <f>IPMT('Assumptions (T&amp;D)'!$C$20,Model!AC$1,'Assumptions (T&amp;D)'!$C$23,Model!$AC$2866)</f>
        <v>-0.02280248663</v>
      </c>
      <c r="AJ2947" s="373">
        <f>IPMT('Assumptions (T&amp;D)'!$C$20,Model!AD$1,'Assumptions (T&amp;D)'!$C$23,Model!$AC$2866)</f>
        <v>-0.02071313968</v>
      </c>
      <c r="AK2947" s="373">
        <f>IPMT('Assumptions (T&amp;D)'!$C$20,Model!AE$1,'Assumptions (T&amp;D)'!$C$23,Model!$AC$2866)</f>
        <v>-0.01852454875</v>
      </c>
      <c r="AL2947" s="373">
        <f>IPMT('Assumptions (T&amp;D)'!$C$20,Model!AF$1,'Assumptions (T&amp;D)'!$C$23,Model!$AC$2866)</f>
        <v>-0.01623199975</v>
      </c>
      <c r="AM2947" s="373">
        <f>IPMT('Assumptions (T&amp;D)'!$C$20,Model!AG$1,'Assumptions (T&amp;D)'!$C$23,Model!$AC$2866)</f>
        <v>-0.01383055467</v>
      </c>
      <c r="AN2947" s="373">
        <f>IPMT('Assumptions (T&amp;D)'!$C$20,Model!AH$1,'Assumptions (T&amp;D)'!$C$23,Model!$AC$2866)</f>
        <v>-0.01131504095</v>
      </c>
      <c r="AO2947" s="373">
        <f>IPMT('Assumptions (T&amp;D)'!$C$20,Model!AI$1,'Assumptions (T&amp;D)'!$C$23,Model!$AC$2866)</f>
        <v>-0.008680040323</v>
      </c>
      <c r="AP2947" s="373">
        <f>IPMT('Assumptions (T&amp;D)'!$C$20,Model!AJ$1,'Assumptions (T&amp;D)'!$C$23,Model!$AC$2866)</f>
        <v>-0.005919877171</v>
      </c>
      <c r="AQ2947" s="373">
        <f>IPMT('Assumptions (T&amp;D)'!$C$20,Model!AK$1,'Assumptions (T&amp;D)'!$C$23,Model!$AC$2866)</f>
        <v>-0.003028606269</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-0.03459808204</v>
      </c>
      <c r="AE2948" s="373">
        <f>IPMT('Assumptions (T&amp;D)'!$C$20,Model!X$1,'Assumptions (T&amp;D)'!$C$23,Model!$AD$2866)</f>
        <v>-0.03296432136</v>
      </c>
      <c r="AF2948" s="373">
        <f>IPMT('Assumptions (T&amp;D)'!$C$20,Model!Y$1,'Assumptions (T&amp;D)'!$C$23,Model!$AD$2866)</f>
        <v>-0.03125295704</v>
      </c>
      <c r="AG2948" s="373">
        <f>IPMT('Assumptions (T&amp;D)'!$C$20,Model!Z$1,'Assumptions (T&amp;D)'!$C$23,Model!$AD$2866)</f>
        <v>-0.02946030292</v>
      </c>
      <c r="AH2948" s="373">
        <f>IPMT('Assumptions (T&amp;D)'!$C$20,Model!AA$1,'Assumptions (T&amp;D)'!$C$23,Model!$AD$2866)</f>
        <v>-0.02758249773</v>
      </c>
      <c r="AI2948" s="373">
        <f>IPMT('Assumptions (T&amp;D)'!$C$20,Model!AB$1,'Assumptions (T&amp;D)'!$C$23,Model!$AD$2866)</f>
        <v>-0.02561549679</v>
      </c>
      <c r="AJ2948" s="373">
        <f>IPMT('Assumptions (T&amp;D)'!$C$20,Model!AC$1,'Assumptions (T&amp;D)'!$C$23,Model!$AD$2866)</f>
        <v>-0.02355506331</v>
      </c>
      <c r="AK2948" s="373">
        <f>IPMT('Assumptions (T&amp;D)'!$C$20,Model!AD$1,'Assumptions (T&amp;D)'!$C$23,Model!$AD$2866)</f>
        <v>-0.02139675924</v>
      </c>
      <c r="AL2948" s="373">
        <f>IPMT('Assumptions (T&amp;D)'!$C$20,Model!AE$1,'Assumptions (T&amp;D)'!$C$23,Model!$AD$2866)</f>
        <v>-0.01913593573</v>
      </c>
      <c r="AM2948" s="373">
        <f>IPMT('Assumptions (T&amp;D)'!$C$20,Model!AF$1,'Assumptions (T&amp;D)'!$C$23,Model!$AD$2866)</f>
        <v>-0.01676772309</v>
      </c>
      <c r="AN2948" s="373">
        <f>IPMT('Assumptions (T&amp;D)'!$C$20,Model!AG$1,'Assumptions (T&amp;D)'!$C$23,Model!$AD$2866)</f>
        <v>-0.01428702036</v>
      </c>
      <c r="AO2948" s="373">
        <f>IPMT('Assumptions (T&amp;D)'!$C$20,Model!AH$1,'Assumptions (T&amp;D)'!$C$23,Model!$AD$2866)</f>
        <v>-0.01168848425</v>
      </c>
      <c r="AP2948" s="373">
        <f>IPMT('Assumptions (T&amp;D)'!$C$20,Model!AI$1,'Assumptions (T&amp;D)'!$C$23,Model!$AD$2866)</f>
        <v>-0.008966517673</v>
      </c>
      <c r="AQ2948" s="373">
        <f>IPMT('Assumptions (T&amp;D)'!$C$20,Model!AJ$1,'Assumptions (T&amp;D)'!$C$23,Model!$AD$2866)</f>
        <v>-0.006115257683</v>
      </c>
      <c r="AR2948" s="373">
        <f>IPMT('Assumptions (T&amp;D)'!$C$20,Model!AK$1,'Assumptions (T&amp;D)'!$C$23,Model!$AD$2866)</f>
        <v>-0.003128562844</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-0.03573407677</v>
      </c>
      <c r="AF2949" s="373">
        <f>IPMT('Assumptions (T&amp;D)'!$C$20,Model!X$1,'Assumptions (T&amp;D)'!$C$23,Model!$AE$2866)</f>
        <v>-0.03404667313</v>
      </c>
      <c r="AG2949" s="373">
        <f>IPMT('Assumptions (T&amp;D)'!$C$20,Model!Y$1,'Assumptions (T&amp;D)'!$C$23,Model!$AE$2866)</f>
        <v>-0.03227911781</v>
      </c>
      <c r="AH2949" s="373">
        <f>IPMT('Assumptions (T&amp;D)'!$C$20,Model!Z$1,'Assumptions (T&amp;D)'!$C$23,Model!$AE$2866)</f>
        <v>-0.03042760362</v>
      </c>
      <c r="AI2949" s="373">
        <f>IPMT('Assumptions (T&amp;D)'!$C$20,Model!AA$1,'Assumptions (T&amp;D)'!$C$23,Model!$AE$2866)</f>
        <v>-0.0284881425</v>
      </c>
      <c r="AJ2949" s="373">
        <f>IPMT('Assumptions (T&amp;D)'!$C$20,Model!AB$1,'Assumptions (T&amp;D)'!$C$23,Model!$AE$2866)</f>
        <v>-0.02645655698</v>
      </c>
      <c r="AK2949" s="373">
        <f>IPMT('Assumptions (T&amp;D)'!$C$20,Model!AC$1,'Assumptions (T&amp;D)'!$C$23,Model!$AE$2866)</f>
        <v>-0.02432847115</v>
      </c>
      <c r="AL2949" s="373">
        <f>IPMT('Assumptions (T&amp;D)'!$C$20,Model!AD$1,'Assumptions (T&amp;D)'!$C$23,Model!$AE$2866)</f>
        <v>-0.02209930124</v>
      </c>
      <c r="AM2949" s="373">
        <f>IPMT('Assumptions (T&amp;D)'!$C$20,Model!AE$1,'Assumptions (T&amp;D)'!$C$23,Model!$AE$2866)</f>
        <v>-0.01976424576</v>
      </c>
      <c r="AN2949" s="373">
        <f>IPMT('Assumptions (T&amp;D)'!$C$20,Model!AF$1,'Assumptions (T&amp;D)'!$C$23,Model!$AE$2866)</f>
        <v>-0.01731827515</v>
      </c>
      <c r="AO2949" s="373">
        <f>IPMT('Assumptions (T&amp;D)'!$C$20,Model!AG$1,'Assumptions (T&amp;D)'!$C$23,Model!$AE$2866)</f>
        <v>-0.01475612093</v>
      </c>
      <c r="AP2949" s="373">
        <f>IPMT('Assumptions (T&amp;D)'!$C$20,Model!AH$1,'Assumptions (T&amp;D)'!$C$23,Model!$AE$2866)</f>
        <v>-0.01207226438</v>
      </c>
      <c r="AQ2949" s="373">
        <f>IPMT('Assumptions (T&amp;D)'!$C$20,Model!AI$1,'Assumptions (T&amp;D)'!$C$23,Model!$AE$2866)</f>
        <v>-0.009260924653</v>
      </c>
      <c r="AR2949" s="373">
        <f>IPMT('Assumptions (T&amp;D)'!$C$20,Model!AJ$1,'Assumptions (T&amp;D)'!$C$23,Model!$AE$2866)</f>
        <v>-0.006316046285</v>
      </c>
      <c r="AS2949" s="373">
        <f>IPMT('Assumptions (T&amp;D)'!$C$20,Model!AK$1,'Assumptions (T&amp;D)'!$C$23,Model!$AE$2866)</f>
        <v>-0.003231286195</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-0.03690144604</v>
      </c>
      <c r="AG2950" s="373">
        <f>IPMT('Assumptions (T&amp;D)'!$C$20,Model!X$1,'Assumptions (T&amp;D)'!$C$23,Model!$AF$2866)</f>
        <v>-0.0351589179</v>
      </c>
      <c r="AH2950" s="373">
        <f>IPMT('Assumptions (T&amp;D)'!$C$20,Model!Y$1,'Assumptions (T&amp;D)'!$C$23,Model!$AF$2866)</f>
        <v>-0.03333361967</v>
      </c>
      <c r="AI2950" s="373">
        <f>IPMT('Assumptions (T&amp;D)'!$C$20,Model!Z$1,'Assumptions (T&amp;D)'!$C$23,Model!$AF$2866)</f>
        <v>-0.03142161977</v>
      </c>
      <c r="AJ2950" s="373">
        <f>IPMT('Assumptions (T&amp;D)'!$C$20,Model!AA$1,'Assumptions (T&amp;D)'!$C$23,Model!$AF$2866)</f>
        <v>-0.02941879988</v>
      </c>
      <c r="AK2950" s="373">
        <f>IPMT('Assumptions (T&amp;D)'!$C$20,Model!AB$1,'Assumptions (T&amp;D)'!$C$23,Model!$AF$2866)</f>
        <v>-0.02732084605</v>
      </c>
      <c r="AL2950" s="373">
        <f>IPMT('Assumptions (T&amp;D)'!$C$20,Model!AC$1,'Assumptions (T&amp;D)'!$C$23,Model!$AF$2866)</f>
        <v>-0.0251232394</v>
      </c>
      <c r="AM2950" s="373">
        <f>IPMT('Assumptions (T&amp;D)'!$C$20,Model!AD$1,'Assumptions (T&amp;D)'!$C$23,Model!$AF$2866)</f>
        <v>-0.02282124644</v>
      </c>
      <c r="AN2950" s="373">
        <f>IPMT('Assumptions (T&amp;D)'!$C$20,Model!AE$1,'Assumptions (T&amp;D)'!$C$23,Model!$AF$2866)</f>
        <v>-0.02040990882</v>
      </c>
      <c r="AO2950" s="373">
        <f>IPMT('Assumptions (T&amp;D)'!$C$20,Model!AF$1,'Assumptions (T&amp;D)'!$C$23,Model!$AF$2866)</f>
        <v>-0.01788403266</v>
      </c>
      <c r="AP2950" s="373">
        <f>IPMT('Assumptions (T&amp;D)'!$C$20,Model!AG$1,'Assumptions (T&amp;D)'!$C$23,Model!$AF$2866)</f>
        <v>-0.01523817738</v>
      </c>
      <c r="AQ2950" s="373">
        <f>IPMT('Assumptions (T&amp;D)'!$C$20,Model!AH$1,'Assumptions (T&amp;D)'!$C$23,Model!$AF$2866)</f>
        <v>-0.01246664397</v>
      </c>
      <c r="AR2950" s="373">
        <f>IPMT('Assumptions (T&amp;D)'!$C$20,Model!AI$1,'Assumptions (T&amp;D)'!$C$23,Model!$AF$2866)</f>
        <v>-0.00956346273</v>
      </c>
      <c r="AS2950" s="373">
        <f>IPMT('Assumptions (T&amp;D)'!$C$20,Model!AJ$1,'Assumptions (T&amp;D)'!$C$23,Model!$AF$2866)</f>
        <v>-0.006522380379</v>
      </c>
      <c r="AT2950" s="373">
        <f>IPMT('Assumptions (T&amp;D)'!$C$20,Model!AK$1,'Assumptions (T&amp;D)'!$C$23,Model!$AF$2866)</f>
        <v>-0.003336846616</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-0.03810098601</v>
      </c>
      <c r="AH2951" s="373">
        <f>IPMT('Assumptions (T&amp;D)'!$C$20,Model!X$1,'Assumptions (T&amp;D)'!$C$23,Model!$AG$2866)</f>
        <v>-0.03630181422</v>
      </c>
      <c r="AI2951" s="373">
        <f>IPMT('Assumptions (T&amp;D)'!$C$20,Model!Y$1,'Assumptions (T&amp;D)'!$C$23,Model!$AG$2866)</f>
        <v>-0.03441718178</v>
      </c>
      <c r="AJ2951" s="373">
        <f>IPMT('Assumptions (T&amp;D)'!$C$20,Model!Z$1,'Assumptions (T&amp;D)'!$C$23,Model!$AG$2866)</f>
        <v>-0.0324430293</v>
      </c>
      <c r="AK2951" s="373">
        <f>IPMT('Assumptions (T&amp;D)'!$C$20,Model!AA$1,'Assumptions (T&amp;D)'!$C$23,Model!$AG$2866)</f>
        <v>-0.03037510458</v>
      </c>
      <c r="AL2951" s="373">
        <f>IPMT('Assumptions (T&amp;D)'!$C$20,Model!AB$1,'Assumptions (T&amp;D)'!$C$23,Model!$AG$2866)</f>
        <v>-0.02820895343</v>
      </c>
      <c r="AM2951" s="373">
        <f>IPMT('Assumptions (T&amp;D)'!$C$20,Model!AC$1,'Assumptions (T&amp;D)'!$C$23,Model!$AG$2866)</f>
        <v>-0.0259399101</v>
      </c>
      <c r="AN2951" s="373">
        <f>IPMT('Assumptions (T&amp;D)'!$C$20,Model!AD$1,'Assumptions (T&amp;D)'!$C$23,Model!$AG$2866)</f>
        <v>-0.02356308721</v>
      </c>
      <c r="AO2951" s="373">
        <f>IPMT('Assumptions (T&amp;D)'!$C$20,Model!AE$1,'Assumptions (T&amp;D)'!$C$23,Model!$AG$2866)</f>
        <v>-0.02107336524</v>
      </c>
      <c r="AP2951" s="373">
        <f>IPMT('Assumptions (T&amp;D)'!$C$20,Model!AF$1,'Assumptions (T&amp;D)'!$C$23,Model!$AG$2866)</f>
        <v>-0.01846538147</v>
      </c>
      <c r="AQ2951" s="373">
        <f>IPMT('Assumptions (T&amp;D)'!$C$20,Model!AG$1,'Assumptions (T&amp;D)'!$C$23,Model!$AG$2866)</f>
        <v>-0.01573351847</v>
      </c>
      <c r="AR2951" s="373">
        <f>IPMT('Assumptions (T&amp;D)'!$C$20,Model!AH$1,'Assumptions (T&amp;D)'!$C$23,Model!$AG$2866)</f>
        <v>-0.01287189198</v>
      </c>
      <c r="AS2951" s="373">
        <f>IPMT('Assumptions (T&amp;D)'!$C$20,Model!AI$1,'Assumptions (T&amp;D)'!$C$23,Model!$AG$2866)</f>
        <v>-0.009874338236</v>
      </c>
      <c r="AT2951" s="373">
        <f>IPMT('Assumptions (T&amp;D)'!$C$20,Model!AJ$1,'Assumptions (T&amp;D)'!$C$23,Model!$AG$2866)</f>
        <v>-0.006734400686</v>
      </c>
      <c r="AU2951" s="373">
        <f>IPMT('Assumptions (T&amp;D)'!$C$20,Model!AK$1,'Assumptions (T&amp;D)'!$C$23,Model!$AG$2866)</f>
        <v>-0.003445316102</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-0.03933351201</v>
      </c>
      <c r="AI2952" s="373">
        <f>IPMT('Assumptions (T&amp;D)'!$C$20,Model!X$1,'Assumptions (T&amp;D)'!$C$23,Model!$AH$2866)</f>
        <v>-0.03747613896</v>
      </c>
      <c r="AJ2952" s="373">
        <f>IPMT('Assumptions (T&amp;D)'!$C$20,Model!Y$1,'Assumptions (T&amp;D)'!$C$23,Model!$AH$2866)</f>
        <v>-0.03553054068</v>
      </c>
      <c r="AK2952" s="373">
        <f>IPMT('Assumptions (T&amp;D)'!$C$20,Model!Z$1,'Assumptions (T&amp;D)'!$C$23,Model!$AH$2866)</f>
        <v>-0.03349252648</v>
      </c>
      <c r="AL2952" s="373">
        <f>IPMT('Assumptions (T&amp;D)'!$C$20,Model!AA$1,'Assumptions (T&amp;D)'!$C$23,Model!$AH$2866)</f>
        <v>-0.03135770661</v>
      </c>
      <c r="AM2952" s="373">
        <f>IPMT('Assumptions (T&amp;D)'!$C$20,Model!AB$1,'Assumptions (T&amp;D)'!$C$23,Model!$AH$2866)</f>
        <v>-0.0291214828</v>
      </c>
      <c r="AN2952" s="373">
        <f>IPMT('Assumptions (T&amp;D)'!$C$20,Model!AC$1,'Assumptions (T&amp;D)'!$C$23,Model!$AH$2866)</f>
        <v>-0.02677903835</v>
      </c>
      <c r="AO2952" s="373">
        <f>IPMT('Assumptions (T&amp;D)'!$C$20,Model!AD$1,'Assumptions (T&amp;D)'!$C$23,Model!$AH$2866)</f>
        <v>-0.0243253278</v>
      </c>
      <c r="AP2952" s="373">
        <f>IPMT('Assumptions (T&amp;D)'!$C$20,Model!AE$1,'Assumptions (T&amp;D)'!$C$23,Model!$AH$2866)</f>
        <v>-0.02175506599</v>
      </c>
      <c r="AQ2952" s="373">
        <f>IPMT('Assumptions (T&amp;D)'!$C$20,Model!AF$1,'Assumptions (T&amp;D)'!$C$23,Model!$AH$2866)</f>
        <v>-0.01906271674</v>
      </c>
      <c r="AR2952" s="373">
        <f>IPMT('Assumptions (T&amp;D)'!$C$20,Model!AG$1,'Assumptions (T&amp;D)'!$C$23,Model!$AH$2866)</f>
        <v>-0.01624248091</v>
      </c>
      <c r="AS2952" s="373">
        <f>IPMT('Assumptions (T&amp;D)'!$C$20,Model!AH$1,'Assumptions (T&amp;D)'!$C$23,Model!$AH$2866)</f>
        <v>-0.01328828388</v>
      </c>
      <c r="AT2952" s="373">
        <f>IPMT('Assumptions (T&amp;D)'!$C$20,Model!AI$1,'Assumptions (T&amp;D)'!$C$23,Model!$AH$2866)</f>
        <v>-0.01019376248</v>
      </c>
      <c r="AU2952" s="373">
        <f>IPMT('Assumptions (T&amp;D)'!$C$20,Model!AJ$1,'Assumptions (T&amp;D)'!$C$23,Model!$AH$2866)</f>
        <v>-0.006952251321</v>
      </c>
      <c r="AV2952" s="373">
        <f>IPMT('Assumptions (T&amp;D)'!$C$20,Model!AK$1,'Assumptions (T&amp;D)'!$C$23,Model!$AH$2866)</f>
        <v>-0.00355676838</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-0.04059985909</v>
      </c>
      <c r="AJ2953" s="373">
        <f>IPMT('Assumptions (T&amp;D)'!$C$20,Model!X$1,'Assumptions (T&amp;D)'!$C$23,Model!$AI$2866)</f>
        <v>-0.03868268768</v>
      </c>
      <c r="AK2953" s="373">
        <f>IPMT('Assumptions (T&amp;D)'!$C$20,Model!Y$1,'Assumptions (T&amp;D)'!$C$23,Model!$AI$2866)</f>
        <v>-0.03667445064</v>
      </c>
      <c r="AL2953" s="373">
        <f>IPMT('Assumptions (T&amp;D)'!$C$20,Model!Z$1,'Assumptions (T&amp;D)'!$C$23,Model!$AI$2866)</f>
        <v>-0.03457082233</v>
      </c>
      <c r="AM2953" s="373">
        <f>IPMT('Assumptions (T&amp;D)'!$C$20,Model!AA$1,'Assumptions (T&amp;D)'!$C$23,Model!$AI$2866)</f>
        <v>-0.03236727169</v>
      </c>
      <c r="AN2953" s="373">
        <f>IPMT('Assumptions (T&amp;D)'!$C$20,Model!AB$1,'Assumptions (T&amp;D)'!$C$23,Model!$AI$2866)</f>
        <v>-0.03005905238</v>
      </c>
      <c r="AO2953" s="373">
        <f>IPMT('Assumptions (T&amp;D)'!$C$20,Model!AC$1,'Assumptions (T&amp;D)'!$C$23,Model!$AI$2866)</f>
        <v>-0.02764119266</v>
      </c>
      <c r="AP2953" s="373">
        <f>IPMT('Assumptions (T&amp;D)'!$C$20,Model!AD$1,'Assumptions (T&amp;D)'!$C$23,Model!$AI$2866)</f>
        <v>-0.0251084846</v>
      </c>
      <c r="AQ2953" s="373">
        <f>IPMT('Assumptions (T&amp;D)'!$C$20,Model!AE$1,'Assumptions (T&amp;D)'!$C$23,Model!$AI$2866)</f>
        <v>-0.02245547291</v>
      </c>
      <c r="AR2953" s="373">
        <f>IPMT('Assumptions (T&amp;D)'!$C$20,Model!AF$1,'Assumptions (T&amp;D)'!$C$23,Model!$AI$2866)</f>
        <v>-0.01967644316</v>
      </c>
      <c r="AS2953" s="373">
        <f>IPMT('Assumptions (T&amp;D)'!$C$20,Model!AG$1,'Assumptions (T&amp;D)'!$C$23,Model!$AI$2866)</f>
        <v>-0.0167654095</v>
      </c>
      <c r="AT2953" s="373">
        <f>IPMT('Assumptions (T&amp;D)'!$C$20,Model!AH$1,'Assumptions (T&amp;D)'!$C$23,Model!$AI$2866)</f>
        <v>-0.01371610175</v>
      </c>
      <c r="AU2953" s="373">
        <f>IPMT('Assumptions (T&amp;D)'!$C$20,Model!AI$1,'Assumptions (T&amp;D)'!$C$23,Model!$AI$2866)</f>
        <v>-0.01052195187</v>
      </c>
      <c r="AV2953" s="373">
        <f>IPMT('Assumptions (T&amp;D)'!$C$20,Model!AJ$1,'Assumptions (T&amp;D)'!$C$23,Model!$AI$2866)</f>
        <v>-0.007176079874</v>
      </c>
      <c r="AW2953" s="373">
        <f>IPMT('Assumptions (T&amp;D)'!$C$20,Model!AK$1,'Assumptions (T&amp;D)'!$C$23,Model!$AI$2866)</f>
        <v>-0.003671278959</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-0.04190088235</v>
      </c>
      <c r="AK2954" s="373">
        <f>IPMT('Assumptions (T&amp;D)'!$C$20,Model!X$1,'Assumptions (T&amp;D)'!$C$23,Model!$AJ$2866)</f>
        <v>-0.03992227515</v>
      </c>
      <c r="AL2954" s="373">
        <f>IPMT('Assumptions (T&amp;D)'!$C$20,Model!Y$1,'Assumptions (T&amp;D)'!$C$23,Model!$AJ$2866)</f>
        <v>-0.03784968411</v>
      </c>
      <c r="AM2954" s="373">
        <f>IPMT('Assumptions (T&amp;D)'!$C$20,Model!Z$1,'Assumptions (T&amp;D)'!$C$23,Model!$AJ$2866)</f>
        <v>-0.035678645</v>
      </c>
      <c r="AN2954" s="373">
        <f>IPMT('Assumptions (T&amp;D)'!$C$20,Model!AA$1,'Assumptions (T&amp;D)'!$C$23,Model!$AJ$2866)</f>
        <v>-0.03340448153</v>
      </c>
      <c r="AO2954" s="373">
        <f>IPMT('Assumptions (T&amp;D)'!$C$20,Model!AB$1,'Assumptions (T&amp;D)'!$C$23,Model!$AJ$2866)</f>
        <v>-0.03102229529</v>
      </c>
      <c r="AP2954" s="373">
        <f>IPMT('Assumptions (T&amp;D)'!$C$20,Model!AC$1,'Assumptions (T&amp;D)'!$C$23,Model!$AJ$2866)</f>
        <v>-0.02852695521</v>
      </c>
      <c r="AQ2954" s="373">
        <f>IPMT('Assumptions (T&amp;D)'!$C$20,Model!AD$1,'Assumptions (T&amp;D)'!$C$23,Model!$AJ$2866)</f>
        <v>-0.02591308647</v>
      </c>
      <c r="AR2954" s="373">
        <f>IPMT('Assumptions (T&amp;D)'!$C$20,Model!AE$1,'Assumptions (T&amp;D)'!$C$23,Model!$AJ$2866)</f>
        <v>-0.02317505897</v>
      </c>
      <c r="AS2954" s="373">
        <f>IPMT('Assumptions (T&amp;D)'!$C$20,Model!AF$1,'Assumptions (T&amp;D)'!$C$23,Model!$AJ$2866)</f>
        <v>-0.02030697516</v>
      </c>
      <c r="AT2954" s="373">
        <f>IPMT('Assumptions (T&amp;D)'!$C$20,Model!AG$1,'Assumptions (T&amp;D)'!$C$23,Model!$AJ$2866)</f>
        <v>-0.01730265737</v>
      </c>
      <c r="AU2954" s="373">
        <f>IPMT('Assumptions (T&amp;D)'!$C$20,Model!AH$1,'Assumptions (T&amp;D)'!$C$23,Model!$AJ$2866)</f>
        <v>-0.01415563449</v>
      </c>
      <c r="AV2954" s="373">
        <f>IPMT('Assumptions (T&amp;D)'!$C$20,Model!AI$1,'Assumptions (T&amp;D)'!$C$23,Model!$AJ$2866)</f>
        <v>-0.01085912802</v>
      </c>
      <c r="AW2954" s="373">
        <f>IPMT('Assumptions (T&amp;D)'!$C$20,Model!AJ$1,'Assumptions (T&amp;D)'!$C$23,Model!$AJ$2866)</f>
        <v>-0.007406037492</v>
      </c>
      <c r="AX2954" s="373">
        <f>IPMT('Assumptions (T&amp;D)'!$C$20,Model!AK$1,'Assumptions (T&amp;D)'!$C$23,Model!$AJ$2866)</f>
        <v>-0.003788925164</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-0.04323745753</v>
      </c>
      <c r="AL2955" s="373">
        <f>IPMT('Assumptions (T&amp;D)'!$C$20,Model!X$1,'Assumptions (T&amp;D)'!$C$23,Model!$AK$2866)</f>
        <v>-0.04119573573</v>
      </c>
      <c r="AM2955" s="373">
        <f>IPMT('Assumptions (T&amp;D)'!$C$20,Model!Y$1,'Assumptions (T&amp;D)'!$C$23,Model!$AK$2866)</f>
        <v>-0.03905703215</v>
      </c>
      <c r="AN2955" s="373">
        <f>IPMT('Assumptions (T&amp;D)'!$C$20,Model!Z$1,'Assumptions (T&amp;D)'!$C$23,Model!$AK$2866)</f>
        <v>-0.03681674016</v>
      </c>
      <c r="AO2955" s="373">
        <f>IPMT('Assumptions (T&amp;D)'!$C$20,Model!AA$1,'Assumptions (T&amp;D)'!$C$23,Model!$AK$2866)</f>
        <v>-0.03447003429</v>
      </c>
      <c r="AP2955" s="373">
        <f>IPMT('Assumptions (T&amp;D)'!$C$20,Model!AB$1,'Assumptions (T&amp;D)'!$C$23,Model!$AK$2866)</f>
        <v>-0.03201185989</v>
      </c>
      <c r="AQ2955" s="373">
        <f>IPMT('Assumptions (T&amp;D)'!$C$20,Model!AC$1,'Assumptions (T&amp;D)'!$C$23,Model!$AK$2866)</f>
        <v>-0.02943692221</v>
      </c>
      <c r="AR2955" s="373">
        <f>IPMT('Assumptions (T&amp;D)'!$C$20,Model!AD$1,'Assumptions (T&amp;D)'!$C$23,Model!$AK$2866)</f>
        <v>-0.02673967499</v>
      </c>
      <c r="AS2955" s="373">
        <f>IPMT('Assumptions (T&amp;D)'!$C$20,Model!AE$1,'Assumptions (T&amp;D)'!$C$23,Model!$AK$2866)</f>
        <v>-0.02391430852</v>
      </c>
      <c r="AT2955" s="373">
        <f>IPMT('Assumptions (T&amp;D)'!$C$20,Model!AF$1,'Assumptions (T&amp;D)'!$C$23,Model!$AK$2866)</f>
        <v>-0.02095473715</v>
      </c>
      <c r="AU2955" s="373">
        <f>IPMT('Assumptions (T&amp;D)'!$C$20,Model!AG$1,'Assumptions (T&amp;D)'!$C$23,Model!$AK$2866)</f>
        <v>-0.01785458614</v>
      </c>
      <c r="AV2955" s="373">
        <f>IPMT('Assumptions (T&amp;D)'!$C$20,Model!AH$1,'Assumptions (T&amp;D)'!$C$23,Model!$AK$2866)</f>
        <v>-0.01460717796</v>
      </c>
      <c r="AW2955" s="373">
        <f>IPMT('Assumptions (T&amp;D)'!$C$20,Model!AI$1,'Assumptions (T&amp;D)'!$C$23,Model!$AK$2866)</f>
        <v>-0.01120551788</v>
      </c>
      <c r="AX2955" s="373">
        <f>IPMT('Assumptions (T&amp;D)'!$C$20,Model!AJ$1,'Assumptions (T&amp;D)'!$C$23,Model!$AK$2866)</f>
        <v>-0.007642278958</v>
      </c>
      <c r="AY2955" s="373">
        <f>IPMT('Assumptions (T&amp;D)'!$C$20,Model!AK$1,'Assumptions (T&amp;D)'!$C$23,Model!$AK$2866)</f>
        <v>-0.003909786182</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-0.04461048139</v>
      </c>
      <c r="AM2956" s="373">
        <f>IPMT('Assumptions (T&amp;D)'!$C$20,Model!X$1,'Assumptions (T&amp;D)'!$C$23,Model!$AL$2866)</f>
        <v>-0.04250392385</v>
      </c>
      <c r="AN2956" s="373">
        <f>IPMT('Assumptions (T&amp;D)'!$C$20,Model!Y$1,'Assumptions (T&amp;D)'!$C$23,Model!$AL$2866)</f>
        <v>-0.04029730483</v>
      </c>
      <c r="AO2956" s="373">
        <f>IPMT('Assumptions (T&amp;D)'!$C$20,Model!Z$1,'Assumptions (T&amp;D)'!$C$23,Model!$AL$2866)</f>
        <v>-0.03798587141</v>
      </c>
      <c r="AP2956" s="373">
        <f>IPMT('Assumptions (T&amp;D)'!$C$20,Model!AA$1,'Assumptions (T&amp;D)'!$C$23,Model!$AL$2866)</f>
        <v>-0.0355646449</v>
      </c>
      <c r="AQ2956" s="373">
        <f>IPMT('Assumptions (T&amp;D)'!$C$20,Model!AB$1,'Assumptions (T&amp;D)'!$C$23,Model!$AL$2866)</f>
        <v>-0.03302841012</v>
      </c>
      <c r="AR2956" s="373">
        <f>IPMT('Assumptions (T&amp;D)'!$C$20,Model!AC$1,'Assumptions (T&amp;D)'!$C$23,Model!$AL$2866)</f>
        <v>-0.0303717042</v>
      </c>
      <c r="AS2956" s="373">
        <f>IPMT('Assumptions (T&amp;D)'!$C$20,Model!AD$1,'Assumptions (T&amp;D)'!$C$23,Model!$AL$2866)</f>
        <v>-0.02758880475</v>
      </c>
      <c r="AT2956" s="373">
        <f>IPMT('Assumptions (T&amp;D)'!$C$20,Model!AE$1,'Assumptions (T&amp;D)'!$C$23,Model!$AL$2866)</f>
        <v>-0.02467371757</v>
      </c>
      <c r="AU2956" s="373">
        <f>IPMT('Assumptions (T&amp;D)'!$C$20,Model!AF$1,'Assumptions (T&amp;D)'!$C$23,Model!$AL$2866)</f>
        <v>-0.02162016375</v>
      </c>
      <c r="AV2956" s="373">
        <f>IPMT('Assumptions (T&amp;D)'!$C$20,Model!AG$1,'Assumptions (T&amp;D)'!$C$23,Model!$AL$2866)</f>
        <v>-0.01842156612</v>
      </c>
      <c r="AW2956" s="373">
        <f>IPMT('Assumptions (T&amp;D)'!$C$20,Model!AH$1,'Assumptions (T&amp;D)'!$C$23,Model!$AL$2866)</f>
        <v>-0.01507103511</v>
      </c>
      <c r="AX2956" s="373">
        <f>IPMT('Assumptions (T&amp;D)'!$C$20,Model!AI$1,'Assumptions (T&amp;D)'!$C$23,Model!$AL$2866)</f>
        <v>-0.01156135387</v>
      </c>
      <c r="AY2956" s="373">
        <f>IPMT('Assumptions (T&amp;D)'!$C$20,Model!AJ$1,'Assumptions (T&amp;D)'!$C$23,Model!$AL$2866)</f>
        <v>-0.007884962779</v>
      </c>
      <c r="AZ2956" s="373">
        <f>IPMT('Assumptions (T&amp;D)'!$C$20,Model!AK$1,'Assumptions (T&amp;D)'!$C$23,Model!$AL$2866)</f>
        <v>-0.004033943106</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-0.04602087228</v>
      </c>
      <c r="AN2957" s="373">
        <f>IPMT('Assumptions (T&amp;D)'!$C$20,Model!X$1,'Assumptions (T&amp;D)'!$C$23,Model!$AM$2866)</f>
        <v>-0.04384771449</v>
      </c>
      <c r="AO2957" s="373">
        <f>IPMT('Assumptions (T&amp;D)'!$C$20,Model!Y$1,'Assumptions (T&amp;D)'!$C$23,Model!$AM$2866)</f>
        <v>-0.04157133169</v>
      </c>
      <c r="AP2957" s="373">
        <f>IPMT('Assumptions (T&amp;D)'!$C$20,Model!Z$1,'Assumptions (T&amp;D)'!$C$23,Model!$AM$2866)</f>
        <v>-0.03918682072</v>
      </c>
      <c r="AQ2957" s="373">
        <f>IPMT('Assumptions (T&amp;D)'!$C$20,Model!AA$1,'Assumptions (T&amp;D)'!$C$23,Model!$AM$2866)</f>
        <v>-0.03668904548</v>
      </c>
      <c r="AR2957" s="373">
        <f>IPMT('Assumptions (T&amp;D)'!$C$20,Model!AB$1,'Assumptions (T&amp;D)'!$C$23,Model!$AM$2866)</f>
        <v>-0.03407262591</v>
      </c>
      <c r="AS2957" s="373">
        <f>IPMT('Assumptions (T&amp;D)'!$C$20,Model!AC$1,'Assumptions (T&amp;D)'!$C$23,Model!$AM$2866)</f>
        <v>-0.03133192641</v>
      </c>
      <c r="AT2957" s="373">
        <f>IPMT('Assumptions (T&amp;D)'!$C$20,Model!AD$1,'Assumptions (T&amp;D)'!$C$23,Model!$AM$2866)</f>
        <v>-0.02846104368</v>
      </c>
      <c r="AU2957" s="373">
        <f>IPMT('Assumptions (T&amp;D)'!$C$20,Model!AE$1,'Assumptions (T&amp;D)'!$C$23,Model!$AM$2866)</f>
        <v>-0.02545379403</v>
      </c>
      <c r="AV2957" s="373">
        <f>IPMT('Assumptions (T&amp;D)'!$C$20,Model!AF$1,'Assumptions (T&amp;D)'!$C$23,Model!$AM$2866)</f>
        <v>-0.02230370002</v>
      </c>
      <c r="AW2957" s="373">
        <f>IPMT('Assumptions (T&amp;D)'!$C$20,Model!AG$1,'Assumptions (T&amp;D)'!$C$23,Model!$AM$2866)</f>
        <v>-0.01900397654</v>
      </c>
      <c r="AX2957" s="373">
        <f>IPMT('Assumptions (T&amp;D)'!$C$20,Model!AH$1,'Assumptions (T&amp;D)'!$C$23,Model!$AM$2866)</f>
        <v>-0.0155475162</v>
      </c>
      <c r="AY2957" s="373">
        <f>IPMT('Assumptions (T&amp;D)'!$C$20,Model!AI$1,'Assumptions (T&amp;D)'!$C$23,Model!$AM$2866)</f>
        <v>-0.01192687399</v>
      </c>
      <c r="AZ2957" s="373">
        <f>IPMT('Assumptions (T&amp;D)'!$C$20,Model!AJ$1,'Assumptions (T&amp;D)'!$C$23,Model!$AM$2866)</f>
        <v>-0.008134251271</v>
      </c>
      <c r="BA2957" s="373">
        <f>IPMT('Assumptions (T&amp;D)'!$C$20,Model!AK$1,'Assumptions (T&amp;D)'!$C$23,Model!$AM$2866)</f>
        <v>-0.004161478978</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-0.04746957059</v>
      </c>
      <c r="AO2958" s="373">
        <f>IPMT('Assumptions (T&amp;D)'!$C$20,Model!X$1,'Assumptions (T&amp;D)'!$C$23,Model!$AN$2866)</f>
        <v>-0.04522800361</v>
      </c>
      <c r="AP2958" s="373">
        <f>IPMT('Assumptions (T&amp;D)'!$C$20,Model!Y$1,'Assumptions (T&amp;D)'!$C$23,Model!$AN$2866)</f>
        <v>-0.04287996221</v>
      </c>
      <c r="AQ2958" s="373">
        <f>IPMT('Assumptions (T&amp;D)'!$C$20,Model!Z$1,'Assumptions (T&amp;D)'!$C$23,Model!$AN$2866)</f>
        <v>-0.04042038884</v>
      </c>
      <c r="AR2958" s="373">
        <f>IPMT('Assumptions (T&amp;D)'!$C$20,Model!AA$1,'Assumptions (T&amp;D)'!$C$23,Model!$AN$2866)</f>
        <v>-0.03784398573</v>
      </c>
      <c r="AS2958" s="373">
        <f>IPMT('Assumptions (T&amp;D)'!$C$20,Model!AB$1,'Assumptions (T&amp;D)'!$C$23,Model!$AN$2866)</f>
        <v>-0.03514520348</v>
      </c>
      <c r="AT2958" s="373">
        <f>IPMT('Assumptions (T&amp;D)'!$C$20,Model!AC$1,'Assumptions (T&amp;D)'!$C$23,Model!$AN$2866)</f>
        <v>-0.03231822907</v>
      </c>
      <c r="AU2958" s="373">
        <f>IPMT('Assumptions (T&amp;D)'!$C$20,Model!AD$1,'Assumptions (T&amp;D)'!$C$23,Model!$AN$2866)</f>
        <v>-0.02935697337</v>
      </c>
      <c r="AV2958" s="373">
        <f>IPMT('Assumptions (T&amp;D)'!$C$20,Model!AE$1,'Assumptions (T&amp;D)'!$C$23,Model!$AN$2866)</f>
        <v>-0.02625505803</v>
      </c>
      <c r="AW2958" s="373">
        <f>IPMT('Assumptions (T&amp;D)'!$C$20,Model!AF$1,'Assumptions (T&amp;D)'!$C$23,Model!$AN$2866)</f>
        <v>-0.02300580171</v>
      </c>
      <c r="AX2958" s="373">
        <f>IPMT('Assumptions (T&amp;D)'!$C$20,Model!AG$1,'Assumptions (T&amp;D)'!$C$23,Model!$AN$2866)</f>
        <v>-0.01960220572</v>
      </c>
      <c r="AY2958" s="373">
        <f>IPMT('Assumptions (T&amp;D)'!$C$20,Model!AH$1,'Assumptions (T&amp;D)'!$C$23,Model!$AN$2866)</f>
        <v>-0.01603693891</v>
      </c>
      <c r="AZ2958" s="373">
        <f>IPMT('Assumptions (T&amp;D)'!$C$20,Model!AI$1,'Assumptions (T&amp;D)'!$C$23,Model!$AN$2866)</f>
        <v>-0.01230232194</v>
      </c>
      <c r="BA2958" s="373">
        <f>IPMT('Assumptions (T&amp;D)'!$C$20,Model!AJ$1,'Assumptions (T&amp;D)'!$C$23,Model!$AN$2866)</f>
        <v>-0.008390310652</v>
      </c>
      <c r="BB2958" s="373">
        <f>IPMT('Assumptions (T&amp;D)'!$C$20,Model!AK$1,'Assumptions (T&amp;D)'!$C$23,Model!$AN$2866)</f>
        <v>-0.004292478831</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-0.04895753927</v>
      </c>
      <c r="AP2959" s="373">
        <f>IPMT('Assumptions (T&amp;D)'!$C$20,Model!X$1,'Assumptions (T&amp;D)'!$C$23,Model!$AO$2866)</f>
        <v>-0.04664570873</v>
      </c>
      <c r="AQ2959" s="373">
        <f>IPMT('Assumptions (T&amp;D)'!$C$20,Model!Y$1,'Assumptions (T&amp;D)'!$C$23,Model!$AO$2866)</f>
        <v>-0.04422406623</v>
      </c>
      <c r="AR2959" s="373">
        <f>IPMT('Assumptions (T&amp;D)'!$C$20,Model!Z$1,'Assumptions (T&amp;D)'!$C$23,Model!$AO$2866)</f>
        <v>-0.04168739572</v>
      </c>
      <c r="AS2959" s="373">
        <f>IPMT('Assumptions (T&amp;D)'!$C$20,Model!AA$1,'Assumptions (T&amp;D)'!$C$23,Model!$AO$2866)</f>
        <v>-0.03903023336</v>
      </c>
      <c r="AT2959" s="373">
        <f>IPMT('Assumptions (T&amp;D)'!$C$20,Model!AB$1,'Assumptions (T&amp;D)'!$C$23,Model!$AO$2866)</f>
        <v>-0.03624685579</v>
      </c>
      <c r="AU2959" s="373">
        <f>IPMT('Assumptions (T&amp;D)'!$C$20,Model!AC$1,'Assumptions (T&amp;D)'!$C$23,Model!$AO$2866)</f>
        <v>-0.03333126778</v>
      </c>
      <c r="AV2959" s="373">
        <f>IPMT('Assumptions (T&amp;D)'!$C$20,Model!AD$1,'Assumptions (T&amp;D)'!$C$23,Model!$AO$2866)</f>
        <v>-0.03027718934</v>
      </c>
      <c r="AW2959" s="373">
        <f>IPMT('Assumptions (T&amp;D)'!$C$20,Model!AE$1,'Assumptions (T&amp;D)'!$C$23,Model!$AO$2866)</f>
        <v>-0.02707804218</v>
      </c>
      <c r="AX2959" s="373">
        <f>IPMT('Assumptions (T&amp;D)'!$C$20,Model!AF$1,'Assumptions (T&amp;D)'!$C$23,Model!$AO$2866)</f>
        <v>-0.02372693552</v>
      </c>
      <c r="AY2959" s="373">
        <f>IPMT('Assumptions (T&amp;D)'!$C$20,Model!AG$1,'Assumptions (T&amp;D)'!$C$23,Model!$AO$2866)</f>
        <v>-0.0202166513</v>
      </c>
      <c r="AZ2959" s="373">
        <f>IPMT('Assumptions (T&amp;D)'!$C$20,Model!AH$1,'Assumptions (T&amp;D)'!$C$23,Model!$AO$2866)</f>
        <v>-0.01653962858</v>
      </c>
      <c r="BA2959" s="373">
        <f>IPMT('Assumptions (T&amp;D)'!$C$20,Model!AI$1,'Assumptions (T&amp;D)'!$C$23,Model!$AO$2866)</f>
        <v>-0.01268794728</v>
      </c>
      <c r="BB2959" s="373">
        <f>IPMT('Assumptions (T&amp;D)'!$C$20,Model!AJ$1,'Assumptions (T&amp;D)'!$C$23,Model!$AO$2866)</f>
        <v>-0.008653311124</v>
      </c>
      <c r="BC2959" s="373">
        <f>IPMT('Assumptions (T&amp;D)'!$C$20,Model!AK$1,'Assumptions (T&amp;D)'!$C$23,Model!$AO$2866)</f>
        <v>-0.004427029745</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-0.05048576438</v>
      </c>
      <c r="AQ2960" s="373">
        <f>IPMT('Assumptions (T&amp;D)'!$C$20,Model!X$1,'Assumptions (T&amp;D)'!$C$23,Model!$AP$2866)</f>
        <v>-0.04810176931</v>
      </c>
      <c r="AR2960" s="373">
        <f>IPMT('Assumptions (T&amp;D)'!$C$20,Model!Y$1,'Assumptions (T&amp;D)'!$C$23,Model!$AP$2866)</f>
        <v>-0.04560453448</v>
      </c>
      <c r="AS2960" s="373">
        <f>IPMT('Assumptions (T&amp;D)'!$C$20,Model!Z$1,'Assumptions (T&amp;D)'!$C$23,Model!$AP$2866)</f>
        <v>-0.04298868099</v>
      </c>
      <c r="AT2960" s="373">
        <f>IPMT('Assumptions (T&amp;D)'!$C$20,Model!AA$1,'Assumptions (T&amp;D)'!$C$23,Model!$AP$2866)</f>
        <v>-0.04024857447</v>
      </c>
      <c r="AU2960" s="373">
        <f>IPMT('Assumptions (T&amp;D)'!$C$20,Model!AB$1,'Assumptions (T&amp;D)'!$C$23,Model!$AP$2866)</f>
        <v>-0.03737831288</v>
      </c>
      <c r="AV2960" s="373">
        <f>IPMT('Assumptions (T&amp;D)'!$C$20,Model!AC$1,'Assumptions (T&amp;D)'!$C$23,Model!$AP$2866)</f>
        <v>-0.03437171387</v>
      </c>
      <c r="AW2960" s="373">
        <f>IPMT('Assumptions (T&amp;D)'!$C$20,Model!AD$1,'Assumptions (T&amp;D)'!$C$23,Model!$AP$2866)</f>
        <v>-0.03122230141</v>
      </c>
      <c r="AX2960" s="373">
        <f>IPMT('Assumptions (T&amp;D)'!$C$20,Model!AE$1,'Assumptions (T&amp;D)'!$C$23,Model!$AP$2866)</f>
        <v>-0.02792329185</v>
      </c>
      <c r="AY2960" s="373">
        <f>IPMT('Assumptions (T&amp;D)'!$C$20,Model!AF$1,'Assumptions (T&amp;D)'!$C$23,Model!$AP$2866)</f>
        <v>-0.02446757934</v>
      </c>
      <c r="AZ2960" s="373">
        <f>IPMT('Assumptions (T&amp;D)'!$C$20,Model!AG$1,'Assumptions (T&amp;D)'!$C$23,Model!$AP$2866)</f>
        <v>-0.02084772048</v>
      </c>
      <c r="BA2960" s="373">
        <f>IPMT('Assumptions (T&amp;D)'!$C$20,Model!AH$1,'Assumptions (T&amp;D)'!$C$23,Model!$AP$2866)</f>
        <v>-0.01705591833</v>
      </c>
      <c r="BB2960" s="373">
        <f>IPMT('Assumptions (T&amp;D)'!$C$20,Model!AI$1,'Assumptions (T&amp;D)'!$C$23,Model!$AP$2866)</f>
        <v>-0.01308400558</v>
      </c>
      <c r="BC2960" s="373">
        <f>IPMT('Assumptions (T&amp;D)'!$C$20,Model!AJ$1,'Assumptions (T&amp;D)'!$C$23,Model!$AP$2866)</f>
        <v>-0.008923426974</v>
      </c>
      <c r="BD2960" s="373">
        <f>IPMT('Assumptions (T&amp;D)'!$C$20,Model!AK$1,'Assumptions (T&amp;D)'!$C$23,Model!$AP$2866)</f>
        <v>-0.004565220881</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-0.0520552556</v>
      </c>
      <c r="AR2961" s="373">
        <f>IPMT('Assumptions (T&amp;D)'!$C$20,Model!X$1,'Assumptions (T&amp;D)'!$C$23,Model!$AQ$2866)</f>
        <v>-0.04959714738</v>
      </c>
      <c r="AS2961" s="373">
        <f>IPMT('Assumptions (T&amp;D)'!$C$20,Model!Y$1,'Assumptions (T&amp;D)'!$C$23,Model!$AQ$2866)</f>
        <v>-0.04702227902</v>
      </c>
      <c r="AT2961" s="373">
        <f>IPMT('Assumptions (T&amp;D)'!$C$20,Model!Z$1,'Assumptions (T&amp;D)'!$C$23,Model!$AQ$2866)</f>
        <v>-0.04432510441</v>
      </c>
      <c r="AU2961" s="373">
        <f>IPMT('Assumptions (T&amp;D)'!$C$20,Model!AA$1,'Assumptions (T&amp;D)'!$C$23,Model!$AQ$2866)</f>
        <v>-0.041499814</v>
      </c>
      <c r="AV2961" s="373">
        <f>IPMT('Assumptions (T&amp;D)'!$C$20,Model!AB$1,'Assumptions (T&amp;D)'!$C$23,Model!$AQ$2866)</f>
        <v>-0.03854032231</v>
      </c>
      <c r="AW2961" s="373">
        <f>IPMT('Assumptions (T&amp;D)'!$C$20,Model!AC$1,'Assumptions (T&amp;D)'!$C$23,Model!$AQ$2866)</f>
        <v>-0.03544025475</v>
      </c>
      <c r="AX2961" s="373">
        <f>IPMT('Assumptions (T&amp;D)'!$C$20,Model!AD$1,'Assumptions (T&amp;D)'!$C$23,Model!$AQ$2866)</f>
        <v>-0.03219293399</v>
      </c>
      <c r="AY2961" s="373">
        <f>IPMT('Assumptions (T&amp;D)'!$C$20,Model!AE$1,'Assumptions (T&amp;D)'!$C$23,Model!$AQ$2866)</f>
        <v>-0.02879136549</v>
      </c>
      <c r="AZ2961" s="373">
        <f>IPMT('Assumptions (T&amp;D)'!$C$20,Model!AF$1,'Assumptions (T&amp;D)'!$C$23,Model!$AQ$2866)</f>
        <v>-0.02522822249</v>
      </c>
      <c r="BA2961" s="373">
        <f>IPMT('Assumptions (T&amp;D)'!$C$20,Model!AG$1,'Assumptions (T&amp;D)'!$C$23,Model!$AQ$2866)</f>
        <v>-0.0214958302</v>
      </c>
      <c r="BB2961" s="373">
        <f>IPMT('Assumptions (T&amp;D)'!$C$20,Model!AH$1,'Assumptions (T&amp;D)'!$C$23,Model!$AQ$2866)</f>
        <v>-0.01758614927</v>
      </c>
      <c r="BC2961" s="373">
        <f>IPMT('Assumptions (T&amp;D)'!$C$20,Model!AI$1,'Assumptions (T&amp;D)'!$C$23,Model!$AQ$2866)</f>
        <v>-0.0134907585</v>
      </c>
      <c r="BD2961" s="373">
        <f>IPMT('Assumptions (T&amp;D)'!$C$20,Model!AJ$1,'Assumptions (T&amp;D)'!$C$23,Model!$AQ$2866)</f>
        <v>-0.009200836665</v>
      </c>
      <c r="BE2961" s="373">
        <f>IPMT('Assumptions (T&amp;D)'!$C$20,Model!AK$1,'Assumptions (T&amp;D)'!$C$23,Model!$AQ$2866)</f>
        <v>-0.004707143544</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-0.0536670468</v>
      </c>
      <c r="AS2962" s="373">
        <f>IPMT('Assumptions (T&amp;D)'!$C$20,Model!X$1,'Assumptions (T&amp;D)'!$C$23,Model!$AR$2866)</f>
        <v>-0.05113282797</v>
      </c>
      <c r="AT2962" s="373">
        <f>IPMT('Assumptions (T&amp;D)'!$C$20,Model!Y$1,'Assumptions (T&amp;D)'!$C$23,Model!$AR$2866)</f>
        <v>-0.04847823374</v>
      </c>
      <c r="AU2962" s="373">
        <f>IPMT('Assumptions (T&amp;D)'!$C$20,Model!Z$1,'Assumptions (T&amp;D)'!$C$23,Model!$AR$2866)</f>
        <v>-0.04569754629</v>
      </c>
      <c r="AV2962" s="373">
        <f>IPMT('Assumptions (T&amp;D)'!$C$20,Model!AA$1,'Assumptions (T&amp;D)'!$C$23,Model!$AR$2866)</f>
        <v>-0.04278477619</v>
      </c>
      <c r="AW2962" s="373">
        <f>IPMT('Assumptions (T&amp;D)'!$C$20,Model!AB$1,'Assumptions (T&amp;D)'!$C$23,Model!$AR$2866)</f>
        <v>-0.0397336495</v>
      </c>
      <c r="AX2962" s="373">
        <f>IPMT('Assumptions (T&amp;D)'!$C$20,Model!AC$1,'Assumptions (T&amp;D)'!$C$23,Model!$AR$2866)</f>
        <v>-0.0365375943</v>
      </c>
      <c r="AY2962" s="373">
        <f>IPMT('Assumptions (T&amp;D)'!$C$20,Model!AD$1,'Assumptions (T&amp;D)'!$C$23,Model!$AR$2866)</f>
        <v>-0.03318972648</v>
      </c>
      <c r="AZ2962" s="373">
        <f>IPMT('Assumptions (T&amp;D)'!$C$20,Model!AE$1,'Assumptions (T&amp;D)'!$C$23,Model!$AR$2866)</f>
        <v>-0.02968283493</v>
      </c>
      <c r="BA2962" s="373">
        <f>IPMT('Assumptions (T&amp;D)'!$C$20,Model!AF$1,'Assumptions (T&amp;D)'!$C$23,Model!$AR$2866)</f>
        <v>-0.02600936604</v>
      </c>
      <c r="BB2962" s="373">
        <f>IPMT('Assumptions (T&amp;D)'!$C$20,Model!AG$1,'Assumptions (T&amp;D)'!$C$23,Model!$AR$2866)</f>
        <v>-0.02216140737</v>
      </c>
      <c r="BC2962" s="373">
        <f>IPMT('Assumptions (T&amp;D)'!$C$20,Model!AH$1,'Assumptions (T&amp;D)'!$C$23,Model!$AR$2866)</f>
        <v>-0.01813067067</v>
      </c>
      <c r="BD2962" s="373">
        <f>IPMT('Assumptions (T&amp;D)'!$C$20,Model!AI$1,'Assumptions (T&amp;D)'!$C$23,Model!$AR$2866)</f>
        <v>-0.01390847397</v>
      </c>
      <c r="BE2962" s="373">
        <f>IPMT('Assumptions (T&amp;D)'!$C$20,Model!AJ$1,'Assumptions (T&amp;D)'!$C$23,Model!$AR$2866)</f>
        <v>-0.009485722934</v>
      </c>
      <c r="BF2962" s="373">
        <f>IPMT('Assumptions (T&amp;D)'!$C$20,Model!AK$1,'Assumptions (T&amp;D)'!$C$23,Model!$AR$2866)</f>
        <v>-0.00485289122</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-0.05532219657</v>
      </c>
      <c r="AT2963" s="373">
        <f>IPMT('Assumptions (T&amp;D)'!$C$20,Model!X$1,'Assumptions (T&amp;D)'!$C$23,Model!$AS$2866)</f>
        <v>-0.05270981969</v>
      </c>
      <c r="AU2963" s="373">
        <f>IPMT('Assumptions (T&amp;D)'!$C$20,Model!Y$1,'Assumptions (T&amp;D)'!$C$23,Model!$AS$2866)</f>
        <v>-0.04997335491</v>
      </c>
      <c r="AV2963" s="373">
        <f>IPMT('Assumptions (T&amp;D)'!$C$20,Model!Z$1,'Assumptions (T&amp;D)'!$C$23,Model!$AS$2866)</f>
        <v>-0.04710690805</v>
      </c>
      <c r="AW2963" s="373">
        <f>IPMT('Assumptions (T&amp;D)'!$C$20,Model!AA$1,'Assumptions (T&amp;D)'!$C$23,Model!$AS$2866)</f>
        <v>-0.04410430497</v>
      </c>
      <c r="AX2963" s="373">
        <f>IPMT('Assumptions (T&amp;D)'!$C$20,Model!AB$1,'Assumptions (T&amp;D)'!$C$23,Model!$AS$2866)</f>
        <v>-0.04095907824</v>
      </c>
      <c r="AY2963" s="373">
        <f>IPMT('Assumptions (T&amp;D)'!$C$20,Model!AC$1,'Assumptions (T&amp;D)'!$C$23,Model!$AS$2866)</f>
        <v>-0.03766445323</v>
      </c>
      <c r="AZ2963" s="373">
        <f>IPMT('Assumptions (T&amp;D)'!$C$20,Model!AD$1,'Assumptions (T&amp;D)'!$C$23,Model!$AS$2866)</f>
        <v>-0.03421333355</v>
      </c>
      <c r="BA2963" s="373">
        <f>IPMT('Assumptions (T&amp;D)'!$C$20,Model!AE$1,'Assumptions (T&amp;D)'!$C$23,Model!$AS$2866)</f>
        <v>-0.03059828567</v>
      </c>
      <c r="BB2963" s="373">
        <f>IPMT('Assumptions (T&amp;D)'!$C$20,Model!AF$1,'Assumptions (T&amp;D)'!$C$23,Model!$AS$2866)</f>
        <v>-0.02681152302</v>
      </c>
      <c r="BC2963" s="373">
        <f>IPMT('Assumptions (T&amp;D)'!$C$20,Model!AG$1,'Assumptions (T&amp;D)'!$C$23,Model!$AS$2866)</f>
        <v>-0.02284488915</v>
      </c>
      <c r="BD2963" s="373">
        <f>IPMT('Assumptions (T&amp;D)'!$C$20,Model!AH$1,'Assumptions (T&amp;D)'!$C$23,Model!$AS$2866)</f>
        <v>-0.01868984017</v>
      </c>
      <c r="BE2963" s="373">
        <f>IPMT('Assumptions (T&amp;D)'!$C$20,Model!AI$1,'Assumptions (T&amp;D)'!$C$23,Model!$AS$2866)</f>
        <v>-0.01433742636</v>
      </c>
      <c r="BF2963" s="373">
        <f>IPMT('Assumptions (T&amp;D)'!$C$20,Model!AJ$1,'Assumptions (T&amp;D)'!$C$23,Model!$AS$2866)</f>
        <v>-0.00977827289</v>
      </c>
      <c r="BG2963" s="373">
        <f>IPMT('Assumptions (T&amp;D)'!$C$20,Model!AK$1,'Assumptions (T&amp;D)'!$C$23,Model!$AS$2866)</f>
        <v>-0.005002559635</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-0.05702178885</v>
      </c>
      <c r="AU2964" s="373">
        <f>IPMT('Assumptions (T&amp;D)'!$C$20,Model!X$1,'Assumptions (T&amp;D)'!$C$23,Model!$AT$2866)</f>
        <v>-0.05432915529</v>
      </c>
      <c r="AV2964" s="373">
        <f>IPMT('Assumptions (T&amp;D)'!$C$20,Model!Y$1,'Assumptions (T&amp;D)'!$C$23,Model!$AT$2866)</f>
        <v>-0.05150862164</v>
      </c>
      <c r="AW2964" s="373">
        <f>IPMT('Assumptions (T&amp;D)'!$C$20,Model!Z$1,'Assumptions (T&amp;D)'!$C$23,Model!$AT$2866)</f>
        <v>-0.04855411265</v>
      </c>
      <c r="AX2964" s="373">
        <f>IPMT('Assumptions (T&amp;D)'!$C$20,Model!AA$1,'Assumptions (T&amp;D)'!$C$23,Model!$AT$2866)</f>
        <v>-0.04545926447</v>
      </c>
      <c r="AY2964" s="373">
        <f>IPMT('Assumptions (T&amp;D)'!$C$20,Model!AB$1,'Assumptions (T&amp;D)'!$C$23,Model!$AT$2866)</f>
        <v>-0.04221741101</v>
      </c>
      <c r="AZ2964" s="373">
        <f>IPMT('Assumptions (T&amp;D)'!$C$20,Model!AC$1,'Assumptions (T&amp;D)'!$C$23,Model!$AT$2866)</f>
        <v>-0.03882156951</v>
      </c>
      <c r="BA2964" s="373">
        <f>IPMT('Assumptions (T&amp;D)'!$C$20,Model!AD$1,'Assumptions (T&amp;D)'!$C$23,Model!$AT$2866)</f>
        <v>-0.03526442553</v>
      </c>
      <c r="BB2964" s="373">
        <f>IPMT('Assumptions (T&amp;D)'!$C$20,Model!AE$1,'Assumptions (T&amp;D)'!$C$23,Model!$AT$2866)</f>
        <v>-0.03153831722</v>
      </c>
      <c r="BC2964" s="373">
        <f>IPMT('Assumptions (T&amp;D)'!$C$20,Model!AF$1,'Assumptions (T&amp;D)'!$C$23,Model!$AT$2866)</f>
        <v>-0.02763521876</v>
      </c>
      <c r="BD2964" s="373">
        <f>IPMT('Assumptions (T&amp;D)'!$C$20,Model!AG$1,'Assumptions (T&amp;D)'!$C$23,Model!$AT$2866)</f>
        <v>-0.02354672312</v>
      </c>
      <c r="BE2964" s="373">
        <f>IPMT('Assumptions (T&amp;D)'!$C$20,Model!AH$1,'Assumptions (T&amp;D)'!$C$23,Model!$AT$2866)</f>
        <v>-0.01926402395</v>
      </c>
      <c r="BF2964" s="373">
        <f>IPMT('Assumptions (T&amp;D)'!$C$20,Model!AI$1,'Assumptions (T&amp;D)'!$C$23,Model!$AT$2866)</f>
        <v>-0.01477789656</v>
      </c>
      <c r="BG2964" s="373">
        <f>IPMT('Assumptions (T&amp;D)'!$C$20,Model!AJ$1,'Assumptions (T&amp;D)'!$C$23,Model!$AT$2866)</f>
        <v>-0.01007867812</v>
      </c>
      <c r="BH2964" s="373">
        <f>IPMT('Assumptions (T&amp;D)'!$C$20,Model!AK$1,'Assumptions (T&amp;D)'!$C$23,Model!$AT$2866)</f>
        <v>-0.005156246803</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-0.05876693344</v>
      </c>
      <c r="AV2965" s="373">
        <f>IPMT('Assumptions (T&amp;D)'!$C$20,Model!X$1,'Assumptions (T&amp;D)'!$C$23,Model!$AU$2866)</f>
        <v>-0.05599189218</v>
      </c>
      <c r="AW2965" s="373">
        <f>IPMT('Assumptions (T&amp;D)'!$C$20,Model!Y$1,'Assumptions (T&amp;D)'!$C$23,Model!$AU$2866)</f>
        <v>-0.05308503646</v>
      </c>
      <c r="AX2965" s="373">
        <f>IPMT('Assumptions (T&amp;D)'!$C$20,Model!Z$1,'Assumptions (T&amp;D)'!$C$23,Model!$AU$2866)</f>
        <v>-0.05004010509</v>
      </c>
      <c r="AY2965" s="373">
        <f>IPMT('Assumptions (T&amp;D)'!$C$20,Model!AA$1,'Assumptions (T&amp;D)'!$C$23,Model!$AU$2866)</f>
        <v>-0.04685053948</v>
      </c>
      <c r="AZ2965" s="373">
        <f>IPMT('Assumptions (T&amp;D)'!$C$20,Model!AB$1,'Assumptions (T&amp;D)'!$C$23,Model!$AU$2866)</f>
        <v>-0.0435094695</v>
      </c>
      <c r="BA2965" s="373">
        <f>IPMT('Assumptions (T&amp;D)'!$C$20,Model!AC$1,'Assumptions (T&amp;D)'!$C$23,Model!$AU$2866)</f>
        <v>-0.0400096987</v>
      </c>
      <c r="BB2965" s="373">
        <f>IPMT('Assumptions (T&amp;D)'!$C$20,Model!AD$1,'Assumptions (T&amp;D)'!$C$23,Model!$AU$2866)</f>
        <v>-0.03634368879</v>
      </c>
      <c r="BC2965" s="373">
        <f>IPMT('Assumptions (T&amp;D)'!$C$20,Model!AE$1,'Assumptions (T&amp;D)'!$C$23,Model!$AU$2866)</f>
        <v>-0.0325035434</v>
      </c>
      <c r="BD2965" s="373">
        <f>IPMT('Assumptions (T&amp;D)'!$C$20,Model!AF$1,'Assumptions (T&amp;D)'!$C$23,Model!$AU$2866)</f>
        <v>-0.02848099111</v>
      </c>
      <c r="BE2965" s="373">
        <f>IPMT('Assumptions (T&amp;D)'!$C$20,Model!AG$1,'Assumptions (T&amp;D)'!$C$23,Model!$AU$2866)</f>
        <v>-0.02426736759</v>
      </c>
      <c r="BF2965" s="373">
        <f>IPMT('Assumptions (T&amp;D)'!$C$20,Model!AH$1,'Assumptions (T&amp;D)'!$C$23,Model!$AU$2866)</f>
        <v>-0.01985359695</v>
      </c>
      <c r="BG2965" s="373">
        <f>IPMT('Assumptions (T&amp;D)'!$C$20,Model!AI$1,'Assumptions (T&amp;D)'!$C$23,Model!$AU$2866)</f>
        <v>-0.0152301722</v>
      </c>
      <c r="BH2965" s="373">
        <f>IPMT('Assumptions (T&amp;D)'!$C$20,Model!AJ$1,'Assumptions (T&amp;D)'!$C$23,Model!$AU$2866)</f>
        <v>-0.01038713478</v>
      </c>
      <c r="BI2965" s="373">
        <f>IPMT('Assumptions (T&amp;D)'!$C$20,Model!AK$1,'Assumptions (T&amp;D)'!$C$23,Model!$AU$2866)</f>
        <v>-0.00531405308</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-0.06055876667</v>
      </c>
      <c r="AW2966" s="373">
        <f>IPMT('Assumptions (T&amp;D)'!$C$20,Model!X$1,'Assumptions (T&amp;D)'!$C$23,Model!$AV$2866)</f>
        <v>-0.05769911301</v>
      </c>
      <c r="AX2966" s="373">
        <f>IPMT('Assumptions (T&amp;D)'!$C$20,Model!Y$1,'Assumptions (T&amp;D)'!$C$23,Model!$AV$2866)</f>
        <v>-0.0547036258</v>
      </c>
      <c r="AY2966" s="373">
        <f>IPMT('Assumptions (T&amp;D)'!$C$20,Model!Z$1,'Assumptions (T&amp;D)'!$C$23,Model!$AV$2866)</f>
        <v>-0.05156585295</v>
      </c>
      <c r="AZ2966" s="373">
        <f>IPMT('Assumptions (T&amp;D)'!$C$20,Model!AA$1,'Assumptions (T&amp;D)'!$C$23,Model!$AV$2866)</f>
        <v>-0.04827903589</v>
      </c>
      <c r="BA2966" s="373">
        <f>IPMT('Assumptions (T&amp;D)'!$C$20,Model!AB$1,'Assumptions (T&amp;D)'!$C$23,Model!$AV$2866)</f>
        <v>-0.04483609501</v>
      </c>
      <c r="BB2966" s="373">
        <f>IPMT('Assumptions (T&amp;D)'!$C$20,Model!AC$1,'Assumptions (T&amp;D)'!$C$23,Model!$AV$2866)</f>
        <v>-0.04122961445</v>
      </c>
      <c r="BC2966" s="373">
        <f>IPMT('Assumptions (T&amp;D)'!$C$20,Model!AD$1,'Assumptions (T&amp;D)'!$C$23,Model!$AV$2866)</f>
        <v>-0.03745182606</v>
      </c>
      <c r="BD2966" s="373">
        <f>IPMT('Assumptions (T&amp;D)'!$C$20,Model!AE$1,'Assumptions (T&amp;D)'!$C$23,Model!$AV$2866)</f>
        <v>-0.03349459272</v>
      </c>
      <c r="BE2966" s="373">
        <f>IPMT('Assumptions (T&amp;D)'!$C$20,Model!AF$1,'Assumptions (T&amp;D)'!$C$23,Model!$AV$2866)</f>
        <v>-0.02934939079</v>
      </c>
      <c r="BF2966" s="373">
        <f>IPMT('Assumptions (T&amp;D)'!$C$20,Model!AG$1,'Assumptions (T&amp;D)'!$C$23,Model!$AV$2866)</f>
        <v>-0.02500729178</v>
      </c>
      <c r="BG2966" s="373">
        <f>IPMT('Assumptions (T&amp;D)'!$C$20,Model!AH$1,'Assumptions (T&amp;D)'!$C$23,Model!$AV$2866)</f>
        <v>-0.02045894306</v>
      </c>
      <c r="BH2966" s="373">
        <f>IPMT('Assumptions (T&amp;D)'!$C$20,Model!AI$1,'Assumptions (T&amp;D)'!$C$23,Model!$AV$2866)</f>
        <v>-0.01569454778</v>
      </c>
      <c r="BI2966" s="373">
        <f>IPMT('Assumptions (T&amp;D)'!$C$20,Model!AJ$1,'Assumptions (T&amp;D)'!$C$23,Model!$AV$2866)</f>
        <v>-0.01070384372</v>
      </c>
      <c r="BJ2966" s="373">
        <f>IPMT('Assumptions (T&amp;D)'!$C$20,Model!AK$1,'Assumptions (T&amp;D)'!$C$23,Model!$AV$2866)</f>
        <v>-0.00547608122</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-0.06239845197</v>
      </c>
      <c r="AX2967" s="373">
        <f>IPMT('Assumptions (T&amp;D)'!$C$20,Model!X$1,'Assumptions (T&amp;D)'!$C$23,Model!$AW$2866)</f>
        <v>-0.05945192628</v>
      </c>
      <c r="AY2967" s="373">
        <f>IPMT('Assumptions (T&amp;D)'!$C$20,Model!Y$1,'Assumptions (T&amp;D)'!$C$23,Model!$AW$2866)</f>
        <v>-0.05636544063</v>
      </c>
      <c r="AZ2967" s="373">
        <f>IPMT('Assumptions (T&amp;D)'!$C$20,Model!Z$1,'Assumptions (T&amp;D)'!$C$23,Model!$AW$2866)</f>
        <v>-0.0531323469</v>
      </c>
      <c r="BA2967" s="373">
        <f>IPMT('Assumptions (T&amp;D)'!$C$20,Model!AA$1,'Assumptions (T&amp;D)'!$C$23,Model!$AW$2866)</f>
        <v>-0.04974568122</v>
      </c>
      <c r="BB2967" s="373">
        <f>IPMT('Assumptions (T&amp;D)'!$C$20,Model!AB$1,'Assumptions (T&amp;D)'!$C$23,Model!$AW$2866)</f>
        <v>-0.04619814892</v>
      </c>
      <c r="BC2967" s="373">
        <f>IPMT('Assumptions (T&amp;D)'!$C$20,Model!AC$1,'Assumptions (T&amp;D)'!$C$23,Model!$AW$2866)</f>
        <v>-0.04248210884</v>
      </c>
      <c r="BD2967" s="373">
        <f>IPMT('Assumptions (T&amp;D)'!$C$20,Model!AD$1,'Assumptions (T&amp;D)'!$C$23,Model!$AW$2866)</f>
        <v>-0.03858955685</v>
      </c>
      <c r="BE2967" s="373">
        <f>IPMT('Assumptions (T&amp;D)'!$C$20,Model!AE$1,'Assumptions (T&amp;D)'!$C$23,Model!$AW$2866)</f>
        <v>-0.03451210865</v>
      </c>
      <c r="BF2967" s="373">
        <f>IPMT('Assumptions (T&amp;D)'!$C$20,Model!AF$1,'Assumptions (T&amp;D)'!$C$23,Model!$AW$2866)</f>
        <v>-0.03024098165</v>
      </c>
      <c r="BG2967" s="373">
        <f>IPMT('Assumptions (T&amp;D)'!$C$20,Model!AG$1,'Assumptions (T&amp;D)'!$C$23,Model!$AW$2866)</f>
        <v>-0.02576697613</v>
      </c>
      <c r="BH2967" s="373">
        <f>IPMT('Assumptions (T&amp;D)'!$C$20,Model!AH$1,'Assumptions (T&amp;D)'!$C$23,Model!$AW$2866)</f>
        <v>-0.02108045534</v>
      </c>
      <c r="BI2967" s="373">
        <f>IPMT('Assumptions (T&amp;D)'!$C$20,Model!AI$1,'Assumptions (T&amp;D)'!$C$23,Model!$AW$2866)</f>
        <v>-0.01617132481</v>
      </c>
      <c r="BJ2967" s="373">
        <f>IPMT('Assumptions (T&amp;D)'!$C$20,Model!AJ$1,'Assumptions (T&amp;D)'!$C$23,Model!$AW$2866)</f>
        <v>-0.01102901058</v>
      </c>
      <c r="BK2967" s="373">
        <f>IPMT('Assumptions (T&amp;D)'!$C$20,Model!AK$1,'Assumptions (T&amp;D)'!$C$23,Model!$AW$2866)</f>
        <v>-0.005642436426</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-0.06428718053</v>
      </c>
      <c r="AY2968" s="373">
        <f>IPMT('Assumptions (T&amp;D)'!$C$20,Model!X$1,'Assumptions (T&amp;D)'!$C$23,Model!$AX$2866)</f>
        <v>-0.06125146693</v>
      </c>
      <c r="AZ2968" s="373">
        <f>IPMT('Assumptions (T&amp;D)'!$C$20,Model!Y$1,'Assumptions (T&amp;D)'!$C$23,Model!$AX$2866)</f>
        <v>-0.05807155695</v>
      </c>
      <c r="BA2968" s="373">
        <f>IPMT('Assumptions (T&amp;D)'!$C$20,Model!Z$1,'Assumptions (T&amp;D)'!$C$23,Model!$AX$2866)</f>
        <v>-0.05474060123</v>
      </c>
      <c r="BB2968" s="373">
        <f>IPMT('Assumptions (T&amp;D)'!$C$20,Model!AA$1,'Assumptions (T&amp;D)'!$C$23,Model!$AX$2866)</f>
        <v>-0.05125142512</v>
      </c>
      <c r="BC2968" s="373">
        <f>IPMT('Assumptions (T&amp;D)'!$C$20,Model!AB$1,'Assumptions (T&amp;D)'!$C$23,Model!$AX$2866)</f>
        <v>-0.04759651315</v>
      </c>
      <c r="BD2968" s="373">
        <f>IPMT('Assumptions (T&amp;D)'!$C$20,Model!AC$1,'Assumptions (T&amp;D)'!$C$23,Model!$AX$2866)</f>
        <v>-0.04376799286</v>
      </c>
      <c r="BE2968" s="373">
        <f>IPMT('Assumptions (T&amp;D)'!$C$20,Model!AD$1,'Assumptions (T&amp;D)'!$C$23,Model!$AX$2866)</f>
        <v>-0.03975761785</v>
      </c>
      <c r="BF2968" s="373">
        <f>IPMT('Assumptions (T&amp;D)'!$C$20,Model!AE$1,'Assumptions (T&amp;D)'!$C$23,Model!$AX$2866)</f>
        <v>-0.03555675003</v>
      </c>
      <c r="BG2968" s="373">
        <f>IPMT('Assumptions (T&amp;D)'!$C$20,Model!AF$1,'Assumptions (T&amp;D)'!$C$23,Model!$AX$2866)</f>
        <v>-0.03115634099</v>
      </c>
      <c r="BH2968" s="373">
        <f>IPMT('Assumptions (T&amp;D)'!$C$20,Model!AG$1,'Assumptions (T&amp;D)'!$C$23,Model!$AX$2866)</f>
        <v>-0.02654691252</v>
      </c>
      <c r="BI2968" s="373">
        <f>IPMT('Assumptions (T&amp;D)'!$C$20,Model!AH$1,'Assumptions (T&amp;D)'!$C$23,Model!$AX$2866)</f>
        <v>-0.0217185362</v>
      </c>
      <c r="BJ2968" s="373">
        <f>IPMT('Assumptions (T&amp;D)'!$C$20,Model!AI$1,'Assumptions (T&amp;D)'!$C$23,Model!$AX$2866)</f>
        <v>-0.016660812</v>
      </c>
      <c r="BK2968" s="373">
        <f>IPMT('Assumptions (T&amp;D)'!$C$20,Model!AJ$1,'Assumptions (T&amp;D)'!$C$23,Model!$AX$2866)</f>
        <v>-0.0113628459</v>
      </c>
      <c r="BL2968" s="373">
        <f>IPMT('Assumptions (T&amp;D)'!$C$20,Model!AK$1,'Assumptions (T&amp;D)'!$C$23,Model!$AX$2866)</f>
        <v>-0.005813226413</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-0.0662261719</v>
      </c>
      <c r="AZ2969" s="373">
        <f>IPMT('Assumptions (T&amp;D)'!$C$20,Model!X$1,'Assumptions (T&amp;D)'!$C$23,Model!$AY$2866)</f>
        <v>-0.06309889693</v>
      </c>
      <c r="BA2969" s="373">
        <f>IPMT('Assumptions (T&amp;D)'!$C$20,Model!Y$1,'Assumptions (T&amp;D)'!$C$23,Model!$AY$2866)</f>
        <v>-0.05982307641</v>
      </c>
      <c r="BB2969" s="373">
        <f>IPMT('Assumptions (T&amp;D)'!$C$20,Model!Z$1,'Assumptions (T&amp;D)'!$C$23,Model!$AY$2866)</f>
        <v>-0.05639165441</v>
      </c>
      <c r="BC2969" s="373">
        <f>IPMT('Assumptions (T&amp;D)'!$C$20,Model!AA$1,'Assumptions (T&amp;D)'!$C$23,Model!$AY$2866)</f>
        <v>-0.05279723986</v>
      </c>
      <c r="BD2969" s="373">
        <f>IPMT('Assumptions (T&amp;D)'!$C$20,Model!AB$1,'Assumptions (T&amp;D)'!$C$23,Model!$AY$2866)</f>
        <v>-0.04903209062</v>
      </c>
      <c r="BE2969" s="373">
        <f>IPMT('Assumptions (T&amp;D)'!$C$20,Model!AC$1,'Assumptions (T&amp;D)'!$C$23,Model!$AY$2866)</f>
        <v>-0.0450880968</v>
      </c>
      <c r="BF2969" s="373">
        <f>IPMT('Assumptions (T&amp;D)'!$C$20,Model!AD$1,'Assumptions (T&amp;D)'!$C$23,Model!$AY$2866)</f>
        <v>-0.04095676327</v>
      </c>
      <c r="BG2969" s="373">
        <f>IPMT('Assumptions (T&amp;D)'!$C$20,Model!AE$1,'Assumptions (T&amp;D)'!$C$23,Model!$AY$2866)</f>
        <v>-0.03662919139</v>
      </c>
      <c r="BH2969" s="373">
        <f>IPMT('Assumptions (T&amp;D)'!$C$20,Model!AF$1,'Assumptions (T&amp;D)'!$C$23,Model!$AY$2866)</f>
        <v>-0.03209605985</v>
      </c>
      <c r="BI2969" s="373">
        <f>IPMT('Assumptions (T&amp;D)'!$C$20,Model!AG$1,'Assumptions (T&amp;D)'!$C$23,Model!$AY$2866)</f>
        <v>-0.02734760457</v>
      </c>
      <c r="BJ2969" s="373">
        <f>IPMT('Assumptions (T&amp;D)'!$C$20,Model!AH$1,'Assumptions (T&amp;D)'!$C$23,Model!$AY$2866)</f>
        <v>-0.02237359766</v>
      </c>
      <c r="BK2969" s="373">
        <f>IPMT('Assumptions (T&amp;D)'!$C$20,Model!AI$1,'Assumptions (T&amp;D)'!$C$23,Model!$AY$2866)</f>
        <v>-0.01716332541</v>
      </c>
      <c r="BL2969" s="373">
        <f>IPMT('Assumptions (T&amp;D)'!$C$20,Model!AJ$1,'Assumptions (T&amp;D)'!$C$23,Model!$AY$2866)</f>
        <v>-0.01170556524</v>
      </c>
      <c r="BM2969" s="373">
        <f>IPMT('Assumptions (T&amp;D)'!$C$20,Model!AK$1,'Assumptions (T&amp;D)'!$C$23,Model!$AY$2866)</f>
        <v>-0.00598856146</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-0.06821667469</v>
      </c>
      <c r="BA2970" s="373">
        <f>IPMT('Assumptions (T&amp;D)'!$C$20,Model!X$1,'Assumptions (T&amp;D)'!$C$23,Model!$AZ$2866)</f>
        <v>-0.06499540593</v>
      </c>
      <c r="BB2970" s="373">
        <f>IPMT('Assumptions (T&amp;D)'!$C$20,Model!Y$1,'Assumptions (T&amp;D)'!$C$23,Model!$AZ$2866)</f>
        <v>-0.0616211269</v>
      </c>
      <c r="BC2970" s="373">
        <f>IPMT('Assumptions (T&amp;D)'!$C$20,Model!Z$1,'Assumptions (T&amp;D)'!$C$23,Model!$AZ$2866)</f>
        <v>-0.05808656961</v>
      </c>
      <c r="BD2970" s="373">
        <f>IPMT('Assumptions (T&amp;D)'!$C$20,Model!AA$1,'Assumptions (T&amp;D)'!$C$23,Model!$AZ$2866)</f>
        <v>-0.05438412086</v>
      </c>
      <c r="BE2970" s="373">
        <f>IPMT('Assumptions (T&amp;D)'!$C$20,Model!AB$1,'Assumptions (T&amp;D)'!$C$23,Model!$AZ$2866)</f>
        <v>-0.05050580578</v>
      </c>
      <c r="BF2970" s="373">
        <f>IPMT('Assumptions (T&amp;D)'!$C$20,Model!AC$1,'Assumptions (T&amp;D)'!$C$23,Model!$AZ$2866)</f>
        <v>-0.04644327075</v>
      </c>
      <c r="BG2970" s="373">
        <f>IPMT('Assumptions (T&amp;D)'!$C$20,Model!AD$1,'Assumptions (T&amp;D)'!$C$23,Model!$AZ$2866)</f>
        <v>-0.04218776529</v>
      </c>
      <c r="BH2970" s="373">
        <f>IPMT('Assumptions (T&amp;D)'!$C$20,Model!AE$1,'Assumptions (T&amp;D)'!$C$23,Model!$AZ$2866)</f>
        <v>-0.03773012333</v>
      </c>
      <c r="BI2970" s="373">
        <f>IPMT('Assumptions (T&amp;D)'!$C$20,Model!AF$1,'Assumptions (T&amp;D)'!$C$23,Model!$AZ$2866)</f>
        <v>-0.03306074338</v>
      </c>
      <c r="BJ2970" s="373">
        <f>IPMT('Assumptions (T&amp;D)'!$C$20,Model!AG$1,'Assumptions (T&amp;D)'!$C$23,Model!$AZ$2866)</f>
        <v>-0.02816956788</v>
      </c>
      <c r="BK2970" s="373">
        <f>IPMT('Assumptions (T&amp;D)'!$C$20,Model!AH$1,'Assumptions (T&amp;D)'!$C$23,Model!$AZ$2866)</f>
        <v>-0.02304606154</v>
      </c>
      <c r="BL2970" s="373">
        <f>IPMT('Assumptions (T&amp;D)'!$C$20,Model!AI$1,'Assumptions (T&amp;D)'!$C$23,Model!$AZ$2866)</f>
        <v>-0.01767918865</v>
      </c>
      <c r="BM2970" s="373">
        <f>IPMT('Assumptions (T&amp;D)'!$C$20,Model!AJ$1,'Assumptions (T&amp;D)'!$C$23,Model!$AZ$2866)</f>
        <v>-0.0120573893</v>
      </c>
      <c r="BN2970" s="373">
        <f>IPMT('Assumptions (T&amp;D)'!$C$20,Model!AK$1,'Assumptions (T&amp;D)'!$C$23,Model!$AZ$2866)</f>
        <v>-0.006168554475</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-0.06956381556</v>
      </c>
      <c r="BB2971" s="373">
        <f>IPMT('Assumptions (T&amp;D)'!$C$20,Model!X$1,'Assumptions (T&amp;D)'!$C$23,Model!$BA$2866)</f>
        <v>-0.06627893328</v>
      </c>
      <c r="BC2971" s="373">
        <f>IPMT('Assumptions (T&amp;D)'!$C$20,Model!Y$1,'Assumptions (T&amp;D)'!$C$23,Model!$BA$2866)</f>
        <v>-0.06283801908</v>
      </c>
      <c r="BD2971" s="373">
        <f>IPMT('Assumptions (T&amp;D)'!$C$20,Model!Z$1,'Assumptions (T&amp;D)'!$C$23,Model!$BA$2866)</f>
        <v>-0.05923366146</v>
      </c>
      <c r="BE2971" s="373">
        <f>IPMT('Assumptions (T&amp;D)'!$C$20,Model!AA$1,'Assumptions (T&amp;D)'!$C$23,Model!$BA$2866)</f>
        <v>-0.05545809686</v>
      </c>
      <c r="BF2971" s="373">
        <f>IPMT('Assumptions (T&amp;D)'!$C$20,Model!AB$1,'Assumptions (T&amp;D)'!$C$23,Model!$BA$2866)</f>
        <v>-0.05150319294</v>
      </c>
      <c r="BG2971" s="373">
        <f>IPMT('Assumptions (T&amp;D)'!$C$20,Model!AC$1,'Assumptions (T&amp;D)'!$C$23,Model!$BA$2866)</f>
        <v>-0.04736043108</v>
      </c>
      <c r="BH2971" s="373">
        <f>IPMT('Assumptions (T&amp;D)'!$C$20,Model!AD$1,'Assumptions (T&amp;D)'!$C$23,Model!$BA$2866)</f>
        <v>-0.04302088803</v>
      </c>
      <c r="BI2971" s="373">
        <f>IPMT('Assumptions (T&amp;D)'!$C$20,Model!AE$1,'Assumptions (T&amp;D)'!$C$23,Model!$BA$2866)</f>
        <v>-0.03847521669</v>
      </c>
      <c r="BJ2971" s="373">
        <f>IPMT('Assumptions (T&amp;D)'!$C$20,Model!AF$1,'Assumptions (T&amp;D)'!$C$23,Model!$BA$2866)</f>
        <v>-0.03371362596</v>
      </c>
      <c r="BK2971" s="373">
        <f>IPMT('Assumptions (T&amp;D)'!$C$20,Model!AG$1,'Assumptions (T&amp;D)'!$C$23,Model!$BA$2866)</f>
        <v>-0.02872585967</v>
      </c>
      <c r="BL2971" s="373">
        <f>IPMT('Assumptions (T&amp;D)'!$C$20,Model!AH$1,'Assumptions (T&amp;D)'!$C$23,Model!$BA$2866)</f>
        <v>-0.02350117448</v>
      </c>
      <c r="BM2971" s="373">
        <f>IPMT('Assumptions (T&amp;D)'!$C$20,Model!AI$1,'Assumptions (T&amp;D)'!$C$23,Model!$BA$2866)</f>
        <v>-0.01802831674</v>
      </c>
      <c r="BN2971" s="373">
        <f>IPMT('Assumptions (T&amp;D)'!$C$20,Model!AJ$1,'Assumptions (T&amp;D)'!$C$23,Model!$BA$2866)</f>
        <v>-0.01229549826</v>
      </c>
      <c r="BO2971" s="373">
        <f>IPMT('Assumptions (T&amp;D)'!$C$20,Model!AK$1,'Assumptions (T&amp;D)'!$C$23,Model!$BA$2866)</f>
        <v>-0.006290370906</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0.02097895161</v>
      </c>
      <c r="D2972" s="371">
        <f>SUM($C$2865:D2865)*'Assumptions (T&amp;D)'!$C$25</f>
        <v>0.04065723498</v>
      </c>
      <c r="E2972" s="371">
        <f>SUM($C$2865:E2865)*'Assumptions (T&amp;D)'!$C$25</f>
        <v>0.06115080505</v>
      </c>
      <c r="F2972" s="371">
        <f>SUM($C$2865:F2865)*'Assumptions (T&amp;D)'!$C$25</f>
        <v>0.07734657278</v>
      </c>
      <c r="G2972" s="371">
        <f>SUM($C$2865:G2865)*'Assumptions (T&amp;D)'!$C$25</f>
        <v>0.09760725162</v>
      </c>
      <c r="H2972" s="371">
        <f>SUM($C$2865:H2865)*'Assumptions (T&amp;D)'!$C$25</f>
        <v>0.1239216466</v>
      </c>
      <c r="I2972" s="371">
        <f>SUM($C$2865:I2865)*'Assumptions (T&amp;D)'!$C$25</f>
        <v>0.1489654046</v>
      </c>
      <c r="J2972" s="371">
        <f>SUM($C$2865:J2865)*'Assumptions (T&amp;D)'!$C$25</f>
        <v>0.1808278734</v>
      </c>
      <c r="K2972" s="371">
        <f>SUM($C$2865:K2865)*'Assumptions (T&amp;D)'!$C$25</f>
        <v>0.2167566965</v>
      </c>
      <c r="L2972" s="371">
        <f>SUM($C$2865:L2865)*'Assumptions (T&amp;D)'!$C$25</f>
        <v>0.2585033423</v>
      </c>
      <c r="M2972" s="371">
        <f>SUM($C$2865:M2865)*'Assumptions (T&amp;D)'!$C$25</f>
        <v>0.2973368725</v>
      </c>
      <c r="N2972" s="371">
        <f>SUM($C$2865:N2865)*'Assumptions (T&amp;D)'!$C$25</f>
        <v>0.3295018411</v>
      </c>
      <c r="O2972" s="371">
        <f>SUM($C$2865:O2865)*'Assumptions (T&amp;D)'!$C$25</f>
        <v>0.3700667287</v>
      </c>
      <c r="P2972" s="371">
        <f>SUM($C$2865:P2865)*'Assumptions (T&amp;D)'!$C$25</f>
        <v>0.4065563293</v>
      </c>
      <c r="Q2972" s="371">
        <f>SUM($C$2865:Q2865)*'Assumptions (T&amp;D)'!$C$25</f>
        <v>0.4500268169</v>
      </c>
      <c r="R2972" s="371">
        <f>SUM($C$2865:R2865)*'Assumptions (T&amp;D)'!$C$25</f>
        <v>0.4938486831</v>
      </c>
      <c r="S2972" s="371">
        <f>SUM($C$2865:S2865)*'Assumptions (T&amp;D)'!$C$25</f>
        <v>0.5366355908</v>
      </c>
      <c r="T2972" s="371">
        <f>SUM($C$2865:T2865)*'Assumptions (T&amp;D)'!$C$25</f>
        <v>0.580969169</v>
      </c>
      <c r="U2972" s="371">
        <f>SUM($C$2865:U2865)*'Assumptions (T&amp;D)'!$C$25</f>
        <v>0.62586274</v>
      </c>
      <c r="V2972" s="371">
        <f>SUM($C$2865:V2865)*'Assumptions (T&amp;D)'!$C$25</f>
        <v>0.672395232</v>
      </c>
      <c r="W2972" s="371">
        <f>SUM($C$2865:W2865)*'Assumptions (T&amp;D)'!$C$25</f>
        <v>0.7198466463</v>
      </c>
      <c r="X2972" s="371">
        <f>SUM($C$2865:X2865)*'Assumptions (T&amp;D)'!$C$25</f>
        <v>0.7696191163</v>
      </c>
      <c r="Y2972" s="371">
        <f>SUM($C$2865:Y2865)*'Assumptions (T&amp;D)'!$C$25</f>
        <v>0.8210801502</v>
      </c>
      <c r="Z2972" s="371">
        <f>SUM($C$2865:Z2865)*'Assumptions (T&amp;D)'!$C$25</f>
        <v>0.8742770292</v>
      </c>
      <c r="AA2972" s="371">
        <f>SUM($C$2865:AA2865)*'Assumptions (T&amp;D)'!$C$25</f>
        <v>0.9292582431</v>
      </c>
      <c r="AB2972" s="371">
        <f>SUM($C$2865:AB2865)*'Assumptions (T&amp;D)'!$C$25</f>
        <v>0.9860735201</v>
      </c>
      <c r="AC2972" s="371">
        <f>SUM($C$2865:AC2865)*'Assumptions (T&amp;D)'!$C$25</f>
        <v>1.044773857</v>
      </c>
      <c r="AD2972" s="371">
        <f>SUM($C$2865:AD2865)*'Assumptions (T&amp;D)'!$C$25</f>
        <v>1.105411548</v>
      </c>
      <c r="AE2972" s="371">
        <f>SUM($C$2865:AE2865)*'Assumptions (T&amp;D)'!$C$25</f>
        <v>1.168040219</v>
      </c>
      <c r="AF2972" s="371">
        <f>SUM($C$2865:AF2865)*'Assumptions (T&amp;D)'!$C$25</f>
        <v>1.232714859</v>
      </c>
      <c r="AG2972" s="371">
        <f>SUM($C$2865:AG2865)*'Assumptions (T&amp;D)'!$C$25</f>
        <v>1.29949185</v>
      </c>
      <c r="AH2972" s="371">
        <f>SUM($C$2865:AH2865)*'Assumptions (T&amp;D)'!$C$25</f>
        <v>1.368429005</v>
      </c>
      <c r="AI2972" s="371">
        <f>SUM($C$2865:AI2865)*'Assumptions (T&amp;D)'!$C$25</f>
        <v>1.4395856</v>
      </c>
      <c r="AJ2972" s="371">
        <f>SUM($C$2865:AJ2865)*'Assumptions (T&amp;D)'!$C$25</f>
        <v>1.51302241</v>
      </c>
      <c r="AK2972" s="371">
        <f>SUM($C$2865:AK2865)*'Assumptions (T&amp;D)'!$C$25</f>
        <v>1.588801743</v>
      </c>
      <c r="AL2972" s="371">
        <f>SUM($C$2865:AL2865)*'Assumptions (T&amp;D)'!$C$25</f>
        <v>1.666987482</v>
      </c>
      <c r="AM2972" s="371">
        <f>SUM($C$2865:AM2865)*'Assumptions (T&amp;D)'!$C$25</f>
        <v>1.747645116</v>
      </c>
      <c r="AN2972" s="371">
        <f>SUM($C$2865:AN2865)*'Assumptions (T&amp;D)'!$C$25</f>
        <v>1.830841784</v>
      </c>
      <c r="AO2972" s="371">
        <f>SUM($C$2865:AO2865)*'Assumptions (T&amp;D)'!$C$25</f>
        <v>1.916646314</v>
      </c>
      <c r="AP2972" s="371">
        <f>SUM($C$2865:AP2865)*'Assumptions (T&amp;D)'!$C$25</f>
        <v>2.005129259</v>
      </c>
      <c r="AQ2972" s="371">
        <f>SUM($C$2865:AQ2865)*'Assumptions (T&amp;D)'!$C$25</f>
        <v>2.096362943</v>
      </c>
      <c r="AR2972" s="371">
        <f>SUM($C$2865:AR2865)*'Assumptions (T&amp;D)'!$C$25</f>
        <v>2.190421504</v>
      </c>
      <c r="AS2972" s="371">
        <f>SUM($C$2865:AS2865)*'Assumptions (T&amp;D)'!$C$25</f>
        <v>2.287380933</v>
      </c>
      <c r="AT2972" s="371">
        <f>SUM($C$2865:AT2865)*'Assumptions (T&amp;D)'!$C$25</f>
        <v>2.387319121</v>
      </c>
      <c r="AU2972" s="371">
        <f>SUM($C$2865:AU2865)*'Assumptions (T&amp;D)'!$C$25</f>
        <v>2.490315904</v>
      </c>
      <c r="AV2972" s="371">
        <f>SUM($C$2865:AV2865)*'Assumptions (T&amp;D)'!$C$25</f>
        <v>2.596453111</v>
      </c>
      <c r="AW2972" s="371">
        <f>SUM($C$2865:AW2865)*'Assumptions (T&amp;D)'!$C$25</f>
        <v>2.705814609</v>
      </c>
      <c r="AX2972" s="371">
        <f>SUM($C$2865:AX2865)*'Assumptions (T&amp;D)'!$C$25</f>
        <v>2.818486351</v>
      </c>
      <c r="AY2972" s="371">
        <f>SUM($C$2865:AY2865)*'Assumptions (T&amp;D)'!$C$25</f>
        <v>2.934556432</v>
      </c>
      <c r="AZ2972" s="371">
        <f>SUM($C$2865:AZ2865)*'Assumptions (T&amp;D)'!$C$25</f>
        <v>3.05411513</v>
      </c>
      <c r="BA2972" s="371">
        <f>SUM($C$2865:BA2865)*'Assumptions (T&amp;D)'!$C$25</f>
        <v>3.17603487</v>
      </c>
      <c r="BB2972" s="371">
        <f>SUM($C$2865:BB2865)*'Assumptions (T&amp;D)'!$C$25</f>
        <v>3.17603487</v>
      </c>
      <c r="BC2972" s="371">
        <f>SUM($C$2865:BC2865)*'Assumptions (T&amp;D)'!$C$25</f>
        <v>3.17603487</v>
      </c>
      <c r="BD2972" s="371">
        <f>SUM($C$2865:BD2865)*'Assumptions (T&amp;D)'!$C$25</f>
        <v>3.17603487</v>
      </c>
      <c r="BE2972" s="371">
        <f>SUM($C$2865:BE2865)*'Assumptions (T&amp;D)'!$C$25</f>
        <v>3.17603487</v>
      </c>
      <c r="BF2972" s="371">
        <f>SUM($C$2865:BF2865)*'Assumptions (T&amp;D)'!$C$25</f>
        <v>3.17603487</v>
      </c>
      <c r="BG2972" s="371">
        <f>SUM($C$2865:BG2865)*'Assumptions (T&amp;D)'!$C$25</f>
        <v>3.17603487</v>
      </c>
      <c r="BH2972" s="371">
        <f>SUM($C$2865:BH2865)*'Assumptions (T&amp;D)'!$C$25</f>
        <v>3.17603487</v>
      </c>
      <c r="BI2972" s="371">
        <f>SUM($C$2865:BI2865)*'Assumptions (T&amp;D)'!$C$25</f>
        <v>3.17603487</v>
      </c>
      <c r="BJ2972" s="371">
        <f>SUM($C$2865:BJ2865)*'Assumptions (T&amp;D)'!$C$25</f>
        <v>3.17603487</v>
      </c>
      <c r="BK2972" s="371">
        <f>SUM($C$2865:BK2865)*'Assumptions (T&amp;D)'!$C$25</f>
        <v>3.17603487</v>
      </c>
      <c r="BL2972" s="371">
        <f>SUM($C$2865:BL2865)*'Assumptions (T&amp;D)'!$C$25</f>
        <v>3.17603487</v>
      </c>
      <c r="BM2972" s="371">
        <f>SUM($C$2865:BM2865)*'Assumptions (T&amp;D)'!$C$25</f>
        <v>3.17603487</v>
      </c>
      <c r="BN2972" s="371">
        <f>SUM($C$2865:BN2865)*'Assumptions (T&amp;D)'!$C$25</f>
        <v>3.17603487</v>
      </c>
      <c r="BO2972" s="371">
        <f>SUM($C$2865:BO2865)*'Assumptions (T&amp;D)'!$C$25</f>
        <v>3.17603487</v>
      </c>
      <c r="BP2972" s="371">
        <f>SUM($C$2865:BP2865)*'Assumptions (T&amp;D)'!$C$25</f>
        <v>3.17603487</v>
      </c>
      <c r="BQ2972" s="371">
        <f>SUM($C$2865:BQ2865)*'Assumptions (T&amp;D)'!$C$25</f>
        <v>3.17603487</v>
      </c>
      <c r="BR2972" s="371">
        <f>SUM($C$2865:BR2865)*'Assumptions (T&amp;D)'!$C$25</f>
        <v>3.17603487</v>
      </c>
      <c r="BS2972" s="371">
        <f>SUM($C$2865:BS2865)*'Assumptions (T&amp;D)'!$C$25</f>
        <v>3.17603487</v>
      </c>
      <c r="BT2972" s="371">
        <f>SUM($C$2865:BT2865)*'Assumptions (T&amp;D)'!$C$25</f>
        <v>3.17603487</v>
      </c>
      <c r="BU2972" s="371">
        <f>SUM($C$2865:BU2865)*'Assumptions (T&amp;D)'!$C$25</f>
        <v>3.17603487</v>
      </c>
      <c r="BV2972" s="371">
        <f>SUM($C$2865:BV2865)*'Assumptions (T&amp;D)'!$C$25</f>
        <v>3.17603487</v>
      </c>
      <c r="BW2972" s="371">
        <f>SUM($C$2865:BW2865)*'Assumptions (T&amp;D)'!$C$25</f>
        <v>3.17603487</v>
      </c>
      <c r="BX2972" s="371">
        <f>SUM($C$2865:BX2865)*'Assumptions (T&amp;D)'!$C$25</f>
        <v>3.17603487</v>
      </c>
      <c r="BY2972" s="371">
        <f>SUM($C$2865:BY2865)*'Assumptions (T&amp;D)'!$C$25</f>
        <v>3.17603487</v>
      </c>
      <c r="BZ2972" s="371">
        <f>SUM($C$2865:BZ2865)*'Assumptions (T&amp;D)'!$C$25</f>
        <v>3.17603487</v>
      </c>
      <c r="CA2972" s="371">
        <f>SUM($C$2865:CA2865)*'Assumptions (T&amp;D)'!$C$25</f>
        <v>3.17603487</v>
      </c>
      <c r="CB2972" s="371">
        <f>SUM($C$2865:CB2865)*'Assumptions (T&amp;D)'!$C$25</f>
        <v>3.17603487</v>
      </c>
      <c r="CC2972" s="371">
        <f>SUM($C$2865:CC2865)*'Assumptions (T&amp;D)'!$C$25</f>
        <v>3.17603487</v>
      </c>
      <c r="CD2972" s="371">
        <f>SUM($C$2865:CD2865)*'Assumptions (T&amp;D)'!$C$25</f>
        <v>3.17603487</v>
      </c>
    </row>
    <row r="2973" ht="15.75" customHeight="1">
      <c r="A2973" s="365" t="s">
        <v>373</v>
      </c>
      <c r="B2973" s="159" t="s">
        <v>351</v>
      </c>
      <c r="C2973" s="372">
        <f t="shared" ref="C2973:BU2973" si="96">SUM(C2974:C3024)</f>
        <v>0.0236249455</v>
      </c>
      <c r="D2973" s="372">
        <f t="shared" si="96"/>
        <v>0.0676461241</v>
      </c>
      <c r="E2973" s="372">
        <f t="shared" si="96"/>
        <v>0.1078280752</v>
      </c>
      <c r="F2973" s="372">
        <f t="shared" si="96"/>
        <v>0.1410806483</v>
      </c>
      <c r="G2973" s="372">
        <f t="shared" si="96"/>
        <v>0.1715344269</v>
      </c>
      <c r="H2973" s="372">
        <f t="shared" si="96"/>
        <v>0.2111533711</v>
      </c>
      <c r="I2973" s="372">
        <f t="shared" si="96"/>
        <v>0.253164769</v>
      </c>
      <c r="J2973" s="372">
        <f t="shared" si="96"/>
        <v>0.2982678171</v>
      </c>
      <c r="K2973" s="372">
        <f t="shared" si="96"/>
        <v>0.3539894853</v>
      </c>
      <c r="L2973" s="372">
        <f t="shared" si="96"/>
        <v>0.4186670978</v>
      </c>
      <c r="M2973" s="372">
        <f t="shared" si="96"/>
        <v>0.483833725</v>
      </c>
      <c r="N2973" s="372">
        <f t="shared" si="96"/>
        <v>0.5349975953</v>
      </c>
      <c r="O2973" s="372">
        <f t="shared" si="96"/>
        <v>0.5862435672</v>
      </c>
      <c r="P2973" s="372">
        <f t="shared" si="96"/>
        <v>0.6410511476</v>
      </c>
      <c r="Q2973" s="372">
        <f t="shared" si="96"/>
        <v>0.6975667934</v>
      </c>
      <c r="R2973" s="372">
        <f t="shared" si="96"/>
        <v>0.7611872358</v>
      </c>
      <c r="S2973" s="372">
        <f t="shared" si="96"/>
        <v>0.8227739419</v>
      </c>
      <c r="T2973" s="372">
        <f t="shared" si="96"/>
        <v>0.8844543862</v>
      </c>
      <c r="U2973" s="372">
        <f t="shared" si="96"/>
        <v>0.9478053705</v>
      </c>
      <c r="V2973" s="372">
        <f t="shared" si="96"/>
        <v>1.012236398</v>
      </c>
      <c r="W2973" s="372">
        <f t="shared" si="96"/>
        <v>1.064602734</v>
      </c>
      <c r="X2973" s="372">
        <f t="shared" si="96"/>
        <v>1.106180428</v>
      </c>
      <c r="Y2973" s="372">
        <f t="shared" si="96"/>
        <v>1.151693623</v>
      </c>
      <c r="Z2973" s="372">
        <f t="shared" si="96"/>
        <v>1.202359854</v>
      </c>
      <c r="AA2973" s="372">
        <f t="shared" si="96"/>
        <v>1.255821048</v>
      </c>
      <c r="AB2973" s="372">
        <f t="shared" si="96"/>
        <v>1.305165363</v>
      </c>
      <c r="AC2973" s="372">
        <f t="shared" si="96"/>
        <v>1.353956946</v>
      </c>
      <c r="AD2973" s="372">
        <f t="shared" si="96"/>
        <v>1.401745426</v>
      </c>
      <c r="AE2973" s="372">
        <f t="shared" si="96"/>
        <v>1.444976276</v>
      </c>
      <c r="AF2973" s="372">
        <f t="shared" si="96"/>
        <v>1.484447627</v>
      </c>
      <c r="AG2973" s="372">
        <f t="shared" si="96"/>
        <v>1.524924513</v>
      </c>
      <c r="AH2973" s="372">
        <f t="shared" si="96"/>
        <v>1.574849549</v>
      </c>
      <c r="AI2973" s="372">
        <f t="shared" si="96"/>
        <v>1.626729645</v>
      </c>
      <c r="AJ2973" s="372">
        <f t="shared" si="96"/>
        <v>1.678913162</v>
      </c>
      <c r="AK2973" s="372">
        <f t="shared" si="96"/>
        <v>1.732437524</v>
      </c>
      <c r="AL2973" s="372">
        <f t="shared" si="96"/>
        <v>1.784427662</v>
      </c>
      <c r="AM2973" s="372">
        <f t="shared" si="96"/>
        <v>1.840343125</v>
      </c>
      <c r="AN2973" s="372">
        <f t="shared" si="96"/>
        <v>1.899477344</v>
      </c>
      <c r="AO2973" s="372">
        <f t="shared" si="96"/>
        <v>1.960858466</v>
      </c>
      <c r="AP2973" s="372">
        <f t="shared" si="96"/>
        <v>2.024523365</v>
      </c>
      <c r="AQ2973" s="372">
        <f t="shared" si="96"/>
        <v>2.090332794</v>
      </c>
      <c r="AR2973" s="372">
        <f t="shared" si="96"/>
        <v>2.157933597</v>
      </c>
      <c r="AS2973" s="372">
        <f t="shared" si="96"/>
        <v>2.226916607</v>
      </c>
      <c r="AT2973" s="372">
        <f t="shared" si="96"/>
        <v>2.297782609</v>
      </c>
      <c r="AU2973" s="372">
        <f t="shared" si="96"/>
        <v>2.370579073</v>
      </c>
      <c r="AV2973" s="372">
        <f t="shared" si="96"/>
        <v>2.445354607</v>
      </c>
      <c r="AW2973" s="372">
        <f t="shared" si="96"/>
        <v>2.522158987</v>
      </c>
      <c r="AX2973" s="372">
        <f t="shared" si="96"/>
        <v>2.601043183</v>
      </c>
      <c r="AY2973" s="372">
        <f t="shared" si="96"/>
        <v>2.682059388</v>
      </c>
      <c r="AZ2973" s="372">
        <f t="shared" si="96"/>
        <v>2.765261042</v>
      </c>
      <c r="BA2973" s="372">
        <f t="shared" si="96"/>
        <v>2.849328885</v>
      </c>
      <c r="BB2973" s="372">
        <f t="shared" si="96"/>
        <v>2.792984946</v>
      </c>
      <c r="BC2973" s="372">
        <f t="shared" si="96"/>
        <v>2.604067434</v>
      </c>
      <c r="BD2973" s="372">
        <f t="shared" si="96"/>
        <v>2.429819426</v>
      </c>
      <c r="BE2973" s="372">
        <f t="shared" si="96"/>
        <v>2.269174622</v>
      </c>
      <c r="BF2973" s="372">
        <f t="shared" si="96"/>
        <v>2.121403416</v>
      </c>
      <c r="BG2973" s="372">
        <f t="shared" si="96"/>
        <v>1.985010161</v>
      </c>
      <c r="BH2973" s="372">
        <f t="shared" si="96"/>
        <v>1.859581056</v>
      </c>
      <c r="BI2973" s="372">
        <f t="shared" si="96"/>
        <v>1.744209327</v>
      </c>
      <c r="BJ2973" s="372">
        <f t="shared" si="96"/>
        <v>1.627494292</v>
      </c>
      <c r="BK2973" s="372">
        <f t="shared" si="96"/>
        <v>1.507143516</v>
      </c>
      <c r="BL2973" s="372">
        <f t="shared" si="96"/>
        <v>1.383058919</v>
      </c>
      <c r="BM2973" s="372">
        <f t="shared" si="96"/>
        <v>1.255139965</v>
      </c>
      <c r="BN2973" s="372">
        <f t="shared" si="96"/>
        <v>1.123283603</v>
      </c>
      <c r="BO2973" s="372">
        <f t="shared" si="96"/>
        <v>0.9873842079</v>
      </c>
      <c r="BP2973" s="372">
        <f t="shared" si="96"/>
        <v>0.8473335178</v>
      </c>
      <c r="BQ2973" s="372">
        <f t="shared" si="96"/>
        <v>0.7030205717</v>
      </c>
      <c r="BR2973" s="372">
        <f t="shared" si="96"/>
        <v>0.5543316451</v>
      </c>
      <c r="BS2973" s="372">
        <f t="shared" si="96"/>
        <v>0.4011501841</v>
      </c>
      <c r="BT2973" s="372">
        <f t="shared" si="96"/>
        <v>0.2433567379</v>
      </c>
      <c r="BU2973" s="372">
        <f t="shared" si="96"/>
        <v>0.08164595195</v>
      </c>
      <c r="BV2973" s="32"/>
      <c r="BW2973" s="32"/>
      <c r="BX2973" s="32"/>
      <c r="BY2973" s="32"/>
      <c r="BZ2973" s="32"/>
      <c r="CA2973" s="32"/>
      <c r="CB2973" s="32"/>
      <c r="CC2973" s="32"/>
      <c r="CD2973" s="32"/>
    </row>
    <row r="2974" ht="15.75" hidden="1" customHeight="1" outlineLevel="1">
      <c r="A2974" s="365"/>
      <c r="B2974" s="38"/>
      <c r="C2974" s="372">
        <f>$C2865*'Assumptions (T&amp;D)'!C$24</f>
        <v>0.0236249455</v>
      </c>
      <c r="D2974" s="372">
        <f>$C2865*'Assumptions (T&amp;D)'!D$24</f>
        <v>0.04548589508</v>
      </c>
      <c r="E2974" s="372">
        <f>$C2865*'Assumptions (T&amp;D)'!E$24</f>
        <v>0.04208390292</v>
      </c>
      <c r="F2974" s="372">
        <f>$C2865*'Assumptions (T&amp;D)'!F$24</f>
        <v>0.03893391019</v>
      </c>
      <c r="G2974" s="372">
        <f>$C2865*'Assumptions (T&amp;D)'!G$24</f>
        <v>0.03597291702</v>
      </c>
      <c r="H2974" s="372">
        <f>$C2865*'Assumptions (T&amp;D)'!H$24</f>
        <v>0.03332692312</v>
      </c>
      <c r="I2974" s="372">
        <f>$C2865*'Assumptions (T&amp;D)'!I$24</f>
        <v>0.03080692894</v>
      </c>
      <c r="J2974" s="372">
        <f>$C2865*'Assumptions (T&amp;D)'!J$24</f>
        <v>0.02847593431</v>
      </c>
      <c r="K2974" s="372">
        <f>$C2865*'Assumptions (T&amp;D)'!K$24</f>
        <v>0.02809793519</v>
      </c>
      <c r="L2974" s="372">
        <f>$C2865*'Assumptions (T&amp;D)'!L$24</f>
        <v>0.02809793519</v>
      </c>
      <c r="M2974" s="372">
        <f>$C2865*'Assumptions (T&amp;D)'!M$24</f>
        <v>0.02809793519</v>
      </c>
      <c r="N2974" s="372">
        <f>$C2865*'Assumptions (T&amp;D)'!N$24</f>
        <v>0.02809793519</v>
      </c>
      <c r="O2974" s="372">
        <f>$C2865*'Assumptions (T&amp;D)'!O$24</f>
        <v>0.02809793519</v>
      </c>
      <c r="P2974" s="372">
        <f>$C2865*'Assumptions (T&amp;D)'!P$24</f>
        <v>0.02809793519</v>
      </c>
      <c r="Q2974" s="372">
        <f>$C2865*'Assumptions (T&amp;D)'!Q$24</f>
        <v>0.02809793519</v>
      </c>
      <c r="R2974" s="372">
        <f>$C2865*'Assumptions (T&amp;D)'!R$24</f>
        <v>0.02809793519</v>
      </c>
      <c r="S2974" s="372">
        <f>$C2865*'Assumptions (T&amp;D)'!S$24</f>
        <v>0.02809793519</v>
      </c>
      <c r="T2974" s="372">
        <f>$C2865*'Assumptions (T&amp;D)'!T$24</f>
        <v>0.02809793519</v>
      </c>
      <c r="U2974" s="372">
        <f>$C2865*'Assumptions (T&amp;D)'!U$24</f>
        <v>0.02809793519</v>
      </c>
      <c r="V2974" s="372">
        <f>$C2865*'Assumptions (T&amp;D)'!V$24</f>
        <v>0.02809793519</v>
      </c>
      <c r="W2974" s="372">
        <f>$C2865*'Assumptions (T&amp;D)'!W$24</f>
        <v>0.01404896759</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0.02216022903</v>
      </c>
      <c r="E2975" s="372">
        <f>$D2865*'Assumptions (T&amp;D)'!D$24</f>
        <v>0.04266582762</v>
      </c>
      <c r="F2975" s="372">
        <f>$D2865*'Assumptions (T&amp;D)'!E$24</f>
        <v>0.03947475464</v>
      </c>
      <c r="G2975" s="372">
        <f>$D2865*'Assumptions (T&amp;D)'!F$24</f>
        <v>0.03652005744</v>
      </c>
      <c r="H2975" s="372">
        <f>$D2865*'Assumptions (T&amp;D)'!G$24</f>
        <v>0.03374264207</v>
      </c>
      <c r="I2975" s="372">
        <f>$D2865*'Assumptions (T&amp;D)'!H$24</f>
        <v>0.03126069642</v>
      </c>
      <c r="J2975" s="372">
        <f>$D2865*'Assumptions (T&amp;D)'!I$24</f>
        <v>0.02889693865</v>
      </c>
      <c r="K2975" s="372">
        <f>$D2865*'Assumptions (T&amp;D)'!J$24</f>
        <v>0.02671046272</v>
      </c>
      <c r="L2975" s="372">
        <f>$D2865*'Assumptions (T&amp;D)'!K$24</f>
        <v>0.02635589906</v>
      </c>
      <c r="M2975" s="372">
        <f>$D2865*'Assumptions (T&amp;D)'!L$24</f>
        <v>0.02635589906</v>
      </c>
      <c r="N2975" s="372">
        <f>$D2865*'Assumptions (T&amp;D)'!M$24</f>
        <v>0.02635589906</v>
      </c>
      <c r="O2975" s="372">
        <f>$D2865*'Assumptions (T&amp;D)'!N$24</f>
        <v>0.02635589906</v>
      </c>
      <c r="P2975" s="372">
        <f>$D2865*'Assumptions (T&amp;D)'!O$24</f>
        <v>0.02635589906</v>
      </c>
      <c r="Q2975" s="372">
        <f>$D2865*'Assumptions (T&amp;D)'!P$24</f>
        <v>0.02635589906</v>
      </c>
      <c r="R2975" s="372">
        <f>$D2865*'Assumptions (T&amp;D)'!Q$24</f>
        <v>0.02635589906</v>
      </c>
      <c r="S2975" s="372">
        <f>$D2865*'Assumptions (T&amp;D)'!R$24</f>
        <v>0.02635589906</v>
      </c>
      <c r="T2975" s="372">
        <f>$D2865*'Assumptions (T&amp;D)'!S$24</f>
        <v>0.02635589906</v>
      </c>
      <c r="U2975" s="372">
        <f>$D2865*'Assumptions (T&amp;D)'!T$24</f>
        <v>0.02635589906</v>
      </c>
      <c r="V2975" s="372">
        <f>$D2865*'Assumptions (T&amp;D)'!U$24</f>
        <v>0.02635589906</v>
      </c>
      <c r="W2975" s="372">
        <f>$D2865*'Assumptions (T&amp;D)'!V$24</f>
        <v>0.02635589906</v>
      </c>
      <c r="X2975" s="372">
        <f>$D2865*'Assumptions (T&amp;D)'!W$24</f>
        <v>0.01317794953</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0.02307834467</v>
      </c>
      <c r="F2976" s="372">
        <f>$E2865*'Assumptions (T&amp;D)'!D$24</f>
        <v>0.04443350627</v>
      </c>
      <c r="G2976" s="372">
        <f>$E2865*'Assumptions (T&amp;D)'!E$24</f>
        <v>0.04111022464</v>
      </c>
      <c r="H2976" s="372">
        <f>$E2865*'Assumptions (T&amp;D)'!F$24</f>
        <v>0.03803311202</v>
      </c>
      <c r="I2976" s="372">
        <f>$E2865*'Assumptions (T&amp;D)'!G$24</f>
        <v>0.03514062615</v>
      </c>
      <c r="J2976" s="372">
        <f>$E2865*'Assumptions (T&amp;D)'!H$24</f>
        <v>0.03255585155</v>
      </c>
      <c r="K2976" s="372">
        <f>$E2865*'Assumptions (T&amp;D)'!I$24</f>
        <v>0.03009416145</v>
      </c>
      <c r="L2976" s="372">
        <f>$E2865*'Assumptions (T&amp;D)'!J$24</f>
        <v>0.02781709811</v>
      </c>
      <c r="M2976" s="372">
        <f>$E2865*'Assumptions (T&amp;D)'!K$24</f>
        <v>0.02744784459</v>
      </c>
      <c r="N2976" s="372">
        <f>$E2865*'Assumptions (T&amp;D)'!L$24</f>
        <v>0.02744784459</v>
      </c>
      <c r="O2976" s="372">
        <f>$E2865*'Assumptions (T&amp;D)'!M$24</f>
        <v>0.02744784459</v>
      </c>
      <c r="P2976" s="372">
        <f>$E2865*'Assumptions (T&amp;D)'!N$24</f>
        <v>0.02744784459</v>
      </c>
      <c r="Q2976" s="372">
        <f>$E2865*'Assumptions (T&amp;D)'!O$24</f>
        <v>0.02744784459</v>
      </c>
      <c r="R2976" s="372">
        <f>$E2865*'Assumptions (T&amp;D)'!P$24</f>
        <v>0.02744784459</v>
      </c>
      <c r="S2976" s="372">
        <f>$E2865*'Assumptions (T&amp;D)'!Q$24</f>
        <v>0.02744784459</v>
      </c>
      <c r="T2976" s="372">
        <f>$E2865*'Assumptions (T&amp;D)'!R$24</f>
        <v>0.02744784459</v>
      </c>
      <c r="U2976" s="372">
        <f>$E2865*'Assumptions (T&amp;D)'!S$24</f>
        <v>0.02744784459</v>
      </c>
      <c r="V2976" s="372">
        <f>$E2865*'Assumptions (T&amp;D)'!T$24</f>
        <v>0.02744784459</v>
      </c>
      <c r="W2976" s="372">
        <f>$E2865*'Assumptions (T&amp;D)'!U$24</f>
        <v>0.02744784459</v>
      </c>
      <c r="X2976" s="372">
        <f>$E2865*'Assumptions (T&amp;D)'!V$24</f>
        <v>0.02744784459</v>
      </c>
      <c r="Y2976" s="372">
        <f>$E2865*'Assumptions (T&amp;D)'!W$24</f>
        <v>0.0137239223</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0.01823847717</v>
      </c>
      <c r="G2977" s="372">
        <f>$F2865*'Assumptions (T&amp;D)'!D$24</f>
        <v>0.03511514805</v>
      </c>
      <c r="H2977" s="372">
        <f>$F2865*'Assumptions (T&amp;D)'!E$24</f>
        <v>0.03248880734</v>
      </c>
      <c r="I2977" s="372">
        <f>$F2865*'Assumptions (T&amp;D)'!F$24</f>
        <v>0.03005701038</v>
      </c>
      <c r="J2977" s="372">
        <f>$F2865*'Assumptions (T&amp;D)'!G$24</f>
        <v>0.02777112124</v>
      </c>
      <c r="K2977" s="372">
        <f>$F2865*'Assumptions (T&amp;D)'!H$24</f>
        <v>0.0257284118</v>
      </c>
      <c r="L2977" s="372">
        <f>$F2865*'Assumptions (T&amp;D)'!I$24</f>
        <v>0.02378297424</v>
      </c>
      <c r="M2977" s="372">
        <f>$F2865*'Assumptions (T&amp;D)'!J$24</f>
        <v>0.02198344449</v>
      </c>
      <c r="N2977" s="372">
        <f>$F2865*'Assumptions (T&amp;D)'!K$24</f>
        <v>0.02169162885</v>
      </c>
      <c r="O2977" s="372">
        <f>$F2865*'Assumptions (T&amp;D)'!L$24</f>
        <v>0.02169162885</v>
      </c>
      <c r="P2977" s="372">
        <f>$F2865*'Assumptions (T&amp;D)'!M$24</f>
        <v>0.02169162885</v>
      </c>
      <c r="Q2977" s="372">
        <f>$F2865*'Assumptions (T&amp;D)'!N$24</f>
        <v>0.02169162885</v>
      </c>
      <c r="R2977" s="372">
        <f>$F2865*'Assumptions (T&amp;D)'!O$24</f>
        <v>0.02169162885</v>
      </c>
      <c r="S2977" s="372">
        <f>$F2865*'Assumptions (T&amp;D)'!P$24</f>
        <v>0.02169162885</v>
      </c>
      <c r="T2977" s="372">
        <f>$F2865*'Assumptions (T&amp;D)'!Q$24</f>
        <v>0.02169162885</v>
      </c>
      <c r="U2977" s="372">
        <f>$F2865*'Assumptions (T&amp;D)'!R$24</f>
        <v>0.02169162885</v>
      </c>
      <c r="V2977" s="372">
        <f>$F2865*'Assumptions (T&amp;D)'!S$24</f>
        <v>0.02169162885</v>
      </c>
      <c r="W2977" s="372">
        <f>$F2865*'Assumptions (T&amp;D)'!T$24</f>
        <v>0.02169162885</v>
      </c>
      <c r="X2977" s="372">
        <f>$F2865*'Assumptions (T&amp;D)'!U$24</f>
        <v>0.02169162885</v>
      </c>
      <c r="Y2977" s="372">
        <f>$F2865*'Assumptions (T&amp;D)'!V$24</f>
        <v>0.02169162885</v>
      </c>
      <c r="Z2977" s="372">
        <f>$F2865*'Assumptions (T&amp;D)'!W$24</f>
        <v>0.01084581443</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0.02281607977</v>
      </c>
      <c r="H2978" s="372">
        <f>$G2865*'Assumptions (T&amp;D)'!D$24</f>
        <v>0.04392855891</v>
      </c>
      <c r="I2978" s="372">
        <f>$G2865*'Assumptions (T&amp;D)'!E$24</f>
        <v>0.04064304343</v>
      </c>
      <c r="J2978" s="372">
        <f>$G2865*'Assumptions (T&amp;D)'!F$24</f>
        <v>0.03760089946</v>
      </c>
      <c r="K2978" s="372">
        <f>$G2865*'Assumptions (T&amp;D)'!G$24</f>
        <v>0.03474128413</v>
      </c>
      <c r="L2978" s="372">
        <f>$G2865*'Assumptions (T&amp;D)'!H$24</f>
        <v>0.03218588319</v>
      </c>
      <c r="M2978" s="372">
        <f>$G2865*'Assumptions (T&amp;D)'!I$24</f>
        <v>0.02975216802</v>
      </c>
      <c r="N2978" s="372">
        <f>$G2865*'Assumptions (T&amp;D)'!J$24</f>
        <v>0.02750098148</v>
      </c>
      <c r="O2978" s="372">
        <f>$G2865*'Assumptions (T&amp;D)'!K$24</f>
        <v>0.0271359242</v>
      </c>
      <c r="P2978" s="372">
        <f>$G2865*'Assumptions (T&amp;D)'!L$24</f>
        <v>0.0271359242</v>
      </c>
      <c r="Q2978" s="372">
        <f>$G2865*'Assumptions (T&amp;D)'!M$24</f>
        <v>0.0271359242</v>
      </c>
      <c r="R2978" s="372">
        <f>$G2865*'Assumptions (T&amp;D)'!N$24</f>
        <v>0.0271359242</v>
      </c>
      <c r="S2978" s="372">
        <f>$G2865*'Assumptions (T&amp;D)'!O$24</f>
        <v>0.0271359242</v>
      </c>
      <c r="T2978" s="372">
        <f>$G2865*'Assumptions (T&amp;D)'!P$24</f>
        <v>0.0271359242</v>
      </c>
      <c r="U2978" s="372">
        <f>$G2865*'Assumptions (T&amp;D)'!Q$24</f>
        <v>0.0271359242</v>
      </c>
      <c r="V2978" s="372">
        <f>$G2865*'Assumptions (T&amp;D)'!R$24</f>
        <v>0.0271359242</v>
      </c>
      <c r="W2978" s="372">
        <f>$G2865*'Assumptions (T&amp;D)'!S$24</f>
        <v>0.0271359242</v>
      </c>
      <c r="X2978" s="372">
        <f>$G2865*'Assumptions (T&amp;D)'!T$24</f>
        <v>0.0271359242</v>
      </c>
      <c r="Y2978" s="372">
        <f>$G2865*'Assumptions (T&amp;D)'!U$24</f>
        <v>0.0271359242</v>
      </c>
      <c r="Z2978" s="372">
        <f>$G2865*'Assumptions (T&amp;D)'!V$24</f>
        <v>0.0271359242</v>
      </c>
      <c r="AA2978" s="372">
        <f>$G2865*'Assumptions (T&amp;D)'!W$24</f>
        <v>0.0135679621</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0.02963332763</v>
      </c>
      <c r="I2979" s="372">
        <f>$H2865*'Assumptions (T&amp;D)'!D$24</f>
        <v>0.05705403347</v>
      </c>
      <c r="J2979" s="372">
        <f>$H2865*'Assumptions (T&amp;D)'!E$24</f>
        <v>0.05278683429</v>
      </c>
      <c r="K2979" s="372">
        <f>$H2865*'Assumptions (T&amp;D)'!F$24</f>
        <v>0.04883572394</v>
      </c>
      <c r="L2979" s="372">
        <f>$H2865*'Assumptions (T&amp;D)'!G$24</f>
        <v>0.04512168021</v>
      </c>
      <c r="M2979" s="372">
        <f>$H2865*'Assumptions (T&amp;D)'!H$24</f>
        <v>0.04180274752</v>
      </c>
      <c r="N2979" s="372">
        <f>$H2865*'Assumptions (T&amp;D)'!I$24</f>
        <v>0.03864185924</v>
      </c>
      <c r="O2979" s="372">
        <f>$H2865*'Assumptions (T&amp;D)'!J$24</f>
        <v>0.03571803758</v>
      </c>
      <c r="P2979" s="372">
        <f>$H2865*'Assumptions (T&amp;D)'!K$24</f>
        <v>0.03524390433</v>
      </c>
      <c r="Q2979" s="372">
        <f>$H2865*'Assumptions (T&amp;D)'!L$24</f>
        <v>0.03524390433</v>
      </c>
      <c r="R2979" s="372">
        <f>$H2865*'Assumptions (T&amp;D)'!M$24</f>
        <v>0.03524390433</v>
      </c>
      <c r="S2979" s="372">
        <f>$H2865*'Assumptions (T&amp;D)'!N$24</f>
        <v>0.03524390433</v>
      </c>
      <c r="T2979" s="372">
        <f>$H2865*'Assumptions (T&amp;D)'!O$24</f>
        <v>0.03524390433</v>
      </c>
      <c r="U2979" s="372">
        <f>$H2865*'Assumptions (T&amp;D)'!P$24</f>
        <v>0.03524390433</v>
      </c>
      <c r="V2979" s="372">
        <f>$H2865*'Assumptions (T&amp;D)'!Q$24</f>
        <v>0.03524390433</v>
      </c>
      <c r="W2979" s="372">
        <f>$H2865*'Assumptions (T&amp;D)'!R$24</f>
        <v>0.03524390433</v>
      </c>
      <c r="X2979" s="372">
        <f>$H2865*'Assumptions (T&amp;D)'!S$24</f>
        <v>0.03524390433</v>
      </c>
      <c r="Y2979" s="372">
        <f>$H2865*'Assumptions (T&amp;D)'!T$24</f>
        <v>0.03524390433</v>
      </c>
      <c r="Z2979" s="372">
        <f>$H2865*'Assumptions (T&amp;D)'!U$24</f>
        <v>0.03524390433</v>
      </c>
      <c r="AA2979" s="372">
        <f>$H2865*'Assumptions (T&amp;D)'!V$24</f>
        <v>0.03524390433</v>
      </c>
      <c r="AB2979" s="372">
        <f>$H2865*'Assumptions (T&amp;D)'!W$24</f>
        <v>0.01762195217</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0.02820243025</v>
      </c>
      <c r="J2980" s="372">
        <f>$I2865*'Assumptions (T&amp;D)'!D$24</f>
        <v>0.05429907904</v>
      </c>
      <c r="K2980" s="372">
        <f>$I2865*'Assumptions (T&amp;D)'!E$24</f>
        <v>0.05023792908</v>
      </c>
      <c r="L2980" s="372">
        <f>$I2865*'Assumptions (T&amp;D)'!F$24</f>
        <v>0.04647760505</v>
      </c>
      <c r="M2980" s="372">
        <f>$I2865*'Assumptions (T&amp;D)'!G$24</f>
        <v>0.04294290046</v>
      </c>
      <c r="N2980" s="372">
        <f>$I2865*'Assumptions (T&amp;D)'!H$24</f>
        <v>0.03978422827</v>
      </c>
      <c r="O2980" s="372">
        <f>$I2865*'Assumptions (T&amp;D)'!I$24</f>
        <v>0.03677596904</v>
      </c>
      <c r="P2980" s="372">
        <f>$I2865*'Assumptions (T&amp;D)'!J$24</f>
        <v>0.03399332926</v>
      </c>
      <c r="Q2980" s="372">
        <f>$I2865*'Assumptions (T&amp;D)'!K$24</f>
        <v>0.03354209038</v>
      </c>
      <c r="R2980" s="372">
        <f>$I2865*'Assumptions (T&amp;D)'!L$24</f>
        <v>0.03354209038</v>
      </c>
      <c r="S2980" s="372">
        <f>$I2865*'Assumptions (T&amp;D)'!M$24</f>
        <v>0.03354209038</v>
      </c>
      <c r="T2980" s="372">
        <f>$I2865*'Assumptions (T&amp;D)'!N$24</f>
        <v>0.03354209038</v>
      </c>
      <c r="U2980" s="372">
        <f>$I2865*'Assumptions (T&amp;D)'!O$24</f>
        <v>0.03354209038</v>
      </c>
      <c r="V2980" s="372">
        <f>$I2865*'Assumptions (T&amp;D)'!P$24</f>
        <v>0.03354209038</v>
      </c>
      <c r="W2980" s="372">
        <f>$I2865*'Assumptions (T&amp;D)'!Q$24</f>
        <v>0.03354209038</v>
      </c>
      <c r="X2980" s="372">
        <f>$I2865*'Assumptions (T&amp;D)'!R$24</f>
        <v>0.03354209038</v>
      </c>
      <c r="Y2980" s="372">
        <f>$I2865*'Assumptions (T&amp;D)'!S$24</f>
        <v>0.03354209038</v>
      </c>
      <c r="Z2980" s="372">
        <f>$I2865*'Assumptions (T&amp;D)'!T$24</f>
        <v>0.03354209038</v>
      </c>
      <c r="AA2980" s="372">
        <f>$I2865*'Assumptions (T&amp;D)'!U$24</f>
        <v>0.03354209038</v>
      </c>
      <c r="AB2980" s="372">
        <f>$I2865*'Assumptions (T&amp;D)'!V$24</f>
        <v>0.03354209038</v>
      </c>
      <c r="AC2980" s="372">
        <f>$I2865*'Assumptions (T&amp;D)'!W$24</f>
        <v>0.01677104519</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0.03588115857</v>
      </c>
      <c r="K2981" s="372">
        <f>$J2865*'Assumptions (T&amp;D)'!D$24</f>
        <v>0.06908319063</v>
      </c>
      <c r="L2981" s="372">
        <f>$J2865*'Assumptions (T&amp;D)'!E$24</f>
        <v>0.0639163038</v>
      </c>
      <c r="M2981" s="372">
        <f>$J2865*'Assumptions (T&amp;D)'!F$24</f>
        <v>0.05913214932</v>
      </c>
      <c r="N2981" s="372">
        <f>$J2865*'Assumptions (T&amp;D)'!G$24</f>
        <v>0.05463504412</v>
      </c>
      <c r="O2981" s="372">
        <f>$J2865*'Assumptions (T&amp;D)'!H$24</f>
        <v>0.05061635436</v>
      </c>
      <c r="P2981" s="372">
        <f>$J2865*'Assumptions (T&amp;D)'!I$24</f>
        <v>0.04678903078</v>
      </c>
      <c r="Q2981" s="372">
        <f>$J2865*'Assumptions (T&amp;D)'!J$24</f>
        <v>0.04324875646</v>
      </c>
      <c r="R2981" s="372">
        <f>$J2865*'Assumptions (T&amp;D)'!K$24</f>
        <v>0.04267465793</v>
      </c>
      <c r="S2981" s="372">
        <f>$J2865*'Assumptions (T&amp;D)'!L$24</f>
        <v>0.04267465793</v>
      </c>
      <c r="T2981" s="372">
        <f>$J2865*'Assumptions (T&amp;D)'!M$24</f>
        <v>0.04267465793</v>
      </c>
      <c r="U2981" s="372">
        <f>$J2865*'Assumptions (T&amp;D)'!N$24</f>
        <v>0.04267465793</v>
      </c>
      <c r="V2981" s="372">
        <f>$J2865*'Assumptions (T&amp;D)'!O$24</f>
        <v>0.04267465793</v>
      </c>
      <c r="W2981" s="372">
        <f>$J2865*'Assumptions (T&amp;D)'!P$24</f>
        <v>0.04267465793</v>
      </c>
      <c r="X2981" s="372">
        <f>$J2865*'Assumptions (T&amp;D)'!Q$24</f>
        <v>0.04267465793</v>
      </c>
      <c r="Y2981" s="372">
        <f>$J2865*'Assumptions (T&amp;D)'!R$24</f>
        <v>0.04267465793</v>
      </c>
      <c r="Z2981" s="372">
        <f>$J2865*'Assumptions (T&amp;D)'!S$24</f>
        <v>0.04267465793</v>
      </c>
      <c r="AA2981" s="372">
        <f>$J2865*'Assumptions (T&amp;D)'!T$24</f>
        <v>0.04267465793</v>
      </c>
      <c r="AB2981" s="372">
        <f>$J2865*'Assumptions (T&amp;D)'!U$24</f>
        <v>0.04267465793</v>
      </c>
      <c r="AC2981" s="372">
        <f>$J2865*'Assumptions (T&amp;D)'!V$24</f>
        <v>0.04267465793</v>
      </c>
      <c r="AD2981" s="372">
        <f>$J2865*'Assumptions (T&amp;D)'!W$24</f>
        <v>0.02133732896</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0.04046038632</v>
      </c>
      <c r="L2982" s="372">
        <f>$K2865*'Assumptions (T&amp;D)'!D$24</f>
        <v>0.07789973046</v>
      </c>
      <c r="M2982" s="372">
        <f>$K2865*'Assumptions (T&amp;D)'!E$24</f>
        <v>0.07207343483</v>
      </c>
      <c r="N2982" s="372">
        <f>$K2865*'Assumptions (T&amp;D)'!F$24</f>
        <v>0.06667871666</v>
      </c>
      <c r="O2982" s="372">
        <f>$K2865*'Assumptions (T&amp;D)'!G$24</f>
        <v>0.06160768157</v>
      </c>
      <c r="P2982" s="372">
        <f>$K2865*'Assumptions (T&amp;D)'!H$24</f>
        <v>0.0570761183</v>
      </c>
      <c r="Q2982" s="372">
        <f>$K2865*'Assumptions (T&amp;D)'!I$24</f>
        <v>0.05276034376</v>
      </c>
      <c r="R2982" s="372">
        <f>$K2865*'Assumptions (T&amp;D)'!J$24</f>
        <v>0.04876825231</v>
      </c>
      <c r="S2982" s="372">
        <f>$K2865*'Assumptions (T&amp;D)'!K$24</f>
        <v>0.04812088613</v>
      </c>
      <c r="T2982" s="372">
        <f>$K2865*'Assumptions (T&amp;D)'!L$24</f>
        <v>0.04812088613</v>
      </c>
      <c r="U2982" s="372">
        <f>$K2865*'Assumptions (T&amp;D)'!M$24</f>
        <v>0.04812088613</v>
      </c>
      <c r="V2982" s="372">
        <f>$K2865*'Assumptions (T&amp;D)'!N$24</f>
        <v>0.04812088613</v>
      </c>
      <c r="W2982" s="372">
        <f>$K2865*'Assumptions (T&amp;D)'!O$24</f>
        <v>0.04812088613</v>
      </c>
      <c r="X2982" s="372">
        <f>$K2865*'Assumptions (T&amp;D)'!P$24</f>
        <v>0.04812088613</v>
      </c>
      <c r="Y2982" s="372">
        <f>$K2865*'Assumptions (T&amp;D)'!Q$24</f>
        <v>0.04812088613</v>
      </c>
      <c r="Z2982" s="372">
        <f>$K2865*'Assumptions (T&amp;D)'!R$24</f>
        <v>0.04812088613</v>
      </c>
      <c r="AA2982" s="372">
        <f>$K2865*'Assumptions (T&amp;D)'!S$24</f>
        <v>0.04812088613</v>
      </c>
      <c r="AB2982" s="372">
        <f>$K2865*'Assumptions (T&amp;D)'!T$24</f>
        <v>0.04812088613</v>
      </c>
      <c r="AC2982" s="372">
        <f>$K2865*'Assumptions (T&amp;D)'!U$24</f>
        <v>0.04812088613</v>
      </c>
      <c r="AD2982" s="372">
        <f>$K2865*'Assumptions (T&amp;D)'!V$24</f>
        <v>0.04812088613</v>
      </c>
      <c r="AE2982" s="372">
        <f>$K2865*'Assumptions (T&amp;D)'!W$24</f>
        <v>0.02406044307</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0.04701198849</v>
      </c>
      <c r="M2983" s="372">
        <f>$L2865*'Assumptions (T&amp;D)'!D$24</f>
        <v>0.0905137485</v>
      </c>
      <c r="N2983" s="372">
        <f>$L2865*'Assumptions (T&amp;D)'!E$24</f>
        <v>0.08374402216</v>
      </c>
      <c r="O2983" s="372">
        <f>$L2865*'Assumptions (T&amp;D)'!F$24</f>
        <v>0.07747575703</v>
      </c>
      <c r="P2983" s="372">
        <f>$L2865*'Assumptions (T&amp;D)'!G$24</f>
        <v>0.07158358781</v>
      </c>
      <c r="Q2983" s="372">
        <f>$L2865*'Assumptions (T&amp;D)'!H$24</f>
        <v>0.06631824509</v>
      </c>
      <c r="R2983" s="372">
        <f>$L2865*'Assumptions (T&amp;D)'!I$24</f>
        <v>0.06130363299</v>
      </c>
      <c r="S2983" s="372">
        <f>$L2865*'Assumptions (T&amp;D)'!J$24</f>
        <v>0.05666511679</v>
      </c>
      <c r="T2983" s="372">
        <f>$L2865*'Assumptions (T&amp;D)'!K$24</f>
        <v>0.05591292498</v>
      </c>
      <c r="U2983" s="372">
        <f>$L2865*'Assumptions (T&amp;D)'!L$24</f>
        <v>0.05591292498</v>
      </c>
      <c r="V2983" s="372">
        <f>$L2865*'Assumptions (T&amp;D)'!M$24</f>
        <v>0.05591292498</v>
      </c>
      <c r="W2983" s="372">
        <f>$L2865*'Assumptions (T&amp;D)'!N$24</f>
        <v>0.05591292498</v>
      </c>
      <c r="X2983" s="372">
        <f>$L2865*'Assumptions (T&amp;D)'!O$24</f>
        <v>0.05591292498</v>
      </c>
      <c r="Y2983" s="372">
        <f>$L2865*'Assumptions (T&amp;D)'!P$24</f>
        <v>0.05591292498</v>
      </c>
      <c r="Z2983" s="372">
        <f>$L2865*'Assumptions (T&amp;D)'!Q$24</f>
        <v>0.05591292498</v>
      </c>
      <c r="AA2983" s="372">
        <f>$L2865*'Assumptions (T&amp;D)'!R$24</f>
        <v>0.05591292498</v>
      </c>
      <c r="AB2983" s="372">
        <f>$L2865*'Assumptions (T&amp;D)'!S$24</f>
        <v>0.05591292498</v>
      </c>
      <c r="AC2983" s="372">
        <f>$L2865*'Assumptions (T&amp;D)'!T$24</f>
        <v>0.05591292498</v>
      </c>
      <c r="AD2983" s="372">
        <f>$L2865*'Assumptions (T&amp;D)'!U$24</f>
        <v>0.05591292498</v>
      </c>
      <c r="AE2983" s="372">
        <f>$L2865*'Assumptions (T&amp;D)'!V$24</f>
        <v>0.05591292498</v>
      </c>
      <c r="AF2983" s="372">
        <f>$L2865*'Assumptions (T&amp;D)'!W$24</f>
        <v>0.02795646249</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0.04373145298</v>
      </c>
      <c r="N2984" s="372">
        <f>$M2865*'Assumptions (T&amp;D)'!D$24</f>
        <v>0.08419762414</v>
      </c>
      <c r="O2984" s="372">
        <f>$M2865*'Assumptions (T&amp;D)'!E$24</f>
        <v>0.07790029491</v>
      </c>
      <c r="P2984" s="372">
        <f>$M2865*'Assumptions (T&amp;D)'!F$24</f>
        <v>0.07206943451</v>
      </c>
      <c r="Q2984" s="372">
        <f>$M2865*'Assumptions (T&amp;D)'!G$24</f>
        <v>0.06658842574</v>
      </c>
      <c r="R2984" s="372">
        <f>$M2865*'Assumptions (T&amp;D)'!H$24</f>
        <v>0.061690503</v>
      </c>
      <c r="S2984" s="372">
        <f>$M2865*'Assumptions (T&amp;D)'!I$24</f>
        <v>0.05702581469</v>
      </c>
      <c r="T2984" s="372">
        <f>$M2865*'Assumptions (T&amp;D)'!J$24</f>
        <v>0.05271097799</v>
      </c>
      <c r="U2984" s="372">
        <f>$M2865*'Assumptions (T&amp;D)'!K$24</f>
        <v>0.05201127474</v>
      </c>
      <c r="V2984" s="372">
        <f>$M2865*'Assumptions (T&amp;D)'!L$24</f>
        <v>0.05201127474</v>
      </c>
      <c r="W2984" s="372">
        <f>$M2865*'Assumptions (T&amp;D)'!M$24</f>
        <v>0.05201127474</v>
      </c>
      <c r="X2984" s="372">
        <f>$M2865*'Assumptions (T&amp;D)'!N$24</f>
        <v>0.05201127474</v>
      </c>
      <c r="Y2984" s="372">
        <f>$M2865*'Assumptions (T&amp;D)'!O$24</f>
        <v>0.05201127474</v>
      </c>
      <c r="Z2984" s="372">
        <f>$M2865*'Assumptions (T&amp;D)'!P$24</f>
        <v>0.05201127474</v>
      </c>
      <c r="AA2984" s="372">
        <f>$M2865*'Assumptions (T&amp;D)'!Q$24</f>
        <v>0.05201127474</v>
      </c>
      <c r="AB2984" s="372">
        <f>$M2865*'Assumptions (T&amp;D)'!R$24</f>
        <v>0.05201127474</v>
      </c>
      <c r="AC2984" s="372">
        <f>$M2865*'Assumptions (T&amp;D)'!S$24</f>
        <v>0.05201127474</v>
      </c>
      <c r="AD2984" s="372">
        <f>$M2865*'Assumptions (T&amp;D)'!T$24</f>
        <v>0.05201127474</v>
      </c>
      <c r="AE2984" s="372">
        <f>$M2865*'Assumptions (T&amp;D)'!U$24</f>
        <v>0.05201127474</v>
      </c>
      <c r="AF2984" s="372">
        <f>$M2865*'Assumptions (T&amp;D)'!V$24</f>
        <v>0.05201127474</v>
      </c>
      <c r="AG2984" s="372">
        <f>$M2865*'Assumptions (T&amp;D)'!W$24</f>
        <v>0.02600563737</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0.0362218115</v>
      </c>
      <c r="O2985" s="372">
        <f>$N2865*'Assumptions (T&amp;D)'!D$24</f>
        <v>0.06973906108</v>
      </c>
      <c r="P2985" s="372">
        <f>$N2865*'Assumptions (T&amp;D)'!E$24</f>
        <v>0.06452312022</v>
      </c>
      <c r="Q2985" s="372">
        <f>$N2865*'Assumptions (T&amp;D)'!F$24</f>
        <v>0.05969354536</v>
      </c>
      <c r="R2985" s="372">
        <f>$N2865*'Assumptions (T&amp;D)'!G$24</f>
        <v>0.05515374498</v>
      </c>
      <c r="S2985" s="372">
        <f>$N2865*'Assumptions (T&amp;D)'!H$24</f>
        <v>0.05109690209</v>
      </c>
      <c r="T2985" s="372">
        <f>$N2865*'Assumptions (T&amp;D)'!I$24</f>
        <v>0.0472332422</v>
      </c>
      <c r="U2985" s="372">
        <f>$N2865*'Assumptions (T&amp;D)'!J$24</f>
        <v>0.0436593568</v>
      </c>
      <c r="V2985" s="372">
        <f>$N2865*'Assumptions (T&amp;D)'!K$24</f>
        <v>0.04307980781</v>
      </c>
      <c r="W2985" s="372">
        <f>$N2865*'Assumptions (T&amp;D)'!L$24</f>
        <v>0.04307980781</v>
      </c>
      <c r="X2985" s="372">
        <f>$N2865*'Assumptions (T&amp;D)'!M$24</f>
        <v>0.04307980781</v>
      </c>
      <c r="Y2985" s="372">
        <f>$N2865*'Assumptions (T&amp;D)'!N$24</f>
        <v>0.04307980781</v>
      </c>
      <c r="Z2985" s="372">
        <f>$N2865*'Assumptions (T&amp;D)'!O$24</f>
        <v>0.04307980781</v>
      </c>
      <c r="AA2985" s="372">
        <f>$N2865*'Assumptions (T&amp;D)'!P$24</f>
        <v>0.04307980781</v>
      </c>
      <c r="AB2985" s="372">
        <f>$N2865*'Assumptions (T&amp;D)'!Q$24</f>
        <v>0.04307980781</v>
      </c>
      <c r="AC2985" s="372">
        <f>$N2865*'Assumptions (T&amp;D)'!R$24</f>
        <v>0.04307980781</v>
      </c>
      <c r="AD2985" s="372">
        <f>$N2865*'Assumptions (T&amp;D)'!S$24</f>
        <v>0.04307980781</v>
      </c>
      <c r="AE2985" s="372">
        <f>$N2865*'Assumptions (T&amp;D)'!T$24</f>
        <v>0.04307980781</v>
      </c>
      <c r="AF2985" s="372">
        <f>$N2865*'Assumptions (T&amp;D)'!U$24</f>
        <v>0.04307980781</v>
      </c>
      <c r="AG2985" s="372">
        <f>$N2865*'Assumptions (T&amp;D)'!V$24</f>
        <v>0.04307980781</v>
      </c>
      <c r="AH2985" s="372">
        <f>$N2865*'Assumptions (T&amp;D)'!W$24</f>
        <v>0.02153990391</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0.04568117969</v>
      </c>
      <c r="P2986" s="372">
        <f>$O2865*'Assumptions (T&amp;D)'!D$24</f>
        <v>0.08795149797</v>
      </c>
      <c r="Q2986" s="372">
        <f>$O2865*'Assumptions (T&amp;D)'!E$24</f>
        <v>0.0813734081</v>
      </c>
      <c r="R2986" s="372">
        <f>$O2865*'Assumptions (T&amp;D)'!F$24</f>
        <v>0.07528258414</v>
      </c>
      <c r="S2986" s="372">
        <f>$O2865*'Assumptions (T&amp;D)'!G$24</f>
        <v>0.06955720961</v>
      </c>
      <c r="T2986" s="372">
        <f>$O2865*'Assumptions (T&amp;D)'!H$24</f>
        <v>0.06444091749</v>
      </c>
      <c r="U2986" s="372">
        <f>$O2865*'Assumptions (T&amp;D)'!I$24</f>
        <v>0.05956825832</v>
      </c>
      <c r="V2986" s="372">
        <f>$O2865*'Assumptions (T&amp;D)'!J$24</f>
        <v>0.05506104859</v>
      </c>
      <c r="W2986" s="372">
        <f>$O2865*'Assumptions (T&amp;D)'!K$24</f>
        <v>0.05433014972</v>
      </c>
      <c r="X2986" s="372">
        <f>$O2865*'Assumptions (T&amp;D)'!L$24</f>
        <v>0.05433014972</v>
      </c>
      <c r="Y2986" s="372">
        <f>$O2865*'Assumptions (T&amp;D)'!M$24</f>
        <v>0.05433014972</v>
      </c>
      <c r="Z2986" s="372">
        <f>$O2865*'Assumptions (T&amp;D)'!N$24</f>
        <v>0.05433014972</v>
      </c>
      <c r="AA2986" s="372">
        <f>$O2865*'Assumptions (T&amp;D)'!O$24</f>
        <v>0.05433014972</v>
      </c>
      <c r="AB2986" s="372">
        <f>$O2865*'Assumptions (T&amp;D)'!P$24</f>
        <v>0.05433014972</v>
      </c>
      <c r="AC2986" s="372">
        <f>$O2865*'Assumptions (T&amp;D)'!Q$24</f>
        <v>0.05433014972</v>
      </c>
      <c r="AD2986" s="372">
        <f>$O2865*'Assumptions (T&amp;D)'!R$24</f>
        <v>0.05433014972</v>
      </c>
      <c r="AE2986" s="372">
        <f>$O2865*'Assumptions (T&amp;D)'!S$24</f>
        <v>0.05433014972</v>
      </c>
      <c r="AF2986" s="372">
        <f>$O2865*'Assumptions (T&amp;D)'!T$24</f>
        <v>0.05433014972</v>
      </c>
      <c r="AG2986" s="372">
        <f>$O2865*'Assumptions (T&amp;D)'!U$24</f>
        <v>0.05433014972</v>
      </c>
      <c r="AH2986" s="372">
        <f>$O2865*'Assumptions (T&amp;D)'!V$24</f>
        <v>0.05433014972</v>
      </c>
      <c r="AI2986" s="372">
        <f>$O2865*'Assumptions (T&amp;D)'!W$24</f>
        <v>0.02716507486</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0.04109189254</v>
      </c>
      <c r="Q2987" s="372">
        <f>$P2865*'Assumptions (T&amp;D)'!D$24</f>
        <v>0.07911559043</v>
      </c>
      <c r="R2987" s="372">
        <f>$P2865*'Assumptions (T&amp;D)'!E$24</f>
        <v>0.0731983579</v>
      </c>
      <c r="S2987" s="372">
        <f>$P2865*'Assumptions (T&amp;D)'!F$24</f>
        <v>0.0677194389</v>
      </c>
      <c r="T2987" s="372">
        <f>$P2865*'Assumptions (T&amp;D)'!G$24</f>
        <v>0.06256925503</v>
      </c>
      <c r="U2987" s="372">
        <f>$P2865*'Assumptions (T&amp;D)'!H$24</f>
        <v>0.05796696307</v>
      </c>
      <c r="V2987" s="372">
        <f>$P2865*'Assumptions (T&amp;D)'!I$24</f>
        <v>0.05358382787</v>
      </c>
      <c r="W2987" s="372">
        <f>$P2865*'Assumptions (T&amp;D)'!J$24</f>
        <v>0.0495294278</v>
      </c>
      <c r="X2987" s="372">
        <f>$P2865*'Assumptions (T&amp;D)'!K$24</f>
        <v>0.04887195752</v>
      </c>
      <c r="Y2987" s="372">
        <f>$P2865*'Assumptions (T&amp;D)'!L$24</f>
        <v>0.04887195752</v>
      </c>
      <c r="Z2987" s="372">
        <f>$P2865*'Assumptions (T&amp;D)'!M$24</f>
        <v>0.04887195752</v>
      </c>
      <c r="AA2987" s="372">
        <f>$P2865*'Assumptions (T&amp;D)'!N$24</f>
        <v>0.04887195752</v>
      </c>
      <c r="AB2987" s="372">
        <f>$P2865*'Assumptions (T&amp;D)'!O$24</f>
        <v>0.04887195752</v>
      </c>
      <c r="AC2987" s="372">
        <f>$P2865*'Assumptions (T&amp;D)'!P$24</f>
        <v>0.04887195752</v>
      </c>
      <c r="AD2987" s="372">
        <f>$P2865*'Assumptions (T&amp;D)'!Q$24</f>
        <v>0.04887195752</v>
      </c>
      <c r="AE2987" s="372">
        <f>$P2865*'Assumptions (T&amp;D)'!R$24</f>
        <v>0.04887195752</v>
      </c>
      <c r="AF2987" s="372">
        <f>$P2865*'Assumptions (T&amp;D)'!S$24</f>
        <v>0.04887195752</v>
      </c>
      <c r="AG2987" s="372">
        <f>$P2865*'Assumptions (T&amp;D)'!T$24</f>
        <v>0.04887195752</v>
      </c>
      <c r="AH2987" s="372">
        <f>$P2865*'Assumptions (T&amp;D)'!U$24</f>
        <v>0.04887195752</v>
      </c>
      <c r="AI2987" s="372">
        <f>$P2865*'Assumptions (T&amp;D)'!V$24</f>
        <v>0.04887195752</v>
      </c>
      <c r="AJ2987" s="372">
        <f>$P2865*'Assumptions (T&amp;D)'!W$24</f>
        <v>0.02443597876</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0.04895325188</v>
      </c>
      <c r="R2988" s="372">
        <f>$Q2865*'Assumptions (T&amp;D)'!D$24</f>
        <v>0.09425132761</v>
      </c>
      <c r="S2988" s="372">
        <f>$Q2865*'Assumptions (T&amp;D)'!E$24</f>
        <v>0.08720205934</v>
      </c>
      <c r="T2988" s="372">
        <f>$Q2865*'Assumptions (T&amp;D)'!F$24</f>
        <v>0.08067495909</v>
      </c>
      <c r="U2988" s="372">
        <f>$Q2865*'Assumptions (T&amp;D)'!G$24</f>
        <v>0.07453948486</v>
      </c>
      <c r="V2988" s="372">
        <f>$Q2865*'Assumptions (T&amp;D)'!H$24</f>
        <v>0.06905672065</v>
      </c>
      <c r="W2988" s="372">
        <f>$Q2865*'Assumptions (T&amp;D)'!I$24</f>
        <v>0.06383504045</v>
      </c>
      <c r="X2988" s="372">
        <f>$Q2865*'Assumptions (T&amp;D)'!J$24</f>
        <v>0.05900498626</v>
      </c>
      <c r="Y2988" s="372">
        <f>$Q2865*'Assumptions (T&amp;D)'!K$24</f>
        <v>0.05822173423</v>
      </c>
      <c r="Z2988" s="372">
        <f>$Q2865*'Assumptions (T&amp;D)'!L$24</f>
        <v>0.05822173423</v>
      </c>
      <c r="AA2988" s="372">
        <f>$Q2865*'Assumptions (T&amp;D)'!M$24</f>
        <v>0.05822173423</v>
      </c>
      <c r="AB2988" s="372">
        <f>$Q2865*'Assumptions (T&amp;D)'!N$24</f>
        <v>0.05822173423</v>
      </c>
      <c r="AC2988" s="372">
        <f>$Q2865*'Assumptions (T&amp;D)'!O$24</f>
        <v>0.05822173423</v>
      </c>
      <c r="AD2988" s="372">
        <f>$Q2865*'Assumptions (T&amp;D)'!P$24</f>
        <v>0.05822173423</v>
      </c>
      <c r="AE2988" s="372">
        <f>$Q2865*'Assumptions (T&amp;D)'!Q$24</f>
        <v>0.05822173423</v>
      </c>
      <c r="AF2988" s="372">
        <f>$Q2865*'Assumptions (T&amp;D)'!R$24</f>
        <v>0.05822173423</v>
      </c>
      <c r="AG2988" s="372">
        <f>$Q2865*'Assumptions (T&amp;D)'!S$24</f>
        <v>0.05822173423</v>
      </c>
      <c r="AH2988" s="372">
        <f>$Q2865*'Assumptions (T&amp;D)'!T$24</f>
        <v>0.05822173423</v>
      </c>
      <c r="AI2988" s="372">
        <f>$Q2865*'Assumptions (T&amp;D)'!U$24</f>
        <v>0.05822173423</v>
      </c>
      <c r="AJ2988" s="372">
        <f>$Q2865*'Assumptions (T&amp;D)'!V$24</f>
        <v>0.05822173423</v>
      </c>
      <c r="AK2988" s="372">
        <f>$Q2865*'Assumptions (T&amp;D)'!W$24</f>
        <v>0.02911086712</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0.04934894834</v>
      </c>
      <c r="S2989" s="372">
        <f>$R2865*'Assumptions (T&amp;D)'!D$24</f>
        <v>0.0950131752</v>
      </c>
      <c r="T2989" s="372">
        <f>$R2865*'Assumptions (T&amp;D)'!E$24</f>
        <v>0.08790692664</v>
      </c>
      <c r="U2989" s="372">
        <f>$R2865*'Assumptions (T&amp;D)'!F$24</f>
        <v>0.08132706686</v>
      </c>
      <c r="V2989" s="372">
        <f>$R2865*'Assumptions (T&amp;D)'!G$24</f>
        <v>0.07514199867</v>
      </c>
      <c r="W2989" s="372">
        <f>$R2865*'Assumptions (T&amp;D)'!H$24</f>
        <v>0.06961491646</v>
      </c>
      <c r="X2989" s="372">
        <f>$R2865*'Assumptions (T&amp;D)'!I$24</f>
        <v>0.06435102863</v>
      </c>
      <c r="Y2989" s="372">
        <f>$R2865*'Assumptions (T&amp;D)'!J$24</f>
        <v>0.0594819324</v>
      </c>
      <c r="Z2989" s="372">
        <f>$R2865*'Assumptions (T&amp;D)'!K$24</f>
        <v>0.05869234922</v>
      </c>
      <c r="AA2989" s="372">
        <f>$R2865*'Assumptions (T&amp;D)'!L$24</f>
        <v>0.05869234922</v>
      </c>
      <c r="AB2989" s="372">
        <f>$R2865*'Assumptions (T&amp;D)'!M$24</f>
        <v>0.05869234922</v>
      </c>
      <c r="AC2989" s="372">
        <f>$R2865*'Assumptions (T&amp;D)'!N$24</f>
        <v>0.05869234922</v>
      </c>
      <c r="AD2989" s="372">
        <f>$R2865*'Assumptions (T&amp;D)'!O$24</f>
        <v>0.05869234922</v>
      </c>
      <c r="AE2989" s="372">
        <f>$R2865*'Assumptions (T&amp;D)'!P$24</f>
        <v>0.05869234922</v>
      </c>
      <c r="AF2989" s="372">
        <f>$R2865*'Assumptions (T&amp;D)'!Q$24</f>
        <v>0.05869234922</v>
      </c>
      <c r="AG2989" s="372">
        <f>$R2865*'Assumptions (T&amp;D)'!R$24</f>
        <v>0.05869234922</v>
      </c>
      <c r="AH2989" s="372">
        <f>$R2865*'Assumptions (T&amp;D)'!S$24</f>
        <v>0.05869234922</v>
      </c>
      <c r="AI2989" s="372">
        <f>$R2865*'Assumptions (T&amp;D)'!T$24</f>
        <v>0.05869234922</v>
      </c>
      <c r="AJ2989" s="372">
        <f>$R2865*'Assumptions (T&amp;D)'!U$24</f>
        <v>0.05869234922</v>
      </c>
      <c r="AK2989" s="372">
        <f>$R2865*'Assumptions (T&amp;D)'!V$24</f>
        <v>0.05869234922</v>
      </c>
      <c r="AL2989" s="372">
        <f>$R2865*'Assumptions (T&amp;D)'!W$24</f>
        <v>0.02934617461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0.04818345463</v>
      </c>
      <c r="T2990" s="372">
        <f>$S2865*'Assumptions (T&amp;D)'!D$24</f>
        <v>0.09276921131</v>
      </c>
      <c r="U2990" s="372">
        <f>$S2865*'Assumptions (T&amp;D)'!E$24</f>
        <v>0.08583079384</v>
      </c>
      <c r="V2990" s="372">
        <f>$S2865*'Assumptions (T&amp;D)'!F$24</f>
        <v>0.07940633323</v>
      </c>
      <c r="W2990" s="372">
        <f>$S2865*'Assumptions (T&amp;D)'!G$24</f>
        <v>0.07336734025</v>
      </c>
      <c r="X2990" s="372">
        <f>$S2865*'Assumptions (T&amp;D)'!H$24</f>
        <v>0.06797079333</v>
      </c>
      <c r="Y2990" s="372">
        <f>$S2865*'Assumptions (T&amp;D)'!I$24</f>
        <v>0.06283122483</v>
      </c>
      <c r="Z2990" s="372">
        <f>$S2865*'Assumptions (T&amp;D)'!J$24</f>
        <v>0.05807712398</v>
      </c>
      <c r="AA2990" s="372">
        <f>$S2865*'Assumptions (T&amp;D)'!K$24</f>
        <v>0.0573061887</v>
      </c>
      <c r="AB2990" s="372">
        <f>$S2865*'Assumptions (T&amp;D)'!L$24</f>
        <v>0.0573061887</v>
      </c>
      <c r="AC2990" s="372">
        <f>$S2865*'Assumptions (T&amp;D)'!M$24</f>
        <v>0.0573061887</v>
      </c>
      <c r="AD2990" s="372">
        <f>$S2865*'Assumptions (T&amp;D)'!N$24</f>
        <v>0.0573061887</v>
      </c>
      <c r="AE2990" s="372">
        <f>$S2865*'Assumptions (T&amp;D)'!O$24</f>
        <v>0.0573061887</v>
      </c>
      <c r="AF2990" s="372">
        <f>$S2865*'Assumptions (T&amp;D)'!P$24</f>
        <v>0.0573061887</v>
      </c>
      <c r="AG2990" s="372">
        <f>$S2865*'Assumptions (T&amp;D)'!Q$24</f>
        <v>0.0573061887</v>
      </c>
      <c r="AH2990" s="372">
        <f>$S2865*'Assumptions (T&amp;D)'!R$24</f>
        <v>0.0573061887</v>
      </c>
      <c r="AI2990" s="372">
        <f>$S2865*'Assumptions (T&amp;D)'!S$24</f>
        <v>0.0573061887</v>
      </c>
      <c r="AJ2990" s="372">
        <f>$S2865*'Assumptions (T&amp;D)'!T$24</f>
        <v>0.0573061887</v>
      </c>
      <c r="AK2990" s="372">
        <f>$S2865*'Assumptions (T&amp;D)'!U$24</f>
        <v>0.0573061887</v>
      </c>
      <c r="AL2990" s="372">
        <f>$S2865*'Assumptions (T&amp;D)'!V$24</f>
        <v>0.0573061887</v>
      </c>
      <c r="AM2990" s="372">
        <f>$S2865*'Assumptions (T&amp;D)'!W$24</f>
        <v>0.02865309435</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0.04992520076</v>
      </c>
      <c r="U2991" s="372">
        <f>$T2865*'Assumptions (T&amp;D)'!D$24</f>
        <v>0.0961226532</v>
      </c>
      <c r="V2991" s="372">
        <f>$T2865*'Assumptions (T&amp;D)'!E$24</f>
        <v>0.08893342429</v>
      </c>
      <c r="W2991" s="372">
        <f>$T2865*'Assumptions (T&amp;D)'!F$24</f>
        <v>0.08227673086</v>
      </c>
      <c r="X2991" s="372">
        <f>$T2865*'Assumptions (T&amp;D)'!G$24</f>
        <v>0.07601943903</v>
      </c>
      <c r="Y2991" s="372">
        <f>$T2865*'Assumptions (T&amp;D)'!H$24</f>
        <v>0.07042781654</v>
      </c>
      <c r="Z2991" s="372">
        <f>$T2865*'Assumptions (T&amp;D)'!I$24</f>
        <v>0.0651024618</v>
      </c>
      <c r="AA2991" s="372">
        <f>$T2865*'Assumptions (T&amp;D)'!J$24</f>
        <v>0.06017650865</v>
      </c>
      <c r="AB2991" s="372">
        <f>$T2865*'Assumptions (T&amp;D)'!K$24</f>
        <v>0.05937770544</v>
      </c>
      <c r="AC2991" s="372">
        <f>$T2865*'Assumptions (T&amp;D)'!L$24</f>
        <v>0.05937770544</v>
      </c>
      <c r="AD2991" s="372">
        <f>$T2865*'Assumptions (T&amp;D)'!M$24</f>
        <v>0.05937770544</v>
      </c>
      <c r="AE2991" s="372">
        <f>$T2865*'Assumptions (T&amp;D)'!N$24</f>
        <v>0.05937770544</v>
      </c>
      <c r="AF2991" s="372">
        <f>$T2865*'Assumptions (T&amp;D)'!O$24</f>
        <v>0.05937770544</v>
      </c>
      <c r="AG2991" s="372">
        <f>$T2865*'Assumptions (T&amp;D)'!P$24</f>
        <v>0.05937770544</v>
      </c>
      <c r="AH2991" s="372">
        <f>$T2865*'Assumptions (T&amp;D)'!Q$24</f>
        <v>0.05937770544</v>
      </c>
      <c r="AI2991" s="372">
        <f>$T2865*'Assumptions (T&amp;D)'!R$24</f>
        <v>0.05937770544</v>
      </c>
      <c r="AJ2991" s="372">
        <f>$T2865*'Assumptions (T&amp;D)'!S$24</f>
        <v>0.05937770544</v>
      </c>
      <c r="AK2991" s="372">
        <f>$T2865*'Assumptions (T&amp;D)'!T$24</f>
        <v>0.05937770544</v>
      </c>
      <c r="AL2991" s="372">
        <f>$T2865*'Assumptions (T&amp;D)'!U$24</f>
        <v>0.05937770544</v>
      </c>
      <c r="AM2991" s="372">
        <f>$T2865*'Assumptions (T&amp;D)'!V$24</f>
        <v>0.05937770544</v>
      </c>
      <c r="AN2991" s="372">
        <f>$T2865*'Assumptions (T&amp;D)'!W$24</f>
        <v>0.02968885272</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0.05055582313</v>
      </c>
      <c r="V2992" s="372">
        <f>$U2865*'Assumptions (T&amp;D)'!D$24</f>
        <v>0.09733681147</v>
      </c>
      <c r="W2992" s="372">
        <f>$U2865*'Assumptions (T&amp;D)'!E$24</f>
        <v>0.09005677294</v>
      </c>
      <c r="X2992" s="372">
        <f>$U2865*'Assumptions (T&amp;D)'!F$24</f>
        <v>0.08331599652</v>
      </c>
      <c r="Y2992" s="372">
        <f>$U2865*'Assumptions (T&amp;D)'!G$24</f>
        <v>0.07697966669</v>
      </c>
      <c r="Z2992" s="372">
        <f>$U2865*'Assumptions (T&amp;D)'!H$24</f>
        <v>0.0713174145</v>
      </c>
      <c r="AA2992" s="372">
        <f>$U2865*'Assumptions (T&amp;D)'!I$24</f>
        <v>0.06592479336</v>
      </c>
      <c r="AB2992" s="372">
        <f>$U2865*'Assumptions (T&amp;D)'!J$24</f>
        <v>0.06093661881</v>
      </c>
      <c r="AC2992" s="372">
        <f>$U2865*'Assumptions (T&amp;D)'!K$24</f>
        <v>0.06012772564</v>
      </c>
      <c r="AD2992" s="372">
        <f>$U2865*'Assumptions (T&amp;D)'!L$24</f>
        <v>0.06012772564</v>
      </c>
      <c r="AE2992" s="372">
        <f>$U2865*'Assumptions (T&amp;D)'!M$24</f>
        <v>0.06012772564</v>
      </c>
      <c r="AF2992" s="372">
        <f>$U2865*'Assumptions (T&amp;D)'!N$24</f>
        <v>0.06012772564</v>
      </c>
      <c r="AG2992" s="372">
        <f>$U2865*'Assumptions (T&amp;D)'!O$24</f>
        <v>0.06012772564</v>
      </c>
      <c r="AH2992" s="372">
        <f>$U2865*'Assumptions (T&amp;D)'!P$24</f>
        <v>0.06012772564</v>
      </c>
      <c r="AI2992" s="372">
        <f>$U2865*'Assumptions (T&amp;D)'!Q$24</f>
        <v>0.06012772564</v>
      </c>
      <c r="AJ2992" s="372">
        <f>$U2865*'Assumptions (T&amp;D)'!R$24</f>
        <v>0.06012772564</v>
      </c>
      <c r="AK2992" s="372">
        <f>$U2865*'Assumptions (T&amp;D)'!S$24</f>
        <v>0.06012772564</v>
      </c>
      <c r="AL2992" s="372">
        <f>$U2865*'Assumptions (T&amp;D)'!T$24</f>
        <v>0.06012772564</v>
      </c>
      <c r="AM2992" s="372">
        <f>$U2865*'Assumptions (T&amp;D)'!U$24</f>
        <v>0.06012772564</v>
      </c>
      <c r="AN2992" s="372">
        <f>$U2865*'Assumptions (T&amp;D)'!V$24</f>
        <v>0.06012772564</v>
      </c>
      <c r="AO2992" s="372">
        <f>$U2865*'Assumptions (T&amp;D)'!W$24</f>
        <v>0.03006386282</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0.052401455</v>
      </c>
      <c r="W2993" s="372">
        <f>$V2865*'Assumptions (T&amp;D)'!D$24</f>
        <v>0.100890268</v>
      </c>
      <c r="X2993" s="372">
        <f>$V2865*'Assumptions (T&amp;D)'!E$24</f>
        <v>0.0933444585</v>
      </c>
      <c r="Y2993" s="372">
        <f>$V2865*'Assumptions (T&amp;D)'!F$24</f>
        <v>0.08635759784</v>
      </c>
      <c r="Z2993" s="372">
        <f>$V2865*'Assumptions (T&amp;D)'!G$24</f>
        <v>0.07978994881</v>
      </c>
      <c r="AA2993" s="372">
        <f>$V2865*'Assumptions (T&amp;D)'!H$24</f>
        <v>0.07392098585</v>
      </c>
      <c r="AB2993" s="372">
        <f>$V2865*'Assumptions (T&amp;D)'!I$24</f>
        <v>0.06833149732</v>
      </c>
      <c r="AC2993" s="372">
        <f>$V2865*'Assumptions (T&amp;D)'!J$24</f>
        <v>0.06316122042</v>
      </c>
      <c r="AD2993" s="372">
        <f>$V2865*'Assumptions (T&amp;D)'!K$24</f>
        <v>0.06232279714</v>
      </c>
      <c r="AE2993" s="372">
        <f>$V2865*'Assumptions (T&amp;D)'!L$24</f>
        <v>0.06232279714</v>
      </c>
      <c r="AF2993" s="372">
        <f>$V2865*'Assumptions (T&amp;D)'!M$24</f>
        <v>0.06232279714</v>
      </c>
      <c r="AG2993" s="372">
        <f>$V2865*'Assumptions (T&amp;D)'!N$24</f>
        <v>0.06232279714</v>
      </c>
      <c r="AH2993" s="372">
        <f>$V2865*'Assumptions (T&amp;D)'!O$24</f>
        <v>0.06232279714</v>
      </c>
      <c r="AI2993" s="372">
        <f>$V2865*'Assumptions (T&amp;D)'!P$24</f>
        <v>0.06232279714</v>
      </c>
      <c r="AJ2993" s="372">
        <f>$V2865*'Assumptions (T&amp;D)'!Q$24</f>
        <v>0.06232279714</v>
      </c>
      <c r="AK2993" s="372">
        <f>$V2865*'Assumptions (T&amp;D)'!R$24</f>
        <v>0.06232279714</v>
      </c>
      <c r="AL2993" s="372">
        <f>$V2865*'Assumptions (T&amp;D)'!S$24</f>
        <v>0.06232279714</v>
      </c>
      <c r="AM2993" s="372">
        <f>$V2865*'Assumptions (T&amp;D)'!T$24</f>
        <v>0.06232279714</v>
      </c>
      <c r="AN2993" s="372">
        <f>$V2865*'Assumptions (T&amp;D)'!U$24</f>
        <v>0.06232279714</v>
      </c>
      <c r="AO2993" s="372">
        <f>$V2865*'Assumptions (T&amp;D)'!V$24</f>
        <v>0.06232279714</v>
      </c>
      <c r="AP2993" s="372">
        <f>$V2865*'Assumptions (T&amp;D)'!W$24</f>
        <v>0.03116139857</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0.05343627738</v>
      </c>
      <c r="X2994" s="372">
        <f>$W2865*'Assumptions (T&amp;D)'!D$24</f>
        <v>0.102882646</v>
      </c>
      <c r="Y2994" s="372">
        <f>$W2865*'Assumptions (T&amp;D)'!E$24</f>
        <v>0.0951878221</v>
      </c>
      <c r="Z2994" s="372">
        <f>$W2865*'Assumptions (T&amp;D)'!F$24</f>
        <v>0.08806298512</v>
      </c>
      <c r="AA2994" s="372">
        <f>$W2865*'Assumptions (T&amp;D)'!G$24</f>
        <v>0.08136563835</v>
      </c>
      <c r="AB2994" s="372">
        <f>$W2865*'Assumptions (T&amp;D)'!H$24</f>
        <v>0.07538077528</v>
      </c>
      <c r="AC2994" s="372">
        <f>$W2865*'Assumptions (T&amp;D)'!I$24</f>
        <v>0.0696809057</v>
      </c>
      <c r="AD2994" s="372">
        <f>$W2865*'Assumptions (T&amp;D)'!J$24</f>
        <v>0.06440852633</v>
      </c>
      <c r="AE2994" s="372">
        <f>$W2865*'Assumptions (T&amp;D)'!K$24</f>
        <v>0.06355354589</v>
      </c>
      <c r="AF2994" s="372">
        <f>$W2865*'Assumptions (T&amp;D)'!L$24</f>
        <v>0.06355354589</v>
      </c>
      <c r="AG2994" s="372">
        <f>$W2865*'Assumptions (T&amp;D)'!M$24</f>
        <v>0.06355354589</v>
      </c>
      <c r="AH2994" s="372">
        <f>$W2865*'Assumptions (T&amp;D)'!N$24</f>
        <v>0.06355354589</v>
      </c>
      <c r="AI2994" s="372">
        <f>$W2865*'Assumptions (T&amp;D)'!O$24</f>
        <v>0.06355354589</v>
      </c>
      <c r="AJ2994" s="372">
        <f>$W2865*'Assumptions (T&amp;D)'!P$24</f>
        <v>0.06355354589</v>
      </c>
      <c r="AK2994" s="372">
        <f>$W2865*'Assumptions (T&amp;D)'!Q$24</f>
        <v>0.06355354589</v>
      </c>
      <c r="AL2994" s="372">
        <f>$W2865*'Assumptions (T&amp;D)'!R$24</f>
        <v>0.06355354589</v>
      </c>
      <c r="AM2994" s="372">
        <f>$W2865*'Assumptions (T&amp;D)'!S$24</f>
        <v>0.06355354589</v>
      </c>
      <c r="AN2994" s="372">
        <f>$W2865*'Assumptions (T&amp;D)'!T$24</f>
        <v>0.06355354589</v>
      </c>
      <c r="AO2994" s="372">
        <f>$W2865*'Assumptions (T&amp;D)'!U$24</f>
        <v>0.06355354589</v>
      </c>
      <c r="AP2994" s="372">
        <f>$W2865*'Assumptions (T&amp;D)'!V$24</f>
        <v>0.06355354589</v>
      </c>
      <c r="AQ2994" s="372">
        <f>$W2865*'Assumptions (T&amp;D)'!W$24</f>
        <v>0.03177677295</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0.05605007877</v>
      </c>
      <c r="Y2995" s="372">
        <f>$X2865*'Assumptions (T&amp;D)'!D$24</f>
        <v>0.107915085</v>
      </c>
      <c r="Z2995" s="372">
        <f>$X2865*'Assumptions (T&amp;D)'!E$24</f>
        <v>0.09984387365</v>
      </c>
      <c r="AA2995" s="372">
        <f>$X2865*'Assumptions (T&amp;D)'!F$24</f>
        <v>0.09237052982</v>
      </c>
      <c r="AB2995" s="372">
        <f>$X2865*'Assumptions (T&amp;D)'!G$24</f>
        <v>0.08534558661</v>
      </c>
      <c r="AC2995" s="372">
        <f>$X2865*'Assumptions (T&amp;D)'!H$24</f>
        <v>0.07906797779</v>
      </c>
      <c r="AD2995" s="372">
        <f>$X2865*'Assumptions (T&amp;D)'!I$24</f>
        <v>0.07308930272</v>
      </c>
      <c r="AE2995" s="372">
        <f>$X2865*'Assumptions (T&amp;D)'!J$24</f>
        <v>0.06755902828</v>
      </c>
      <c r="AF2995" s="372">
        <f>$X2865*'Assumptions (T&amp;D)'!K$24</f>
        <v>0.06666222702</v>
      </c>
      <c r="AG2995" s="372">
        <f>$X2865*'Assumptions (T&amp;D)'!L$24</f>
        <v>0.06666222702</v>
      </c>
      <c r="AH2995" s="372">
        <f>$X2865*'Assumptions (T&amp;D)'!M$24</f>
        <v>0.06666222702</v>
      </c>
      <c r="AI2995" s="372">
        <f>$X2865*'Assumptions (T&amp;D)'!N$24</f>
        <v>0.06666222702</v>
      </c>
      <c r="AJ2995" s="372">
        <f>$X2865*'Assumptions (T&amp;D)'!O$24</f>
        <v>0.06666222702</v>
      </c>
      <c r="AK2995" s="372">
        <f>$X2865*'Assumptions (T&amp;D)'!P$24</f>
        <v>0.06666222702</v>
      </c>
      <c r="AL2995" s="372">
        <f>$X2865*'Assumptions (T&amp;D)'!Q$24</f>
        <v>0.06666222702</v>
      </c>
      <c r="AM2995" s="372">
        <f>$X2865*'Assumptions (T&amp;D)'!R$24</f>
        <v>0.06666222702</v>
      </c>
      <c r="AN2995" s="372">
        <f>$X2865*'Assumptions (T&amp;D)'!S$24</f>
        <v>0.06666222702</v>
      </c>
      <c r="AO2995" s="372">
        <f>$X2865*'Assumptions (T&amp;D)'!T$24</f>
        <v>0.06666222702</v>
      </c>
      <c r="AP2995" s="372">
        <f>$X2865*'Assumptions (T&amp;D)'!U$24</f>
        <v>0.06666222702</v>
      </c>
      <c r="AQ2995" s="372">
        <f>$X2865*'Assumptions (T&amp;D)'!V$24</f>
        <v>0.06666222702</v>
      </c>
      <c r="AR2995" s="372">
        <f>$X2865*'Assumptions (T&amp;D)'!W$24</f>
        <v>0.03333111351</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0.05795161479</v>
      </c>
      <c r="Z2996" s="372">
        <f>$Y2865*'Assumptions (T&amp;D)'!D$24</f>
        <v>0.1115761757</v>
      </c>
      <c r="AA2996" s="372">
        <f>$Y2865*'Assumptions (T&amp;D)'!E$24</f>
        <v>0.1032311431</v>
      </c>
      <c r="AB2996" s="372">
        <f>$Y2865*'Assumptions (T&amp;D)'!F$24</f>
        <v>0.09550426117</v>
      </c>
      <c r="AC2996" s="372">
        <f>$Y2865*'Assumptions (T&amp;D)'!G$24</f>
        <v>0.08824099212</v>
      </c>
      <c r="AD2996" s="372">
        <f>$Y2865*'Assumptions (T&amp;D)'!H$24</f>
        <v>0.08175041126</v>
      </c>
      <c r="AE2996" s="372">
        <f>$Y2865*'Assumptions (T&amp;D)'!I$24</f>
        <v>0.07556890568</v>
      </c>
      <c r="AF2996" s="372">
        <f>$Y2865*'Assumptions (T&amp;D)'!J$24</f>
        <v>0.06985101302</v>
      </c>
      <c r="AG2996" s="372">
        <f>$Y2865*'Assumptions (T&amp;D)'!K$24</f>
        <v>0.06892378719</v>
      </c>
      <c r="AH2996" s="372">
        <f>$Y2865*'Assumptions (T&amp;D)'!L$24</f>
        <v>0.06892378719</v>
      </c>
      <c r="AI2996" s="372">
        <f>$Y2865*'Assumptions (T&amp;D)'!M$24</f>
        <v>0.06892378719</v>
      </c>
      <c r="AJ2996" s="372">
        <f>$Y2865*'Assumptions (T&amp;D)'!N$24</f>
        <v>0.06892378719</v>
      </c>
      <c r="AK2996" s="372">
        <f>$Y2865*'Assumptions (T&amp;D)'!O$24</f>
        <v>0.06892378719</v>
      </c>
      <c r="AL2996" s="372">
        <f>$Y2865*'Assumptions (T&amp;D)'!P$24</f>
        <v>0.06892378719</v>
      </c>
      <c r="AM2996" s="372">
        <f>$Y2865*'Assumptions (T&amp;D)'!Q$24</f>
        <v>0.06892378719</v>
      </c>
      <c r="AN2996" s="372">
        <f>$Y2865*'Assumptions (T&amp;D)'!R$24</f>
        <v>0.06892378719</v>
      </c>
      <c r="AO2996" s="372">
        <f>$Y2865*'Assumptions (T&amp;D)'!S$24</f>
        <v>0.06892378719</v>
      </c>
      <c r="AP2996" s="372">
        <f>$Y2865*'Assumptions (T&amp;D)'!T$24</f>
        <v>0.06892378719</v>
      </c>
      <c r="AQ2996" s="372">
        <f>$Y2865*'Assumptions (T&amp;D)'!U$24</f>
        <v>0.06892378719</v>
      </c>
      <c r="AR2996" s="372">
        <f>$Y2865*'Assumptions (T&amp;D)'!V$24</f>
        <v>0.06892378719</v>
      </c>
      <c r="AS2996" s="372">
        <f>$Y2865*'Assumptions (T&amp;D)'!W$24</f>
        <v>0.03446189359</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0.05990639522</v>
      </c>
      <c r="AA2997" s="372">
        <f>$Z2865*'Assumptions (T&amp;D)'!D$24</f>
        <v>0.1153397796</v>
      </c>
      <c r="AB2997" s="372">
        <f>$Z2865*'Assumptions (T&amp;D)'!E$24</f>
        <v>0.1067132587</v>
      </c>
      <c r="AC2997" s="372">
        <f>$Z2865*'Assumptions (T&amp;D)'!F$24</f>
        <v>0.09872573932</v>
      </c>
      <c r="AD2997" s="372">
        <f>$Z2865*'Assumptions (T&amp;D)'!G$24</f>
        <v>0.09121747112</v>
      </c>
      <c r="AE2997" s="372">
        <f>$Z2865*'Assumptions (T&amp;D)'!H$24</f>
        <v>0.08450795485</v>
      </c>
      <c r="AF2997" s="372">
        <f>$Z2865*'Assumptions (T&amp;D)'!I$24</f>
        <v>0.07811793936</v>
      </c>
      <c r="AG2997" s="372">
        <f>$Z2865*'Assumptions (T&amp;D)'!J$24</f>
        <v>0.07220717503</v>
      </c>
      <c r="AH2997" s="372">
        <f>$Z2865*'Assumptions (T&amp;D)'!K$24</f>
        <v>0.07124867271</v>
      </c>
      <c r="AI2997" s="372">
        <f>$Z2865*'Assumptions (T&amp;D)'!L$24</f>
        <v>0.07124867271</v>
      </c>
      <c r="AJ2997" s="372">
        <f>$Z2865*'Assumptions (T&amp;D)'!M$24</f>
        <v>0.07124867271</v>
      </c>
      <c r="AK2997" s="372">
        <f>$Z2865*'Assumptions (T&amp;D)'!N$24</f>
        <v>0.07124867271</v>
      </c>
      <c r="AL2997" s="372">
        <f>$Z2865*'Assumptions (T&amp;D)'!O$24</f>
        <v>0.07124867271</v>
      </c>
      <c r="AM2997" s="372">
        <f>$Z2865*'Assumptions (T&amp;D)'!P$24</f>
        <v>0.07124867271</v>
      </c>
      <c r="AN2997" s="372">
        <f>$Z2865*'Assumptions (T&amp;D)'!Q$24</f>
        <v>0.07124867271</v>
      </c>
      <c r="AO2997" s="372">
        <f>$Z2865*'Assumptions (T&amp;D)'!R$24</f>
        <v>0.07124867271</v>
      </c>
      <c r="AP2997" s="372">
        <f>$Z2865*'Assumptions (T&amp;D)'!S$24</f>
        <v>0.07124867271</v>
      </c>
      <c r="AQ2997" s="372">
        <f>$Z2865*'Assumptions (T&amp;D)'!T$24</f>
        <v>0.07124867271</v>
      </c>
      <c r="AR2997" s="372">
        <f>$Z2865*'Assumptions (T&amp;D)'!U$24</f>
        <v>0.07124867271</v>
      </c>
      <c r="AS2997" s="372">
        <f>$Z2865*'Assumptions (T&amp;D)'!V$24</f>
        <v>0.07124867271</v>
      </c>
      <c r="AT2997" s="372">
        <f>$Z2865*'Assumptions (T&amp;D)'!W$24</f>
        <v>0.03562433636</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0.06191578143</v>
      </c>
      <c r="AB2998" s="372">
        <f>$AA2865*'Assumptions (T&amp;D)'!D$24</f>
        <v>0.1192085178</v>
      </c>
      <c r="AC2998" s="372">
        <f>$AA2865*'Assumptions (T&amp;D)'!E$24</f>
        <v>0.1102926453</v>
      </c>
      <c r="AD2998" s="372">
        <f>$AA2865*'Assumptions (T&amp;D)'!F$24</f>
        <v>0.1020372078</v>
      </c>
      <c r="AE2998" s="372">
        <f>$AA2865*'Assumptions (T&amp;D)'!G$24</f>
        <v>0.09427709653</v>
      </c>
      <c r="AF2998" s="372">
        <f>$AA2865*'Assumptions (T&amp;D)'!H$24</f>
        <v>0.08734252901</v>
      </c>
      <c r="AG2998" s="372">
        <f>$AA2865*'Assumptions (T&amp;D)'!I$24</f>
        <v>0.08073817899</v>
      </c>
      <c r="AH2998" s="372">
        <f>$AA2865*'Assumptions (T&amp;D)'!J$24</f>
        <v>0.07462915522</v>
      </c>
      <c r="AI2998" s="372">
        <f>$AA2865*'Assumptions (T&amp;D)'!K$24</f>
        <v>0.07363850272</v>
      </c>
      <c r="AJ2998" s="372">
        <f>$AA2865*'Assumptions (T&amp;D)'!L$24</f>
        <v>0.07363850272</v>
      </c>
      <c r="AK2998" s="372">
        <f>$AA2865*'Assumptions (T&amp;D)'!M$24</f>
        <v>0.07363850272</v>
      </c>
      <c r="AL2998" s="372">
        <f>$AA2865*'Assumptions (T&amp;D)'!N$24</f>
        <v>0.07363850272</v>
      </c>
      <c r="AM2998" s="372">
        <f>$AA2865*'Assumptions (T&amp;D)'!O$24</f>
        <v>0.07363850272</v>
      </c>
      <c r="AN2998" s="372">
        <f>$AA2865*'Assumptions (T&amp;D)'!P$24</f>
        <v>0.07363850272</v>
      </c>
      <c r="AO2998" s="372">
        <f>$AA2865*'Assumptions (T&amp;D)'!Q$24</f>
        <v>0.07363850272</v>
      </c>
      <c r="AP2998" s="372">
        <f>$AA2865*'Assumptions (T&amp;D)'!R$24</f>
        <v>0.07363850272</v>
      </c>
      <c r="AQ2998" s="372">
        <f>$AA2865*'Assumptions (T&amp;D)'!S$24</f>
        <v>0.07363850272</v>
      </c>
      <c r="AR2998" s="372">
        <f>$AA2865*'Assumptions (T&amp;D)'!T$24</f>
        <v>0.07363850272</v>
      </c>
      <c r="AS2998" s="372">
        <f>$AA2865*'Assumptions (T&amp;D)'!U$24</f>
        <v>0.07363850272</v>
      </c>
      <c r="AT2998" s="372">
        <f>$AA2865*'Assumptions (T&amp;D)'!V$24</f>
        <v>0.07363850272</v>
      </c>
      <c r="AU2998" s="372">
        <f>$AA2865*'Assumptions (T&amp;D)'!W$24</f>
        <v>0.03681925136</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0.06398116781</v>
      </c>
      <c r="AC2999" s="372">
        <f>$AB2865*'Assumptions (T&amp;D)'!D$24</f>
        <v>0.1231850751</v>
      </c>
      <c r="AD2999" s="372">
        <f>$AB2865*'Assumptions (T&amp;D)'!E$24</f>
        <v>0.1139717869</v>
      </c>
      <c r="AE2999" s="372">
        <f>$AB2865*'Assumptions (T&amp;D)'!F$24</f>
        <v>0.1054409645</v>
      </c>
      <c r="AF2999" s="372">
        <f>$AB2865*'Assumptions (T&amp;D)'!G$24</f>
        <v>0.09742199152</v>
      </c>
      <c r="AG2999" s="372">
        <f>$AB2865*'Assumptions (T&amp;D)'!H$24</f>
        <v>0.09025610072</v>
      </c>
      <c r="AH2999" s="372">
        <f>$AB2865*'Assumptions (T&amp;D)'!I$24</f>
        <v>0.08343144282</v>
      </c>
      <c r="AI2999" s="372">
        <f>$AB2865*'Assumptions (T&amp;D)'!J$24</f>
        <v>0.07711863426</v>
      </c>
      <c r="AJ2999" s="372">
        <f>$AB2865*'Assumptions (T&amp;D)'!K$24</f>
        <v>0.07609493558</v>
      </c>
      <c r="AK2999" s="372">
        <f>$AB2865*'Assumptions (T&amp;D)'!L$24</f>
        <v>0.07609493558</v>
      </c>
      <c r="AL2999" s="372">
        <f>$AB2865*'Assumptions (T&amp;D)'!M$24</f>
        <v>0.07609493558</v>
      </c>
      <c r="AM2999" s="372">
        <f>$AB2865*'Assumptions (T&amp;D)'!N$24</f>
        <v>0.07609493558</v>
      </c>
      <c r="AN2999" s="372">
        <f>$AB2865*'Assumptions (T&amp;D)'!O$24</f>
        <v>0.07609493558</v>
      </c>
      <c r="AO2999" s="372">
        <f>$AB2865*'Assumptions (T&amp;D)'!P$24</f>
        <v>0.07609493558</v>
      </c>
      <c r="AP2999" s="372">
        <f>$AB2865*'Assumptions (T&amp;D)'!Q$24</f>
        <v>0.07609493558</v>
      </c>
      <c r="AQ2999" s="372">
        <f>$AB2865*'Assumptions (T&amp;D)'!R$24</f>
        <v>0.07609493558</v>
      </c>
      <c r="AR2999" s="372">
        <f>$AB2865*'Assumptions (T&amp;D)'!S$24</f>
        <v>0.07609493558</v>
      </c>
      <c r="AS2999" s="372">
        <f>$AB2865*'Assumptions (T&amp;D)'!T$24</f>
        <v>0.07609493558</v>
      </c>
      <c r="AT2999" s="372">
        <f>$AB2865*'Assumptions (T&amp;D)'!U$24</f>
        <v>0.07609493558</v>
      </c>
      <c r="AU2999" s="372">
        <f>$AB2865*'Assumptions (T&amp;D)'!V$24</f>
        <v>0.07609493558</v>
      </c>
      <c r="AV2999" s="372">
        <f>$AB2865*'Assumptions (T&amp;D)'!W$24</f>
        <v>0.03804746779</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0.0661039825</v>
      </c>
      <c r="AD3000" s="372">
        <f>$AC2865*'Assumptions (T&amp;D)'!D$24</f>
        <v>0.127272201</v>
      </c>
      <c r="AE3000" s="372">
        <f>$AC2865*'Assumptions (T&amp;D)'!E$24</f>
        <v>0.1177532275</v>
      </c>
      <c r="AF3000" s="372">
        <f>$AC2865*'Assumptions (T&amp;D)'!F$24</f>
        <v>0.1089393632</v>
      </c>
      <c r="AG3000" s="372">
        <f>$AC2865*'Assumptions (T&amp;D)'!G$24</f>
        <v>0.1006543307</v>
      </c>
      <c r="AH3000" s="372">
        <f>$AC2865*'Assumptions (T&amp;D)'!H$24</f>
        <v>0.09325068465</v>
      </c>
      <c r="AI3000" s="372">
        <f>$AC2865*'Assumptions (T&amp;D)'!I$24</f>
        <v>0.08619959318</v>
      </c>
      <c r="AJ3000" s="372">
        <f>$AC2865*'Assumptions (T&amp;D)'!J$24</f>
        <v>0.07967733358</v>
      </c>
      <c r="AK3000" s="372">
        <f>$AC2865*'Assumptions (T&amp;D)'!K$24</f>
        <v>0.07861966986</v>
      </c>
      <c r="AL3000" s="372">
        <f>$AC2865*'Assumptions (T&amp;D)'!L$24</f>
        <v>0.07861966986</v>
      </c>
      <c r="AM3000" s="372">
        <f>$AC2865*'Assumptions (T&amp;D)'!M$24</f>
        <v>0.07861966986</v>
      </c>
      <c r="AN3000" s="372">
        <f>$AC2865*'Assumptions (T&amp;D)'!N$24</f>
        <v>0.07861966986</v>
      </c>
      <c r="AO3000" s="372">
        <f>$AC2865*'Assumptions (T&amp;D)'!O$24</f>
        <v>0.07861966986</v>
      </c>
      <c r="AP3000" s="372">
        <f>$AC2865*'Assumptions (T&amp;D)'!P$24</f>
        <v>0.07861966986</v>
      </c>
      <c r="AQ3000" s="372">
        <f>$AC2865*'Assumptions (T&amp;D)'!Q$24</f>
        <v>0.07861966986</v>
      </c>
      <c r="AR3000" s="372">
        <f>$AC2865*'Assumptions (T&amp;D)'!R$24</f>
        <v>0.07861966986</v>
      </c>
      <c r="AS3000" s="372">
        <f>$AC2865*'Assumptions (T&amp;D)'!S$24</f>
        <v>0.07861966986</v>
      </c>
      <c r="AT3000" s="372">
        <f>$AC2865*'Assumptions (T&amp;D)'!T$24</f>
        <v>0.07861966986</v>
      </c>
      <c r="AU3000" s="372">
        <f>$AC2865*'Assumptions (T&amp;D)'!U$24</f>
        <v>0.07861966986</v>
      </c>
      <c r="AV3000" s="372">
        <f>$AC2865*'Assumptions (T&amp;D)'!V$24</f>
        <v>0.07861966986</v>
      </c>
      <c r="AW3000" s="372">
        <f>$AC2865*'Assumptions (T&amp;D)'!W$24</f>
        <v>0.03930983493</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0.06828568823</v>
      </c>
      <c r="AE3001" s="372">
        <f>$AD2865*'Assumptions (T&amp;D)'!D$24</f>
        <v>0.1314727117</v>
      </c>
      <c r="AF3001" s="372">
        <f>$AD2865*'Assumptions (T&amp;D)'!E$24</f>
        <v>0.1216395726</v>
      </c>
      <c r="AG3001" s="372">
        <f>$AD2865*'Assumptions (T&amp;D)'!F$24</f>
        <v>0.1125348142</v>
      </c>
      <c r="AH3001" s="372">
        <f>$AD2865*'Assumptions (T&amp;D)'!G$24</f>
        <v>0.1039763413</v>
      </c>
      <c r="AI3001" s="372">
        <f>$AD2865*'Assumptions (T&amp;D)'!H$24</f>
        <v>0.0963283442</v>
      </c>
      <c r="AJ3001" s="372">
        <f>$AD2865*'Assumptions (T&amp;D)'!I$24</f>
        <v>0.08904453746</v>
      </c>
      <c r="AK3001" s="372">
        <f>$AD2865*'Assumptions (T&amp;D)'!J$24</f>
        <v>0.08230701622</v>
      </c>
      <c r="AL3001" s="372">
        <f>$AD2865*'Assumptions (T&amp;D)'!K$24</f>
        <v>0.08121444521</v>
      </c>
      <c r="AM3001" s="372">
        <f>$AD2865*'Assumptions (T&amp;D)'!L$24</f>
        <v>0.08121444521</v>
      </c>
      <c r="AN3001" s="372">
        <f>$AD2865*'Assumptions (T&amp;D)'!M$24</f>
        <v>0.08121444521</v>
      </c>
      <c r="AO3001" s="372">
        <f>$AD2865*'Assumptions (T&amp;D)'!N$24</f>
        <v>0.08121444521</v>
      </c>
      <c r="AP3001" s="372">
        <f>$AD2865*'Assumptions (T&amp;D)'!O$24</f>
        <v>0.08121444521</v>
      </c>
      <c r="AQ3001" s="372">
        <f>$AD2865*'Assumptions (T&amp;D)'!P$24</f>
        <v>0.08121444521</v>
      </c>
      <c r="AR3001" s="372">
        <f>$AD2865*'Assumptions (T&amp;D)'!Q$24</f>
        <v>0.08121444521</v>
      </c>
      <c r="AS3001" s="372">
        <f>$AD2865*'Assumptions (T&amp;D)'!R$24</f>
        <v>0.08121444521</v>
      </c>
      <c r="AT3001" s="372">
        <f>$AD2865*'Assumptions (T&amp;D)'!S$24</f>
        <v>0.08121444521</v>
      </c>
      <c r="AU3001" s="372">
        <f>$AD2865*'Assumptions (T&amp;D)'!T$24</f>
        <v>0.08121444521</v>
      </c>
      <c r="AV3001" s="372">
        <f>$AD2865*'Assumptions (T&amp;D)'!U$24</f>
        <v>0.08121444521</v>
      </c>
      <c r="AW3001" s="372">
        <f>$AD2865*'Assumptions (T&amp;D)'!V$24</f>
        <v>0.08121444521</v>
      </c>
      <c r="AX3001" s="372">
        <f>$AD2865*'Assumptions (T&amp;D)'!W$24</f>
        <v>0.0406072226</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0.0705277831</v>
      </c>
      <c r="AF3002" s="372">
        <f>$AE2865*'Assumptions (T&amp;D)'!D$24</f>
        <v>0.1357894917</v>
      </c>
      <c r="AG3002" s="372">
        <f>$AE2865*'Assumptions (T&amp;D)'!E$24</f>
        <v>0.125633491</v>
      </c>
      <c r="AH3002" s="372">
        <f>$AE2865*'Assumptions (T&amp;D)'!F$24</f>
        <v>0.1162297866</v>
      </c>
      <c r="AI3002" s="372">
        <f>$AE2865*'Assumptions (T&amp;D)'!G$24</f>
        <v>0.1073903044</v>
      </c>
      <c r="AJ3002" s="372">
        <f>$AE2865*'Assumptions (T&amp;D)'!H$24</f>
        <v>0.0994911927</v>
      </c>
      <c r="AK3002" s="372">
        <f>$AE2865*'Assumptions (T&amp;D)'!I$24</f>
        <v>0.09196822916</v>
      </c>
      <c r="AL3002" s="372">
        <f>$AE2865*'Assumptions (T&amp;D)'!J$24</f>
        <v>0.0850094879</v>
      </c>
      <c r="AM3002" s="372">
        <f>$AE2865*'Assumptions (T&amp;D)'!K$24</f>
        <v>0.08388104337</v>
      </c>
      <c r="AN3002" s="372">
        <f>$AE2865*'Assumptions (T&amp;D)'!L$24</f>
        <v>0.08388104337</v>
      </c>
      <c r="AO3002" s="372">
        <f>$AE2865*'Assumptions (T&amp;D)'!M$24</f>
        <v>0.08388104337</v>
      </c>
      <c r="AP3002" s="372">
        <f>$AE2865*'Assumptions (T&amp;D)'!N$24</f>
        <v>0.08388104337</v>
      </c>
      <c r="AQ3002" s="372">
        <f>$AE2865*'Assumptions (T&amp;D)'!O$24</f>
        <v>0.08388104337</v>
      </c>
      <c r="AR3002" s="372">
        <f>$AE2865*'Assumptions (T&amp;D)'!P$24</f>
        <v>0.08388104337</v>
      </c>
      <c r="AS3002" s="372">
        <f>$AE2865*'Assumptions (T&amp;D)'!Q$24</f>
        <v>0.08388104337</v>
      </c>
      <c r="AT3002" s="372">
        <f>$AE2865*'Assumptions (T&amp;D)'!R$24</f>
        <v>0.08388104337</v>
      </c>
      <c r="AU3002" s="372">
        <f>$AE2865*'Assumptions (T&amp;D)'!S$24</f>
        <v>0.08388104337</v>
      </c>
      <c r="AV3002" s="372">
        <f>$AE2865*'Assumptions (T&amp;D)'!T$24</f>
        <v>0.08388104337</v>
      </c>
      <c r="AW3002" s="372">
        <f>$AE2865*'Assumptions (T&amp;D)'!U$24</f>
        <v>0.08388104337</v>
      </c>
      <c r="AX3002" s="372">
        <f>$AE2865*'Assumptions (T&amp;D)'!V$24</f>
        <v>0.08388104337</v>
      </c>
      <c r="AY3002" s="372">
        <f>$AE2865*'Assumptions (T&amp;D)'!W$24</f>
        <v>0.04194052168</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0.0728318014</v>
      </c>
      <c r="AG3003" s="372">
        <f>$AF2865*'Assumptions (T&amp;D)'!D$24</f>
        <v>0.140225495</v>
      </c>
      <c r="AH3003" s="372">
        <f>$AF2865*'Assumptions (T&amp;D)'!E$24</f>
        <v>0.1297377156</v>
      </c>
      <c r="AI3003" s="372">
        <f>$AF2865*'Assumptions (T&amp;D)'!F$24</f>
        <v>0.1200268087</v>
      </c>
      <c r="AJ3003" s="372">
        <f>$AF2865*'Assumptions (T&amp;D)'!G$24</f>
        <v>0.1108985563</v>
      </c>
      <c r="AK3003" s="372">
        <f>$AF2865*'Assumptions (T&amp;D)'!H$24</f>
        <v>0.1027413945</v>
      </c>
      <c r="AL3003" s="372">
        <f>$AF2865*'Assumptions (T&amp;D)'!I$24</f>
        <v>0.09497266903</v>
      </c>
      <c r="AM3003" s="372">
        <f>$AF2865*'Assumptions (T&amp;D)'!J$24</f>
        <v>0.08778659796</v>
      </c>
      <c r="AN3003" s="372">
        <f>$AF2865*'Assumptions (T&amp;D)'!K$24</f>
        <v>0.08662128914</v>
      </c>
      <c r="AO3003" s="372">
        <f>$AF2865*'Assumptions (T&amp;D)'!L$24</f>
        <v>0.08662128914</v>
      </c>
      <c r="AP3003" s="372">
        <f>$AF2865*'Assumptions (T&amp;D)'!M$24</f>
        <v>0.08662128914</v>
      </c>
      <c r="AQ3003" s="372">
        <f>$AF2865*'Assumptions (T&amp;D)'!N$24</f>
        <v>0.08662128914</v>
      </c>
      <c r="AR3003" s="372">
        <f>$AF2865*'Assumptions (T&amp;D)'!O$24</f>
        <v>0.08662128914</v>
      </c>
      <c r="AS3003" s="372">
        <f>$AF2865*'Assumptions (T&amp;D)'!P$24</f>
        <v>0.08662128914</v>
      </c>
      <c r="AT3003" s="372">
        <f>$AF2865*'Assumptions (T&amp;D)'!Q$24</f>
        <v>0.08662128914</v>
      </c>
      <c r="AU3003" s="372">
        <f>$AF2865*'Assumptions (T&amp;D)'!R$24</f>
        <v>0.08662128914</v>
      </c>
      <c r="AV3003" s="372">
        <f>$AF2865*'Assumptions (T&amp;D)'!S$24</f>
        <v>0.08662128914</v>
      </c>
      <c r="AW3003" s="372">
        <f>$AF2865*'Assumptions (T&amp;D)'!T$24</f>
        <v>0.08662128914</v>
      </c>
      <c r="AX3003" s="372">
        <f>$AF2865*'Assumptions (T&amp;D)'!U$24</f>
        <v>0.08662128914</v>
      </c>
      <c r="AY3003" s="372">
        <f>$AF2865*'Assumptions (T&amp;D)'!V$24</f>
        <v>0.08662128914</v>
      </c>
      <c r="AZ3003" s="372">
        <f>$AF2865*'Assumptions (T&amp;D)'!W$24</f>
        <v>0.04331064457</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0.07519931448</v>
      </c>
      <c r="AH3004" s="372">
        <f>$AG2865*'Assumptions (T&amp;D)'!D$24</f>
        <v>0.1447837468</v>
      </c>
      <c r="AI3004" s="372">
        <f>$AG2865*'Assumptions (T&amp;D)'!E$24</f>
        <v>0.1339550455</v>
      </c>
      <c r="AJ3004" s="372">
        <f>$AG2865*'Assumptions (T&amp;D)'!F$24</f>
        <v>0.1239284703</v>
      </c>
      <c r="AK3004" s="372">
        <f>$AG2865*'Assumptions (T&amp;D)'!G$24</f>
        <v>0.1145034895</v>
      </c>
      <c r="AL3004" s="372">
        <f>$AG2865*'Assumptions (T&amp;D)'!H$24</f>
        <v>0.1060811663</v>
      </c>
      <c r="AM3004" s="372">
        <f>$AG2865*'Assumptions (T&amp;D)'!I$24</f>
        <v>0.09805990609</v>
      </c>
      <c r="AN3004" s="372">
        <f>$AG2865*'Assumptions (T&amp;D)'!J$24</f>
        <v>0.09064024039</v>
      </c>
      <c r="AO3004" s="372">
        <f>$AG2865*'Assumptions (T&amp;D)'!K$24</f>
        <v>0.08943705136</v>
      </c>
      <c r="AP3004" s="372">
        <f>$AG2865*'Assumptions (T&amp;D)'!L$24</f>
        <v>0.08943705136</v>
      </c>
      <c r="AQ3004" s="372">
        <f>$AG2865*'Assumptions (T&amp;D)'!M$24</f>
        <v>0.08943705136</v>
      </c>
      <c r="AR3004" s="372">
        <f>$AG2865*'Assumptions (T&amp;D)'!N$24</f>
        <v>0.08943705136</v>
      </c>
      <c r="AS3004" s="372">
        <f>$AG2865*'Assumptions (T&amp;D)'!O$24</f>
        <v>0.08943705136</v>
      </c>
      <c r="AT3004" s="372">
        <f>$AG2865*'Assumptions (T&amp;D)'!P$24</f>
        <v>0.08943705136</v>
      </c>
      <c r="AU3004" s="372">
        <f>$AG2865*'Assumptions (T&amp;D)'!Q$24</f>
        <v>0.08943705136</v>
      </c>
      <c r="AV3004" s="372">
        <f>$AG2865*'Assumptions (T&amp;D)'!R$24</f>
        <v>0.08943705136</v>
      </c>
      <c r="AW3004" s="372">
        <f>$AG2865*'Assumptions (T&amp;D)'!S$24</f>
        <v>0.08943705136</v>
      </c>
      <c r="AX3004" s="372">
        <f>$AG2865*'Assumptions (T&amp;D)'!T$24</f>
        <v>0.08943705136</v>
      </c>
      <c r="AY3004" s="372">
        <f>$AG2865*'Assumptions (T&amp;D)'!U$24</f>
        <v>0.08943705136</v>
      </c>
      <c r="AZ3004" s="372">
        <f>$AG2865*'Assumptions (T&amp;D)'!V$24</f>
        <v>0.08943705136</v>
      </c>
      <c r="BA3004" s="372">
        <f>$AG2865*'Assumptions (T&amp;D)'!W$24</f>
        <v>0.04471852568</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0.07763193161</v>
      </c>
      <c r="AI3005" s="372">
        <f>$AH2865*'Assumptions (T&amp;D)'!D$24</f>
        <v>0.1494673457</v>
      </c>
      <c r="AJ3005" s="372">
        <f>$AH2865*'Assumptions (T&amp;D)'!E$24</f>
        <v>0.1382883475</v>
      </c>
      <c r="AK3005" s="372">
        <f>$AH2865*'Assumptions (T&amp;D)'!F$24</f>
        <v>0.1279374233</v>
      </c>
      <c r="AL3005" s="372">
        <f>$AH2865*'Assumptions (T&amp;D)'!G$24</f>
        <v>0.1182075545</v>
      </c>
      <c r="AM3005" s="372">
        <f>$AH2865*'Assumptions (T&amp;D)'!H$24</f>
        <v>0.1095127782</v>
      </c>
      <c r="AN3005" s="372">
        <f>$AH2865*'Assumptions (T&amp;D)'!I$24</f>
        <v>0.1012320388</v>
      </c>
      <c r="AO3005" s="372">
        <f>$AH2865*'Assumptions (T&amp;D)'!J$24</f>
        <v>0.0935723549</v>
      </c>
      <c r="AP3005" s="372">
        <f>$AH2865*'Assumptions (T&amp;D)'!K$24</f>
        <v>0.09233024399</v>
      </c>
      <c r="AQ3005" s="372">
        <f>$AH2865*'Assumptions (T&amp;D)'!L$24</f>
        <v>0.09233024399</v>
      </c>
      <c r="AR3005" s="372">
        <f>$AH2865*'Assumptions (T&amp;D)'!M$24</f>
        <v>0.09233024399</v>
      </c>
      <c r="AS3005" s="372">
        <f>$AH2865*'Assumptions (T&amp;D)'!N$24</f>
        <v>0.09233024399</v>
      </c>
      <c r="AT3005" s="372">
        <f>$AH2865*'Assumptions (T&amp;D)'!O$24</f>
        <v>0.09233024399</v>
      </c>
      <c r="AU3005" s="372">
        <f>$AH2865*'Assumptions (T&amp;D)'!P$24</f>
        <v>0.09233024399</v>
      </c>
      <c r="AV3005" s="372">
        <f>$AH2865*'Assumptions (T&amp;D)'!Q$24</f>
        <v>0.09233024399</v>
      </c>
      <c r="AW3005" s="372">
        <f>$AH2865*'Assumptions (T&amp;D)'!R$24</f>
        <v>0.09233024399</v>
      </c>
      <c r="AX3005" s="372">
        <f>$AH2865*'Assumptions (T&amp;D)'!S$24</f>
        <v>0.09233024399</v>
      </c>
      <c r="AY3005" s="372">
        <f>$AH2865*'Assumptions (T&amp;D)'!T$24</f>
        <v>0.09233024399</v>
      </c>
      <c r="AZ3005" s="372">
        <f>$AH2865*'Assumptions (T&amp;D)'!U$24</f>
        <v>0.09233024399</v>
      </c>
      <c r="BA3005" s="372">
        <f>$AH2865*'Assumptions (T&amp;D)'!V$24</f>
        <v>0.09233024399</v>
      </c>
      <c r="BB3005" s="372">
        <f>$AH2865*'Assumptions (T&amp;D)'!W$24</f>
        <v>0.046165122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0.08013130083</v>
      </c>
      <c r="AJ3006" s="372">
        <f>$AI2865*'Assumptions (T&amp;D)'!D$24</f>
        <v>0.1542794645</v>
      </c>
      <c r="AK3006" s="372">
        <f>$AI2865*'Assumptions (T&amp;D)'!E$24</f>
        <v>0.1427405572</v>
      </c>
      <c r="AL3006" s="372">
        <f>$AI2865*'Assumptions (T&amp;D)'!F$24</f>
        <v>0.1320563838</v>
      </c>
      <c r="AM3006" s="372">
        <f>$AI2865*'Assumptions (T&amp;D)'!G$24</f>
        <v>0.1220132607</v>
      </c>
      <c r="AN3006" s="372">
        <f>$AI2865*'Assumptions (T&amp;D)'!H$24</f>
        <v>0.113038555</v>
      </c>
      <c r="AO3006" s="372">
        <f>$AI2865*'Assumptions (T&amp;D)'!I$24</f>
        <v>0.1044912163</v>
      </c>
      <c r="AP3006" s="372">
        <f>$AI2865*'Assumptions (T&amp;D)'!J$24</f>
        <v>0.09658492793</v>
      </c>
      <c r="AQ3006" s="372">
        <f>$AI2865*'Assumptions (T&amp;D)'!K$24</f>
        <v>0.09530282712</v>
      </c>
      <c r="AR3006" s="372">
        <f>$AI2865*'Assumptions (T&amp;D)'!L$24</f>
        <v>0.09530282712</v>
      </c>
      <c r="AS3006" s="372">
        <f>$AI2865*'Assumptions (T&amp;D)'!M$24</f>
        <v>0.09530282712</v>
      </c>
      <c r="AT3006" s="372">
        <f>$AI2865*'Assumptions (T&amp;D)'!N$24</f>
        <v>0.09530282712</v>
      </c>
      <c r="AU3006" s="372">
        <f>$AI2865*'Assumptions (T&amp;D)'!O$24</f>
        <v>0.09530282712</v>
      </c>
      <c r="AV3006" s="372">
        <f>$AI2865*'Assumptions (T&amp;D)'!P$24</f>
        <v>0.09530282712</v>
      </c>
      <c r="AW3006" s="372">
        <f>$AI2865*'Assumptions (T&amp;D)'!Q$24</f>
        <v>0.09530282712</v>
      </c>
      <c r="AX3006" s="372">
        <f>$AI2865*'Assumptions (T&amp;D)'!R$24</f>
        <v>0.09530282712</v>
      </c>
      <c r="AY3006" s="372">
        <f>$AI2865*'Assumptions (T&amp;D)'!S$24</f>
        <v>0.09530282712</v>
      </c>
      <c r="AZ3006" s="372">
        <f>$AI2865*'Assumptions (T&amp;D)'!T$24</f>
        <v>0.09530282712</v>
      </c>
      <c r="BA3006" s="372">
        <f>$AI2865*'Assumptions (T&amp;D)'!U$24</f>
        <v>0.09530282712</v>
      </c>
      <c r="BB3006" s="372">
        <f>$AI2865*'Assumptions (T&amp;D)'!V$24</f>
        <v>0.09530282712</v>
      </c>
      <c r="BC3006" s="372">
        <f>$AI2865*'Assumptions (T&amp;D)'!W$24</f>
        <v>0.04765141356</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0.0826991099</v>
      </c>
      <c r="AK3007" s="372">
        <f>$AJ2865*'Assumptions (T&amp;D)'!D$24</f>
        <v>0.1592233529</v>
      </c>
      <c r="AL3007" s="372">
        <f>$AJ2865*'Assumptions (T&amp;D)'!E$24</f>
        <v>0.1473146811</v>
      </c>
      <c r="AM3007" s="372">
        <f>$AJ2865*'Assumptions (T&amp;D)'!F$24</f>
        <v>0.1362881331</v>
      </c>
      <c r="AN3007" s="372">
        <f>$AJ2865*'Assumptions (T&amp;D)'!G$24</f>
        <v>0.125923178</v>
      </c>
      <c r="AO3007" s="372">
        <f>$AJ2865*'Assumptions (T&amp;D)'!H$24</f>
        <v>0.1166608777</v>
      </c>
      <c r="AP3007" s="372">
        <f>$AJ2865*'Assumptions (T&amp;D)'!I$24</f>
        <v>0.1078396393</v>
      </c>
      <c r="AQ3007" s="372">
        <f>$AJ2865*'Assumptions (T&amp;D)'!J$24</f>
        <v>0.0996799938</v>
      </c>
      <c r="AR3007" s="372">
        <f>$AJ2865*'Assumptions (T&amp;D)'!K$24</f>
        <v>0.09835680805</v>
      </c>
      <c r="AS3007" s="372">
        <f>$AJ2865*'Assumptions (T&amp;D)'!L$24</f>
        <v>0.09835680805</v>
      </c>
      <c r="AT3007" s="372">
        <f>$AJ2865*'Assumptions (T&amp;D)'!M$24</f>
        <v>0.09835680805</v>
      </c>
      <c r="AU3007" s="372">
        <f>$AJ2865*'Assumptions (T&amp;D)'!N$24</f>
        <v>0.09835680805</v>
      </c>
      <c r="AV3007" s="372">
        <f>$AJ2865*'Assumptions (T&amp;D)'!O$24</f>
        <v>0.09835680805</v>
      </c>
      <c r="AW3007" s="372">
        <f>$AJ2865*'Assumptions (T&amp;D)'!P$24</f>
        <v>0.09835680805</v>
      </c>
      <c r="AX3007" s="372">
        <f>$AJ2865*'Assumptions (T&amp;D)'!Q$24</f>
        <v>0.09835680805</v>
      </c>
      <c r="AY3007" s="372">
        <f>$AJ2865*'Assumptions (T&amp;D)'!R$24</f>
        <v>0.09835680805</v>
      </c>
      <c r="AZ3007" s="372">
        <f>$AJ2865*'Assumptions (T&amp;D)'!S$24</f>
        <v>0.09835680805</v>
      </c>
      <c r="BA3007" s="372">
        <f>$AJ2865*'Assumptions (T&amp;D)'!T$24</f>
        <v>0.09835680805</v>
      </c>
      <c r="BB3007" s="372">
        <f>$AJ2865*'Assumptions (T&amp;D)'!U$24</f>
        <v>0.09835680805</v>
      </c>
      <c r="BC3007" s="372">
        <f>$AJ2865*'Assumptions (T&amp;D)'!V$24</f>
        <v>0.09835680805</v>
      </c>
      <c r="BD3007" s="372">
        <f>$AJ2865*'Assumptions (T&amp;D)'!W$24</f>
        <v>0.04917840402</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0.08533708722</v>
      </c>
      <c r="AL3008" s="372">
        <f>$AK2865*'Assumptions (T&amp;D)'!D$24</f>
        <v>0.1643023386</v>
      </c>
      <c r="AM3008" s="372">
        <f>$AK2865*'Assumptions (T&amp;D)'!E$24</f>
        <v>0.152013798</v>
      </c>
      <c r="AN3008" s="372">
        <f>$AK2865*'Assumptions (T&amp;D)'!F$24</f>
        <v>0.1406355197</v>
      </c>
      <c r="AO3008" s="372">
        <f>$AK2865*'Assumptions (T&amp;D)'!G$24</f>
        <v>0.1299399381</v>
      </c>
      <c r="AP3008" s="372">
        <f>$AK2865*'Assumptions (T&amp;D)'!H$24</f>
        <v>0.1203821844</v>
      </c>
      <c r="AQ3008" s="372">
        <f>$AK2865*'Assumptions (T&amp;D)'!I$24</f>
        <v>0.1112795617</v>
      </c>
      <c r="AR3008" s="372">
        <f>$AK2865*'Assumptions (T&amp;D)'!J$24</f>
        <v>0.1028596358</v>
      </c>
      <c r="AS3008" s="372">
        <f>$AK2865*'Assumptions (T&amp;D)'!K$24</f>
        <v>0.1014942424</v>
      </c>
      <c r="AT3008" s="372">
        <f>$AK2865*'Assumptions (T&amp;D)'!L$24</f>
        <v>0.1014942424</v>
      </c>
      <c r="AU3008" s="372">
        <f>$AK2865*'Assumptions (T&amp;D)'!M$24</f>
        <v>0.1014942424</v>
      </c>
      <c r="AV3008" s="372">
        <f>$AK2865*'Assumptions (T&amp;D)'!N$24</f>
        <v>0.1014942424</v>
      </c>
      <c r="AW3008" s="372">
        <f>$AK2865*'Assumptions (T&amp;D)'!O$24</f>
        <v>0.1014942424</v>
      </c>
      <c r="AX3008" s="372">
        <f>$AK2865*'Assumptions (T&amp;D)'!P$24</f>
        <v>0.1014942424</v>
      </c>
      <c r="AY3008" s="372">
        <f>$AK2865*'Assumptions (T&amp;D)'!Q$24</f>
        <v>0.1014942424</v>
      </c>
      <c r="AZ3008" s="372">
        <f>$AK2865*'Assumptions (T&amp;D)'!R$24</f>
        <v>0.1014942424</v>
      </c>
      <c r="BA3008" s="372">
        <f>$AK2865*'Assumptions (T&amp;D)'!S$24</f>
        <v>0.1014942424</v>
      </c>
      <c r="BB3008" s="372">
        <f>$AK2865*'Assumptions (T&amp;D)'!T$24</f>
        <v>0.1014942424</v>
      </c>
      <c r="BC3008" s="372">
        <f>$AK2865*'Assumptions (T&amp;D)'!U$24</f>
        <v>0.1014942424</v>
      </c>
      <c r="BD3008" s="372">
        <f>$AK2865*'Assumptions (T&amp;D)'!V$24</f>
        <v>0.1014942424</v>
      </c>
      <c r="BE3008" s="372">
        <f>$AK2865*'Assumptions (T&amp;D)'!W$24</f>
        <v>0.0507471212</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0.08804700275</v>
      </c>
      <c r="AM3009" s="372">
        <f>$AL2865*'Assumptions (T&amp;D)'!D$24</f>
        <v>0.1695198293</v>
      </c>
      <c r="AN3009" s="372">
        <f>$AL2865*'Assumptions (T&amp;D)'!E$24</f>
        <v>0.1568410609</v>
      </c>
      <c r="AO3009" s="372">
        <f>$AL2865*'Assumptions (T&amp;D)'!F$24</f>
        <v>0.1451014605</v>
      </c>
      <c r="AP3009" s="372">
        <f>$AL2865*'Assumptions (T&amp;D)'!G$24</f>
        <v>0.1340662362</v>
      </c>
      <c r="AQ3009" s="372">
        <f>$AL2865*'Assumptions (T&amp;D)'!H$24</f>
        <v>0.1242049719</v>
      </c>
      <c r="AR3009" s="372">
        <f>$AL2865*'Assumptions (T&amp;D)'!I$24</f>
        <v>0.1148132916</v>
      </c>
      <c r="AS3009" s="372">
        <f>$AL2865*'Assumptions (T&amp;D)'!J$24</f>
        <v>0.1061259873</v>
      </c>
      <c r="AT3009" s="372">
        <f>$AL2865*'Assumptions (T&amp;D)'!K$24</f>
        <v>0.1047172353</v>
      </c>
      <c r="AU3009" s="372">
        <f>$AL2865*'Assumptions (T&amp;D)'!L$24</f>
        <v>0.1047172353</v>
      </c>
      <c r="AV3009" s="372">
        <f>$AL2865*'Assumptions (T&amp;D)'!M$24</f>
        <v>0.1047172353</v>
      </c>
      <c r="AW3009" s="372">
        <f>$AL2865*'Assumptions (T&amp;D)'!N$24</f>
        <v>0.1047172353</v>
      </c>
      <c r="AX3009" s="372">
        <f>$AL2865*'Assumptions (T&amp;D)'!O$24</f>
        <v>0.1047172353</v>
      </c>
      <c r="AY3009" s="372">
        <f>$AL2865*'Assumptions (T&amp;D)'!P$24</f>
        <v>0.1047172353</v>
      </c>
      <c r="AZ3009" s="372">
        <f>$AL2865*'Assumptions (T&amp;D)'!Q$24</f>
        <v>0.1047172353</v>
      </c>
      <c r="BA3009" s="372">
        <f>$AL2865*'Assumptions (T&amp;D)'!R$24</f>
        <v>0.1047172353</v>
      </c>
      <c r="BB3009" s="372">
        <f>$AL2865*'Assumptions (T&amp;D)'!S$24</f>
        <v>0.1047172353</v>
      </c>
      <c r="BC3009" s="372">
        <f>$AL2865*'Assumptions (T&amp;D)'!T$24</f>
        <v>0.1047172353</v>
      </c>
      <c r="BD3009" s="372">
        <f>$AL2865*'Assumptions (T&amp;D)'!U$24</f>
        <v>0.1047172353</v>
      </c>
      <c r="BE3009" s="372">
        <f>$AL2865*'Assumptions (T&amp;D)'!V$24</f>
        <v>0.1047172353</v>
      </c>
      <c r="BF3009" s="372">
        <f>$AL2865*'Assumptions (T&amp;D)'!W$24</f>
        <v>0.05235861763</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0.09083066898</v>
      </c>
      <c r="AN3010" s="372">
        <f>$AM2865*'Assumptions (T&amp;D)'!D$24</f>
        <v>0.1748793147</v>
      </c>
      <c r="AO3010" s="372">
        <f>$AM2865*'Assumptions (T&amp;D)'!E$24</f>
        <v>0.1617996983</v>
      </c>
      <c r="AP3010" s="372">
        <f>$AM2865*'Assumptions (T&amp;D)'!F$24</f>
        <v>0.1496889425</v>
      </c>
      <c r="AQ3010" s="372">
        <f>$AM2865*'Assumptions (T&amp;D)'!G$24</f>
        <v>0.138304832</v>
      </c>
      <c r="AR3010" s="372">
        <f>$AM2865*'Assumptions (T&amp;D)'!H$24</f>
        <v>0.128131797</v>
      </c>
      <c r="AS3010" s="372">
        <f>$AM2865*'Assumptions (T&amp;D)'!I$24</f>
        <v>0.1184431923</v>
      </c>
      <c r="AT3010" s="372">
        <f>$AM2865*'Assumptions (T&amp;D)'!J$24</f>
        <v>0.109481233</v>
      </c>
      <c r="AU3010" s="372">
        <f>$AM2865*'Assumptions (T&amp;D)'!K$24</f>
        <v>0.1080279423</v>
      </c>
      <c r="AV3010" s="372">
        <f>$AM2865*'Assumptions (T&amp;D)'!L$24</f>
        <v>0.1080279423</v>
      </c>
      <c r="AW3010" s="372">
        <f>$AM2865*'Assumptions (T&amp;D)'!M$24</f>
        <v>0.1080279423</v>
      </c>
      <c r="AX3010" s="372">
        <f>$AM2865*'Assumptions (T&amp;D)'!N$24</f>
        <v>0.1080279423</v>
      </c>
      <c r="AY3010" s="372">
        <f>$AM2865*'Assumptions (T&amp;D)'!O$24</f>
        <v>0.1080279423</v>
      </c>
      <c r="AZ3010" s="372">
        <f>$AM2865*'Assumptions (T&amp;D)'!P$24</f>
        <v>0.1080279423</v>
      </c>
      <c r="BA3010" s="372">
        <f>$AM2865*'Assumptions (T&amp;D)'!Q$24</f>
        <v>0.1080279423</v>
      </c>
      <c r="BB3010" s="372">
        <f>$AM2865*'Assumptions (T&amp;D)'!R$24</f>
        <v>0.1080279423</v>
      </c>
      <c r="BC3010" s="372">
        <f>$AM2865*'Assumptions (T&amp;D)'!S$24</f>
        <v>0.1080279423</v>
      </c>
      <c r="BD3010" s="372">
        <f>$AM2865*'Assumptions (T&amp;D)'!T$24</f>
        <v>0.1080279423</v>
      </c>
      <c r="BE3010" s="372">
        <f>$AM2865*'Assumptions (T&amp;D)'!U$24</f>
        <v>0.1080279423</v>
      </c>
      <c r="BF3010" s="372">
        <f>$AM2865*'Assumptions (T&amp;D)'!V$24</f>
        <v>0.1080279423</v>
      </c>
      <c r="BG3010" s="372">
        <f>$AM2865*'Assumptions (T&amp;D)'!W$24</f>
        <v>0.05401397115</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0.09368994195</v>
      </c>
      <c r="AO3011" s="372">
        <f>$AN2865*'Assumptions (T&amp;D)'!D$24</f>
        <v>0.1803843682</v>
      </c>
      <c r="AP3011" s="372">
        <f>$AN2865*'Assumptions (T&amp;D)'!E$24</f>
        <v>0.1668930166</v>
      </c>
      <c r="AQ3011" s="372">
        <f>$AN2865*'Assumptions (T&amp;D)'!F$24</f>
        <v>0.1544010243</v>
      </c>
      <c r="AR3011" s="372">
        <f>$AN2865*'Assumptions (T&amp;D)'!G$24</f>
        <v>0.1426585516</v>
      </c>
      <c r="AS3011" s="372">
        <f>$AN2865*'Assumptions (T&amp;D)'!H$24</f>
        <v>0.1321652781</v>
      </c>
      <c r="AT3011" s="372">
        <f>$AN2865*'Assumptions (T&amp;D)'!I$24</f>
        <v>0.1221716843</v>
      </c>
      <c r="AU3011" s="372">
        <f>$AN2865*'Assumptions (T&amp;D)'!J$24</f>
        <v>0.11292761</v>
      </c>
      <c r="AV3011" s="372">
        <f>$AN2865*'Assumptions (T&amp;D)'!K$24</f>
        <v>0.111428571</v>
      </c>
      <c r="AW3011" s="372">
        <f>$AN2865*'Assumptions (T&amp;D)'!L$24</f>
        <v>0.111428571</v>
      </c>
      <c r="AX3011" s="372">
        <f>$AN2865*'Assumptions (T&amp;D)'!M$24</f>
        <v>0.111428571</v>
      </c>
      <c r="AY3011" s="372">
        <f>$AN2865*'Assumptions (T&amp;D)'!N$24</f>
        <v>0.111428571</v>
      </c>
      <c r="AZ3011" s="372">
        <f>$AN2865*'Assumptions (T&amp;D)'!O$24</f>
        <v>0.111428571</v>
      </c>
      <c r="BA3011" s="372">
        <f>$AN2865*'Assumptions (T&amp;D)'!P$24</f>
        <v>0.111428571</v>
      </c>
      <c r="BB3011" s="372">
        <f>$AN2865*'Assumptions (T&amp;D)'!Q$24</f>
        <v>0.111428571</v>
      </c>
      <c r="BC3011" s="372">
        <f>$AN2865*'Assumptions (T&amp;D)'!R$24</f>
        <v>0.111428571</v>
      </c>
      <c r="BD3011" s="372">
        <f>$AN2865*'Assumptions (T&amp;D)'!S$24</f>
        <v>0.111428571</v>
      </c>
      <c r="BE3011" s="372">
        <f>$AN2865*'Assumptions (T&amp;D)'!T$24</f>
        <v>0.111428571</v>
      </c>
      <c r="BF3011" s="372">
        <f>$AN2865*'Assumptions (T&amp;D)'!U$24</f>
        <v>0.111428571</v>
      </c>
      <c r="BG3011" s="372">
        <f>$AN2865*'Assumptions (T&amp;D)'!V$24</f>
        <v>0.111428571</v>
      </c>
      <c r="BH3011" s="372">
        <f>$AN2865*'Assumptions (T&amp;D)'!W$24</f>
        <v>0.05571428548</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0.09662672224</v>
      </c>
      <c r="AP3012" s="372">
        <f>$AO2865*'Assumptions (T&amp;D)'!D$24</f>
        <v>0.1860386492</v>
      </c>
      <c r="AQ3012" s="372">
        <f>$AO2865*'Assumptions (T&amp;D)'!E$24</f>
        <v>0.1721244012</v>
      </c>
      <c r="AR3012" s="372">
        <f>$AO2865*'Assumptions (T&amp;D)'!F$24</f>
        <v>0.1592408382</v>
      </c>
      <c r="AS3012" s="372">
        <f>$AO2865*'Assumptions (T&amp;D)'!G$24</f>
        <v>0.1471302891</v>
      </c>
      <c r="AT3012" s="372">
        <f>$AO2865*'Assumptions (T&amp;D)'!H$24</f>
        <v>0.1363080962</v>
      </c>
      <c r="AU3012" s="372">
        <f>$AO2865*'Assumptions (T&amp;D)'!I$24</f>
        <v>0.1260012458</v>
      </c>
      <c r="AV3012" s="372">
        <f>$AO2865*'Assumptions (T&amp;D)'!J$24</f>
        <v>0.1164674092</v>
      </c>
      <c r="AW3012" s="372">
        <f>$AO2865*'Assumptions (T&amp;D)'!K$24</f>
        <v>0.1149213816</v>
      </c>
      <c r="AX3012" s="372">
        <f>$AO2865*'Assumptions (T&amp;D)'!L$24</f>
        <v>0.1149213816</v>
      </c>
      <c r="AY3012" s="372">
        <f>$AO2865*'Assumptions (T&amp;D)'!M$24</f>
        <v>0.1149213816</v>
      </c>
      <c r="AZ3012" s="372">
        <f>$AO2865*'Assumptions (T&amp;D)'!N$24</f>
        <v>0.1149213816</v>
      </c>
      <c r="BA3012" s="372">
        <f>$AO2865*'Assumptions (T&amp;D)'!O$24</f>
        <v>0.1149213816</v>
      </c>
      <c r="BB3012" s="372">
        <f>$AO2865*'Assumptions (T&amp;D)'!P$24</f>
        <v>0.1149213816</v>
      </c>
      <c r="BC3012" s="372">
        <f>$AO2865*'Assumptions (T&amp;D)'!Q$24</f>
        <v>0.1149213816</v>
      </c>
      <c r="BD3012" s="372">
        <f>$AO2865*'Assumptions (T&amp;D)'!R$24</f>
        <v>0.1149213816</v>
      </c>
      <c r="BE3012" s="372">
        <f>$AO2865*'Assumptions (T&amp;D)'!S$24</f>
        <v>0.1149213816</v>
      </c>
      <c r="BF3012" s="372">
        <f>$AO2865*'Assumptions (T&amp;D)'!T$24</f>
        <v>0.1149213816</v>
      </c>
      <c r="BG3012" s="372">
        <f>$AO2865*'Assumptions (T&amp;D)'!U$24</f>
        <v>0.1149213816</v>
      </c>
      <c r="BH3012" s="372">
        <f>$AO2865*'Assumptions (T&amp;D)'!V$24</f>
        <v>0.1149213816</v>
      </c>
      <c r="BI3012" s="372">
        <f>$AO2865*'Assumptions (T&amp;D)'!W$24</f>
        <v>0.05746069082</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0.09964295601</v>
      </c>
      <c r="AQ3013" s="372">
        <f>$AP2865*'Assumptions (T&amp;D)'!D$24</f>
        <v>0.1918459046</v>
      </c>
      <c r="AR3013" s="372">
        <f>$AP2865*'Assumptions (T&amp;D)'!E$24</f>
        <v>0.177497319</v>
      </c>
      <c r="AS3013" s="372">
        <f>$AP2865*'Assumptions (T&amp;D)'!F$24</f>
        <v>0.1642115915</v>
      </c>
      <c r="AT3013" s="372">
        <f>$AP2865*'Assumptions (T&amp;D)'!G$24</f>
        <v>0.1517230077</v>
      </c>
      <c r="AU3013" s="372">
        <f>$AP2865*'Assumptions (T&amp;D)'!H$24</f>
        <v>0.1405629966</v>
      </c>
      <c r="AV3013" s="372">
        <f>$AP2865*'Assumptions (T&amp;D)'!I$24</f>
        <v>0.1299344146</v>
      </c>
      <c r="AW3013" s="372">
        <f>$AP2865*'Assumptions (T&amp;D)'!J$24</f>
        <v>0.1201029763</v>
      </c>
      <c r="AX3013" s="372">
        <f>$AP2865*'Assumptions (T&amp;D)'!K$24</f>
        <v>0.118508689</v>
      </c>
      <c r="AY3013" s="372">
        <f>$AP2865*'Assumptions (T&amp;D)'!L$24</f>
        <v>0.118508689</v>
      </c>
      <c r="AZ3013" s="372">
        <f>$AP2865*'Assumptions (T&amp;D)'!M$24</f>
        <v>0.118508689</v>
      </c>
      <c r="BA3013" s="372">
        <f>$AP2865*'Assumptions (T&amp;D)'!N$24</f>
        <v>0.118508689</v>
      </c>
      <c r="BB3013" s="372">
        <f>$AP2865*'Assumptions (T&amp;D)'!O$24</f>
        <v>0.118508689</v>
      </c>
      <c r="BC3013" s="372">
        <f>$AP2865*'Assumptions (T&amp;D)'!P$24</f>
        <v>0.118508689</v>
      </c>
      <c r="BD3013" s="372">
        <f>$AP2865*'Assumptions (T&amp;D)'!Q$24</f>
        <v>0.118508689</v>
      </c>
      <c r="BE3013" s="372">
        <f>$AP2865*'Assumptions (T&amp;D)'!R$24</f>
        <v>0.118508689</v>
      </c>
      <c r="BF3013" s="372">
        <f>$AP2865*'Assumptions (T&amp;D)'!S$24</f>
        <v>0.118508689</v>
      </c>
      <c r="BG3013" s="372">
        <f>$AP2865*'Assumptions (T&amp;D)'!T$24</f>
        <v>0.118508689</v>
      </c>
      <c r="BH3013" s="372">
        <f>$AP2865*'Assumptions (T&amp;D)'!U$24</f>
        <v>0.118508689</v>
      </c>
      <c r="BI3013" s="372">
        <f>$AP2865*'Assumptions (T&amp;D)'!V$24</f>
        <v>0.118508689</v>
      </c>
      <c r="BJ3013" s="372">
        <f>$AP2865*'Assumptions (T&amp;D)'!W$24</f>
        <v>0.05925434451</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0.1027406361</v>
      </c>
      <c r="AR3014" s="372">
        <f>$AQ2865*'Assumptions (T&amp;D)'!D$24</f>
        <v>0.1978099713</v>
      </c>
      <c r="AS3014" s="372">
        <f>$AQ2865*'Assumptions (T&amp;D)'!E$24</f>
        <v>0.1830153197</v>
      </c>
      <c r="AT3014" s="372">
        <f>$AQ2865*'Assumptions (T&amp;D)'!F$24</f>
        <v>0.1693165682</v>
      </c>
      <c r="AU3014" s="372">
        <f>$AQ2865*'Assumptions (T&amp;D)'!G$24</f>
        <v>0.1564397418</v>
      </c>
      <c r="AV3014" s="372">
        <f>$AQ2865*'Assumptions (T&amp;D)'!H$24</f>
        <v>0.1449327906</v>
      </c>
      <c r="AW3014" s="372">
        <f>$AQ2865*'Assumptions (T&amp;D)'!I$24</f>
        <v>0.1339737894</v>
      </c>
      <c r="AX3014" s="372">
        <f>$AQ2865*'Assumptions (T&amp;D)'!J$24</f>
        <v>0.1238367133</v>
      </c>
      <c r="AY3014" s="372">
        <f>$AQ2865*'Assumptions (T&amp;D)'!K$24</f>
        <v>0.1221928631</v>
      </c>
      <c r="AZ3014" s="372">
        <f>$AQ2865*'Assumptions (T&amp;D)'!L$24</f>
        <v>0.1221928631</v>
      </c>
      <c r="BA3014" s="372">
        <f>$AQ2865*'Assumptions (T&amp;D)'!M$24</f>
        <v>0.1221928631</v>
      </c>
      <c r="BB3014" s="372">
        <f>$AQ2865*'Assumptions (T&amp;D)'!N$24</f>
        <v>0.1221928631</v>
      </c>
      <c r="BC3014" s="372">
        <f>$AQ2865*'Assumptions (T&amp;D)'!O$24</f>
        <v>0.1221928631</v>
      </c>
      <c r="BD3014" s="372">
        <f>$AQ2865*'Assumptions (T&amp;D)'!P$24</f>
        <v>0.1221928631</v>
      </c>
      <c r="BE3014" s="372">
        <f>$AQ2865*'Assumptions (T&amp;D)'!Q$24</f>
        <v>0.1221928631</v>
      </c>
      <c r="BF3014" s="372">
        <f>$AQ2865*'Assumptions (T&amp;D)'!R$24</f>
        <v>0.1221928631</v>
      </c>
      <c r="BG3014" s="372">
        <f>$AQ2865*'Assumptions (T&amp;D)'!S$24</f>
        <v>0.1221928631</v>
      </c>
      <c r="BH3014" s="372">
        <f>$AQ2865*'Assumptions (T&amp;D)'!T$24</f>
        <v>0.1221928631</v>
      </c>
      <c r="BI3014" s="372">
        <f>$AQ2865*'Assumptions (T&amp;D)'!U$24</f>
        <v>0.1221928631</v>
      </c>
      <c r="BJ3014" s="372">
        <f>$AQ2865*'Assumptions (T&amp;D)'!V$24</f>
        <v>0.1221928631</v>
      </c>
      <c r="BK3014" s="372">
        <f>$AQ2865*'Assumptions (T&amp;D)'!W$24</f>
        <v>0.06109643157</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0.1059218029</v>
      </c>
      <c r="AS3015" s="372">
        <f>$AR2865*'Assumptions (T&amp;D)'!D$24</f>
        <v>0.2039347778</v>
      </c>
      <c r="AT3015" s="372">
        <f>$AR2865*'Assumptions (T&amp;D)'!E$24</f>
        <v>0.1886820382</v>
      </c>
      <c r="AU3015" s="372">
        <f>$AR2865*'Assumptions (T&amp;D)'!F$24</f>
        <v>0.1745591312</v>
      </c>
      <c r="AV3015" s="372">
        <f>$AR2865*'Assumptions (T&amp;D)'!G$24</f>
        <v>0.1612835985</v>
      </c>
      <c r="AW3015" s="372">
        <f>$AR2865*'Assumptions (T&amp;D)'!H$24</f>
        <v>0.1494203566</v>
      </c>
      <c r="AX3015" s="372">
        <f>$AR2865*'Assumptions (T&amp;D)'!I$24</f>
        <v>0.138122031</v>
      </c>
      <c r="AY3015" s="372">
        <f>$AR2865*'Assumptions (T&amp;D)'!J$24</f>
        <v>0.1276710797</v>
      </c>
      <c r="AZ3015" s="372">
        <f>$AR2865*'Assumptions (T&amp;D)'!K$24</f>
        <v>0.1259763309</v>
      </c>
      <c r="BA3015" s="372">
        <f>$AR2865*'Assumptions (T&amp;D)'!L$24</f>
        <v>0.1259763309</v>
      </c>
      <c r="BB3015" s="372">
        <f>$AR2865*'Assumptions (T&amp;D)'!M$24</f>
        <v>0.1259763309</v>
      </c>
      <c r="BC3015" s="372">
        <f>$AR2865*'Assumptions (T&amp;D)'!N$24</f>
        <v>0.1259763309</v>
      </c>
      <c r="BD3015" s="372">
        <f>$AR2865*'Assumptions (T&amp;D)'!O$24</f>
        <v>0.1259763309</v>
      </c>
      <c r="BE3015" s="372">
        <f>$AR2865*'Assumptions (T&amp;D)'!P$24</f>
        <v>0.1259763309</v>
      </c>
      <c r="BF3015" s="372">
        <f>$AR2865*'Assumptions (T&amp;D)'!Q$24</f>
        <v>0.1259763309</v>
      </c>
      <c r="BG3015" s="372">
        <f>$AR2865*'Assumptions (T&amp;D)'!R$24</f>
        <v>0.1259763309</v>
      </c>
      <c r="BH3015" s="372">
        <f>$AR2865*'Assumptions (T&amp;D)'!S$24</f>
        <v>0.1259763309</v>
      </c>
      <c r="BI3015" s="372">
        <f>$AR2865*'Assumptions (T&amp;D)'!T$24</f>
        <v>0.1259763309</v>
      </c>
      <c r="BJ3015" s="372">
        <f>$AR2865*'Assumptions (T&amp;D)'!U$24</f>
        <v>0.1259763309</v>
      </c>
      <c r="BK3015" s="372">
        <f>$AR2865*'Assumptions (T&amp;D)'!V$24</f>
        <v>0.1259763309</v>
      </c>
      <c r="BL3015" s="372">
        <f>$AR2865*'Assumptions (T&amp;D)'!W$24</f>
        <v>0.06298816545</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0.1091885459</v>
      </c>
      <c r="AT3016" s="372">
        <f>$AS2865*'Assumptions (T&amp;D)'!D$24</f>
        <v>0.210224347</v>
      </c>
      <c r="AU3016" s="372">
        <f>$AS2865*'Assumptions (T&amp;D)'!E$24</f>
        <v>0.1945011964</v>
      </c>
      <c r="AV3016" s="372">
        <f>$AS2865*'Assumptions (T&amp;D)'!F$24</f>
        <v>0.1799427236</v>
      </c>
      <c r="AW3016" s="372">
        <f>$AS2865*'Assumptions (T&amp;D)'!G$24</f>
        <v>0.1662577592</v>
      </c>
      <c r="AX3016" s="372">
        <f>$AS2865*'Assumptions (T&amp;D)'!H$24</f>
        <v>0.154028642</v>
      </c>
      <c r="AY3016" s="372">
        <f>$AS2865*'Assumptions (T&amp;D)'!I$24</f>
        <v>0.1423818638</v>
      </c>
      <c r="AZ3016" s="372">
        <f>$AS2865*'Assumptions (T&amp;D)'!J$24</f>
        <v>0.131608594</v>
      </c>
      <c r="BA3016" s="372">
        <f>$AS2865*'Assumptions (T&amp;D)'!K$24</f>
        <v>0.1298615772</v>
      </c>
      <c r="BB3016" s="372">
        <f>$AS2865*'Assumptions (T&amp;D)'!L$24</f>
        <v>0.1298615772</v>
      </c>
      <c r="BC3016" s="372">
        <f>$AS2865*'Assumptions (T&amp;D)'!M$24</f>
        <v>0.1298615772</v>
      </c>
      <c r="BD3016" s="372">
        <f>$AS2865*'Assumptions (T&amp;D)'!N$24</f>
        <v>0.1298615772</v>
      </c>
      <c r="BE3016" s="372">
        <f>$AS2865*'Assumptions (T&amp;D)'!O$24</f>
        <v>0.1298615772</v>
      </c>
      <c r="BF3016" s="372">
        <f>$AS2865*'Assumptions (T&amp;D)'!P$24</f>
        <v>0.1298615772</v>
      </c>
      <c r="BG3016" s="372">
        <f>$AS2865*'Assumptions (T&amp;D)'!Q$24</f>
        <v>0.1298615772</v>
      </c>
      <c r="BH3016" s="372">
        <f>$AS2865*'Assumptions (T&amp;D)'!R$24</f>
        <v>0.1298615772</v>
      </c>
      <c r="BI3016" s="372">
        <f>$AS2865*'Assumptions (T&amp;D)'!S$24</f>
        <v>0.1298615772</v>
      </c>
      <c r="BJ3016" s="372">
        <f>$AS2865*'Assumptions (T&amp;D)'!T$24</f>
        <v>0.1298615772</v>
      </c>
      <c r="BK3016" s="372">
        <f>$AS2865*'Assumptions (T&amp;D)'!U$24</f>
        <v>0.1298615772</v>
      </c>
      <c r="BL3016" s="372">
        <f>$AS2865*'Assumptions (T&amp;D)'!V$24</f>
        <v>0.1298615772</v>
      </c>
      <c r="BM3016" s="372">
        <f>$AS2865*'Assumptions (T&amp;D)'!W$24</f>
        <v>0.06493078861</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0.1125430043</v>
      </c>
      <c r="AU3017" s="372">
        <f>$AT2865*'Assumptions (T&amp;D)'!D$24</f>
        <v>0.2166827976</v>
      </c>
      <c r="AV3017" s="372">
        <f>$AT2865*'Assumptions (T&amp;D)'!E$24</f>
        <v>0.200476605</v>
      </c>
      <c r="AW3017" s="372">
        <f>$AT2865*'Assumptions (T&amp;D)'!F$24</f>
        <v>0.1854708711</v>
      </c>
      <c r="AX3017" s="372">
        <f>$AT2865*'Assumptions (T&amp;D)'!G$24</f>
        <v>0.1713654812</v>
      </c>
      <c r="AY3017" s="372">
        <f>$AT2865*'Assumptions (T&amp;D)'!H$24</f>
        <v>0.1587606647</v>
      </c>
      <c r="AZ3017" s="372">
        <f>$AT2865*'Assumptions (T&amp;D)'!I$24</f>
        <v>0.1467560776</v>
      </c>
      <c r="BA3017" s="372">
        <f>$AT2865*'Assumptions (T&amp;D)'!J$24</f>
        <v>0.1356518345</v>
      </c>
      <c r="BB3017" s="372">
        <f>$AT2865*'Assumptions (T&amp;D)'!K$24</f>
        <v>0.1338511465</v>
      </c>
      <c r="BC3017" s="372">
        <f>$AT2865*'Assumptions (T&amp;D)'!L$24</f>
        <v>0.1338511465</v>
      </c>
      <c r="BD3017" s="372">
        <f>$AT2865*'Assumptions (T&amp;D)'!M$24</f>
        <v>0.1338511465</v>
      </c>
      <c r="BE3017" s="372">
        <f>$AT2865*'Assumptions (T&amp;D)'!N$24</f>
        <v>0.1338511465</v>
      </c>
      <c r="BF3017" s="372">
        <f>$AT2865*'Assumptions (T&amp;D)'!O$24</f>
        <v>0.1338511465</v>
      </c>
      <c r="BG3017" s="372">
        <f>$AT2865*'Assumptions (T&amp;D)'!P$24</f>
        <v>0.1338511465</v>
      </c>
      <c r="BH3017" s="372">
        <f>$AT2865*'Assumptions (T&amp;D)'!Q$24</f>
        <v>0.1338511465</v>
      </c>
      <c r="BI3017" s="372">
        <f>$AT2865*'Assumptions (T&amp;D)'!R$24</f>
        <v>0.1338511465</v>
      </c>
      <c r="BJ3017" s="372">
        <f>$AT2865*'Assumptions (T&amp;D)'!S$24</f>
        <v>0.1338511465</v>
      </c>
      <c r="BK3017" s="372">
        <f>$AT2865*'Assumptions (T&amp;D)'!T$24</f>
        <v>0.1338511465</v>
      </c>
      <c r="BL3017" s="372">
        <f>$AT2865*'Assumptions (T&amp;D)'!U$24</f>
        <v>0.1338511465</v>
      </c>
      <c r="BM3017" s="372">
        <f>$AT2865*'Assumptions (T&amp;D)'!V$24</f>
        <v>0.1338511465</v>
      </c>
      <c r="BN3017" s="372">
        <f>$AT2865*'Assumptions (T&amp;D)'!W$24</f>
        <v>0.06692557323</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0.1159873686</v>
      </c>
      <c r="AV3018" s="372">
        <f>$AU2865*'Assumptions (T&amp;D)'!D$24</f>
        <v>0.2233143471</v>
      </c>
      <c r="AW3018" s="372">
        <f>$AU2865*'Assumptions (T&amp;D)'!E$24</f>
        <v>0.206612166</v>
      </c>
      <c r="AX3018" s="372">
        <f>$AU2865*'Assumptions (T&amp;D)'!F$24</f>
        <v>0.1911471835</v>
      </c>
      <c r="AY3018" s="372">
        <f>$AU2865*'Assumptions (T&amp;D)'!G$24</f>
        <v>0.1766101</v>
      </c>
      <c r="AZ3018" s="372">
        <f>$AU2865*'Assumptions (T&amp;D)'!H$24</f>
        <v>0.1636195147</v>
      </c>
      <c r="BA3018" s="372">
        <f>$AU2865*'Assumptions (T&amp;D)'!I$24</f>
        <v>0.1512475287</v>
      </c>
      <c r="BB3018" s="372">
        <f>$AU2865*'Assumptions (T&amp;D)'!J$24</f>
        <v>0.1398034417</v>
      </c>
      <c r="BC3018" s="372">
        <f>$AU2865*'Assumptions (T&amp;D)'!K$24</f>
        <v>0.1379476438</v>
      </c>
      <c r="BD3018" s="372">
        <f>$AU2865*'Assumptions (T&amp;D)'!L$24</f>
        <v>0.1379476438</v>
      </c>
      <c r="BE3018" s="372">
        <f>$AU2865*'Assumptions (T&amp;D)'!M$24</f>
        <v>0.1379476438</v>
      </c>
      <c r="BF3018" s="372">
        <f>$AU2865*'Assumptions (T&amp;D)'!N$24</f>
        <v>0.1379476438</v>
      </c>
      <c r="BG3018" s="372">
        <f>$AU2865*'Assumptions (T&amp;D)'!O$24</f>
        <v>0.1379476438</v>
      </c>
      <c r="BH3018" s="372">
        <f>$AU2865*'Assumptions (T&amp;D)'!P$24</f>
        <v>0.1379476438</v>
      </c>
      <c r="BI3018" s="372">
        <f>$AU2865*'Assumptions (T&amp;D)'!Q$24</f>
        <v>0.1379476438</v>
      </c>
      <c r="BJ3018" s="372">
        <f>$AU2865*'Assumptions (T&amp;D)'!R$24</f>
        <v>0.1379476438</v>
      </c>
      <c r="BK3018" s="372">
        <f>$AU2865*'Assumptions (T&amp;D)'!S$24</f>
        <v>0.1379476438</v>
      </c>
      <c r="BL3018" s="372">
        <f>$AU2865*'Assumptions (T&amp;D)'!T$24</f>
        <v>0.1379476438</v>
      </c>
      <c r="BM3018" s="372">
        <f>$AU2865*'Assumptions (T&amp;D)'!U$24</f>
        <v>0.1379476438</v>
      </c>
      <c r="BN3018" s="372">
        <f>$AU2865*'Assumptions (T&amp;D)'!V$24</f>
        <v>0.1379476438</v>
      </c>
      <c r="BO3018" s="372">
        <f>$AU2865*'Assumptions (T&amp;D)'!W$24</f>
        <v>0.06897382188</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0.1195238816</v>
      </c>
      <c r="AW3019" s="372">
        <f>$AV2865*'Assumptions (T&amp;D)'!D$24</f>
        <v>0.2301233133</v>
      </c>
      <c r="AX3019" s="372">
        <f>$AV2865*'Assumptions (T&amp;D)'!E$24</f>
        <v>0.2129118744</v>
      </c>
      <c r="AY3019" s="372">
        <f>$AV2865*'Assumptions (T&amp;D)'!F$24</f>
        <v>0.1969753569</v>
      </c>
      <c r="AZ3019" s="372">
        <f>$AV2865*'Assumptions (T&amp;D)'!G$24</f>
        <v>0.1819950304</v>
      </c>
      <c r="BA3019" s="372">
        <f>$AV2865*'Assumptions (T&amp;D)'!H$24</f>
        <v>0.1686083556</v>
      </c>
      <c r="BB3019" s="372">
        <f>$AV2865*'Assumptions (T&amp;D)'!I$24</f>
        <v>0.1558591416</v>
      </c>
      <c r="BC3019" s="372">
        <f>$AV2865*'Assumptions (T&amp;D)'!J$24</f>
        <v>0.1440661186</v>
      </c>
      <c r="BD3019" s="372">
        <f>$AV2865*'Assumptions (T&amp;D)'!K$24</f>
        <v>0.1421537365</v>
      </c>
      <c r="BE3019" s="372">
        <f>$AV2865*'Assumptions (T&amp;D)'!L$24</f>
        <v>0.1421537365</v>
      </c>
      <c r="BF3019" s="372">
        <f>$AV2865*'Assumptions (T&amp;D)'!M$24</f>
        <v>0.1421537365</v>
      </c>
      <c r="BG3019" s="372">
        <f>$AV2865*'Assumptions (T&amp;D)'!N$24</f>
        <v>0.1421537365</v>
      </c>
      <c r="BH3019" s="372">
        <f>$AV2865*'Assumptions (T&amp;D)'!O$24</f>
        <v>0.1421537365</v>
      </c>
      <c r="BI3019" s="372">
        <f>$AV2865*'Assumptions (T&amp;D)'!P$24</f>
        <v>0.1421537365</v>
      </c>
      <c r="BJ3019" s="372">
        <f>$AV2865*'Assumptions (T&amp;D)'!Q$24</f>
        <v>0.1421537365</v>
      </c>
      <c r="BK3019" s="372">
        <f>$AV2865*'Assumptions (T&amp;D)'!R$24</f>
        <v>0.1421537365</v>
      </c>
      <c r="BL3019" s="372">
        <f>$AV2865*'Assumptions (T&amp;D)'!S$24</f>
        <v>0.1421537365</v>
      </c>
      <c r="BM3019" s="372">
        <f>$AV2865*'Assumptions (T&amp;D)'!T$24</f>
        <v>0.1421537365</v>
      </c>
      <c r="BN3019" s="372">
        <f>$AV2865*'Assumptions (T&amp;D)'!U$24</f>
        <v>0.1421537365</v>
      </c>
      <c r="BO3019" s="372">
        <f>$AV2865*'Assumptions (T&amp;D)'!V$24</f>
        <v>0.1421537365</v>
      </c>
      <c r="BP3019" s="372">
        <f>$AV2865*'Assumptions (T&amp;D)'!W$24</f>
        <v>0.07107686825</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0.1231548394</v>
      </c>
      <c r="AX3020" s="372">
        <f>$AW2865*'Assumptions (T&amp;D)'!D$24</f>
        <v>0.2371141175</v>
      </c>
      <c r="AY3020" s="372">
        <f>$AW2865*'Assumptions (T&amp;D)'!E$24</f>
        <v>0.2193798206</v>
      </c>
      <c r="AZ3020" s="372">
        <f>$AW2865*'Assumptions (T&amp;D)'!F$24</f>
        <v>0.2029591754</v>
      </c>
      <c r="BA3020" s="372">
        <f>$AW2865*'Assumptions (T&amp;D)'!G$24</f>
        <v>0.1875237688</v>
      </c>
      <c r="BB3020" s="372">
        <f>$AW2865*'Assumptions (T&amp;D)'!H$24</f>
        <v>0.1737304268</v>
      </c>
      <c r="BC3020" s="372">
        <f>$AW2865*'Assumptions (T&amp;D)'!I$24</f>
        <v>0.1605939106</v>
      </c>
      <c r="BD3020" s="372">
        <f>$AW2865*'Assumptions (T&amp;D)'!J$24</f>
        <v>0.1484426331</v>
      </c>
      <c r="BE3020" s="372">
        <f>$AW2865*'Assumptions (T&amp;D)'!K$24</f>
        <v>0.1464721557</v>
      </c>
      <c r="BF3020" s="372">
        <f>$AW2865*'Assumptions (T&amp;D)'!L$24</f>
        <v>0.1464721557</v>
      </c>
      <c r="BG3020" s="372">
        <f>$AW2865*'Assumptions (T&amp;D)'!M$24</f>
        <v>0.1464721557</v>
      </c>
      <c r="BH3020" s="372">
        <f>$AW2865*'Assumptions (T&amp;D)'!N$24</f>
        <v>0.1464721557</v>
      </c>
      <c r="BI3020" s="372">
        <f>$AW2865*'Assumptions (T&amp;D)'!O$24</f>
        <v>0.1464721557</v>
      </c>
      <c r="BJ3020" s="372">
        <f>$AW2865*'Assumptions (T&amp;D)'!P$24</f>
        <v>0.1464721557</v>
      </c>
      <c r="BK3020" s="372">
        <f>$AW2865*'Assumptions (T&amp;D)'!Q$24</f>
        <v>0.1464721557</v>
      </c>
      <c r="BL3020" s="372">
        <f>$AW2865*'Assumptions (T&amp;D)'!R$24</f>
        <v>0.1464721557</v>
      </c>
      <c r="BM3020" s="372">
        <f>$AW2865*'Assumptions (T&amp;D)'!S$24</f>
        <v>0.1464721557</v>
      </c>
      <c r="BN3020" s="372">
        <f>$AW2865*'Assumptions (T&amp;D)'!T$24</f>
        <v>0.1464721557</v>
      </c>
      <c r="BO3020" s="372">
        <f>$AW2865*'Assumptions (T&amp;D)'!U$24</f>
        <v>0.1464721557</v>
      </c>
      <c r="BP3020" s="372">
        <f>$AW2865*'Assumptions (T&amp;D)'!V$24</f>
        <v>0.1464721557</v>
      </c>
      <c r="BQ3020" s="372">
        <f>$AW2865*'Assumptions (T&amp;D)'!W$24</f>
        <v>0.07323607784</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0.1268825931</v>
      </c>
      <c r="AY3021" s="372">
        <f>$AX2865*'Assumptions (T&amp;D)'!D$24</f>
        <v>0.244291286</v>
      </c>
      <c r="AZ3021" s="372">
        <f>$AX2865*'Assumptions (T&amp;D)'!E$24</f>
        <v>0.2260201926</v>
      </c>
      <c r="BA3021" s="372">
        <f>$AX2865*'Assumptions (T&amp;D)'!F$24</f>
        <v>0.2091025135</v>
      </c>
      <c r="BB3021" s="372">
        <f>$AX2865*'Assumptions (T&amp;D)'!G$24</f>
        <v>0.1931998952</v>
      </c>
      <c r="BC3021" s="372">
        <f>$AX2865*'Assumptions (T&amp;D)'!H$24</f>
        <v>0.1789890447</v>
      </c>
      <c r="BD3021" s="372">
        <f>$AX2865*'Assumptions (T&amp;D)'!I$24</f>
        <v>0.1654549015</v>
      </c>
      <c r="BE3021" s="372">
        <f>$AX2865*'Assumptions (T&amp;D)'!J$24</f>
        <v>0.1529358189</v>
      </c>
      <c r="BF3021" s="372">
        <f>$AX2865*'Assumptions (T&amp;D)'!K$24</f>
        <v>0.1509056974</v>
      </c>
      <c r="BG3021" s="372">
        <f>$AX2865*'Assumptions (T&amp;D)'!L$24</f>
        <v>0.1509056974</v>
      </c>
      <c r="BH3021" s="372">
        <f>$AX2865*'Assumptions (T&amp;D)'!M$24</f>
        <v>0.1509056974</v>
      </c>
      <c r="BI3021" s="372">
        <f>$AX2865*'Assumptions (T&amp;D)'!N$24</f>
        <v>0.1509056974</v>
      </c>
      <c r="BJ3021" s="372">
        <f>$AX2865*'Assumptions (T&amp;D)'!O$24</f>
        <v>0.1509056974</v>
      </c>
      <c r="BK3021" s="372">
        <f>$AX2865*'Assumptions (T&amp;D)'!P$24</f>
        <v>0.1509056974</v>
      </c>
      <c r="BL3021" s="372">
        <f>$AX2865*'Assumptions (T&amp;D)'!Q$24</f>
        <v>0.1509056974</v>
      </c>
      <c r="BM3021" s="372">
        <f>$AX2865*'Assumptions (T&amp;D)'!R$24</f>
        <v>0.1509056974</v>
      </c>
      <c r="BN3021" s="372">
        <f>$AX2865*'Assumptions (T&amp;D)'!S$24</f>
        <v>0.1509056974</v>
      </c>
      <c r="BO3021" s="372">
        <f>$AX2865*'Assumptions (T&amp;D)'!T$24</f>
        <v>0.1509056974</v>
      </c>
      <c r="BP3021" s="372">
        <f>$AX2865*'Assumptions (T&amp;D)'!U$24</f>
        <v>0.1509056974</v>
      </c>
      <c r="BQ3021" s="372">
        <f>$AX2865*'Assumptions (T&amp;D)'!V$24</f>
        <v>0.1509056974</v>
      </c>
      <c r="BR3021" s="372">
        <f>$AX2865*'Assumptions (T&amp;D)'!W$24</f>
        <v>0.07545284872</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0.1307095498</v>
      </c>
      <c r="AZ3022" s="372">
        <f>$AY2865*'Assumptions (T&amp;D)'!D$24</f>
        <v>0.2516594532</v>
      </c>
      <c r="BA3022" s="372">
        <f>$AY2865*'Assumptions (T&amp;D)'!E$24</f>
        <v>0.232837278</v>
      </c>
      <c r="BB3022" s="372">
        <f>$AY2865*'Assumptions (T&amp;D)'!F$24</f>
        <v>0.2154093381</v>
      </c>
      <c r="BC3022" s="372">
        <f>$AY2865*'Assumptions (T&amp;D)'!G$24</f>
        <v>0.1990270745</v>
      </c>
      <c r="BD3022" s="372">
        <f>$AY2865*'Assumptions (T&amp;D)'!H$24</f>
        <v>0.1843876049</v>
      </c>
      <c r="BE3022" s="372">
        <f>$AY2865*'Assumptions (T&amp;D)'!I$24</f>
        <v>0.1704452529</v>
      </c>
      <c r="BF3022" s="372">
        <f>$AY2865*'Assumptions (T&amp;D)'!J$24</f>
        <v>0.1575485774</v>
      </c>
      <c r="BG3022" s="372">
        <f>$AY2865*'Assumptions (T&amp;D)'!K$24</f>
        <v>0.1554572246</v>
      </c>
      <c r="BH3022" s="372">
        <f>$AY2865*'Assumptions (T&amp;D)'!L$24</f>
        <v>0.1554572246</v>
      </c>
      <c r="BI3022" s="372">
        <f>$AY2865*'Assumptions (T&amp;D)'!M$24</f>
        <v>0.1554572246</v>
      </c>
      <c r="BJ3022" s="372">
        <f>$AY2865*'Assumptions (T&amp;D)'!N$24</f>
        <v>0.1554572246</v>
      </c>
      <c r="BK3022" s="372">
        <f>$AY2865*'Assumptions (T&amp;D)'!O$24</f>
        <v>0.1554572246</v>
      </c>
      <c r="BL3022" s="372">
        <f>$AY2865*'Assumptions (T&amp;D)'!P$24</f>
        <v>0.1554572246</v>
      </c>
      <c r="BM3022" s="372">
        <f>$AY2865*'Assumptions (T&amp;D)'!Q$24</f>
        <v>0.1554572246</v>
      </c>
      <c r="BN3022" s="372">
        <f>$AY2865*'Assumptions (T&amp;D)'!R$24</f>
        <v>0.1554572246</v>
      </c>
      <c r="BO3022" s="372">
        <f>$AY2865*'Assumptions (T&amp;D)'!S$24</f>
        <v>0.1554572246</v>
      </c>
      <c r="BP3022" s="372">
        <f>$AY2865*'Assumptions (T&amp;D)'!T$24</f>
        <v>0.1554572246</v>
      </c>
      <c r="BQ3022" s="372">
        <f>$AY2865*'Assumptions (T&amp;D)'!U$24</f>
        <v>0.1554572246</v>
      </c>
      <c r="BR3022" s="372">
        <f>$AY2865*'Assumptions (T&amp;D)'!V$24</f>
        <v>0.1554572246</v>
      </c>
      <c r="BS3022" s="372">
        <f>$AY2865*'Assumptions (T&amp;D)'!W$24</f>
        <v>0.07772861228</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0.1346381737</v>
      </c>
      <c r="BA3023" s="372">
        <f>$AZ2865*'Assumptions (T&amp;D)'!D$24</f>
        <v>0.2592233638</v>
      </c>
      <c r="BB3023" s="372">
        <f>$AZ2865*'Assumptions (T&amp;D)'!E$24</f>
        <v>0.2398354668</v>
      </c>
      <c r="BC3023" s="372">
        <f>$AZ2865*'Assumptions (T&amp;D)'!F$24</f>
        <v>0.2218837103</v>
      </c>
      <c r="BD3023" s="372">
        <f>$AZ2865*'Assumptions (T&amp;D)'!G$24</f>
        <v>0.2050090592</v>
      </c>
      <c r="BE3023" s="372">
        <f>$AZ2865*'Assumptions (T&amp;D)'!H$24</f>
        <v>0.1899295837</v>
      </c>
      <c r="BF3023" s="372">
        <f>$AZ2865*'Assumptions (T&amp;D)'!I$24</f>
        <v>0.1755681785</v>
      </c>
      <c r="BG3023" s="372">
        <f>$AZ2865*'Assumptions (T&amp;D)'!J$24</f>
        <v>0.1622838787</v>
      </c>
      <c r="BH3023" s="372">
        <f>$AZ2865*'Assumptions (T&amp;D)'!K$24</f>
        <v>0.160129668</v>
      </c>
      <c r="BI3023" s="372">
        <f>$AZ2865*'Assumptions (T&amp;D)'!L$24</f>
        <v>0.160129668</v>
      </c>
      <c r="BJ3023" s="372">
        <f>$AZ2865*'Assumptions (T&amp;D)'!M$24</f>
        <v>0.160129668</v>
      </c>
      <c r="BK3023" s="372">
        <f>$AZ2865*'Assumptions (T&amp;D)'!N$24</f>
        <v>0.160129668</v>
      </c>
      <c r="BL3023" s="372">
        <f>$AZ2865*'Assumptions (T&amp;D)'!O$24</f>
        <v>0.160129668</v>
      </c>
      <c r="BM3023" s="372">
        <f>$AZ2865*'Assumptions (T&amp;D)'!P$24</f>
        <v>0.160129668</v>
      </c>
      <c r="BN3023" s="372">
        <f>$AZ2865*'Assumptions (T&amp;D)'!Q$24</f>
        <v>0.160129668</v>
      </c>
      <c r="BO3023" s="372">
        <f>$AZ2865*'Assumptions (T&amp;D)'!R$24</f>
        <v>0.160129668</v>
      </c>
      <c r="BP3023" s="372">
        <f>$AZ2865*'Assumptions (T&amp;D)'!S$24</f>
        <v>0.160129668</v>
      </c>
      <c r="BQ3023" s="372">
        <f>$AZ2865*'Assumptions (T&amp;D)'!T$24</f>
        <v>0.160129668</v>
      </c>
      <c r="BR3023" s="372">
        <f>$AZ2865*'Assumptions (T&amp;D)'!U$24</f>
        <v>0.160129668</v>
      </c>
      <c r="BS3023" s="372">
        <f>$AZ2865*'Assumptions (T&amp;D)'!V$24</f>
        <v>0.160129668</v>
      </c>
      <c r="BT3023" s="372">
        <f>$AZ2865*'Assumptions (T&amp;D)'!W$24</f>
        <v>0.08006483398</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0.1372970044</v>
      </c>
      <c r="BB3024" s="372">
        <f>$BA2865*'Assumptions (T&amp;D)'!D$24</f>
        <v>0.2643424991</v>
      </c>
      <c r="BC3024" s="372">
        <f>$BA2865*'Assumptions (T&amp;D)'!E$24</f>
        <v>0.2445717305</v>
      </c>
      <c r="BD3024" s="372">
        <f>$BA2865*'Assumptions (T&amp;D)'!F$24</f>
        <v>0.2262654632</v>
      </c>
      <c r="BE3024" s="372">
        <f>$BA2865*'Assumptions (T&amp;D)'!G$24</f>
        <v>0.209057572</v>
      </c>
      <c r="BF3024" s="372">
        <f>$BA2865*'Assumptions (T&amp;D)'!H$24</f>
        <v>0.1936803075</v>
      </c>
      <c r="BG3024" s="372">
        <f>$BA2865*'Assumptions (T&amp;D)'!I$24</f>
        <v>0.1790352937</v>
      </c>
      <c r="BH3024" s="372">
        <f>$BA2865*'Assumptions (T&amp;D)'!J$24</f>
        <v>0.165488656</v>
      </c>
      <c r="BI3024" s="372">
        <f>$BA2865*'Assumptions (T&amp;D)'!K$24</f>
        <v>0.1632919039</v>
      </c>
      <c r="BJ3024" s="372">
        <f>$BA2865*'Assumptions (T&amp;D)'!L$24</f>
        <v>0.1632919039</v>
      </c>
      <c r="BK3024" s="372">
        <f>$BA2865*'Assumptions (T&amp;D)'!M$24</f>
        <v>0.1632919039</v>
      </c>
      <c r="BL3024" s="372">
        <f>$BA2865*'Assumptions (T&amp;D)'!N$24</f>
        <v>0.1632919039</v>
      </c>
      <c r="BM3024" s="372">
        <f>$BA2865*'Assumptions (T&amp;D)'!O$24</f>
        <v>0.1632919039</v>
      </c>
      <c r="BN3024" s="372">
        <f>$BA2865*'Assumptions (T&amp;D)'!P$24</f>
        <v>0.1632919039</v>
      </c>
      <c r="BO3024" s="372">
        <f>$BA2865*'Assumptions (T&amp;D)'!Q$24</f>
        <v>0.1632919039</v>
      </c>
      <c r="BP3024" s="372">
        <f>$BA2865*'Assumptions (T&amp;D)'!R$24</f>
        <v>0.1632919039</v>
      </c>
      <c r="BQ3024" s="372">
        <f>$BA2865*'Assumptions (T&amp;D)'!S$24</f>
        <v>0.1632919039</v>
      </c>
      <c r="BR3024" s="372">
        <f>$BA2865*'Assumptions (T&amp;D)'!T$24</f>
        <v>0.1632919039</v>
      </c>
      <c r="BS3024" s="372">
        <f>$BA2865*'Assumptions (T&amp;D)'!U$24</f>
        <v>0.1632919039</v>
      </c>
      <c r="BT3024" s="372">
        <f>$BA2865*'Assumptions (T&amp;D)'!V$24</f>
        <v>0.1632919039</v>
      </c>
      <c r="BU3024" s="372">
        <f>$BA2865*'Assumptions (T&amp;D)'!W$24</f>
        <v>0.08164595195</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47.34561621</v>
      </c>
      <c r="D3025" s="377">
        <f>(1/(1-'Assumptions (T&amp;D)'!D$26))*(D2862+D2972+(D2863-D2972-D2863*'Assumptions (T&amp;D)'!$C$25)*'Assumptions (T&amp;D)'!$C$22)</f>
        <v>49.81256466</v>
      </c>
      <c r="E3025" s="377">
        <f>(1/(1-'Assumptions (T&amp;D)'!E$26))*(E2862+E2972+(E2863-E2972-E2863*'Assumptions (T&amp;D)'!$C$25)*'Assumptions (T&amp;D)'!$C$22)</f>
        <v>51.35277178</v>
      </c>
      <c r="F3025" s="377">
        <f>(1/(1-'Assumptions (T&amp;D)'!F$26))*(F2862+F2972+(F2863-F2972-F2863*'Assumptions (T&amp;D)'!$C$25)*'Assumptions (T&amp;D)'!$C$22)</f>
        <v>53.91386582</v>
      </c>
      <c r="G3025" s="377">
        <f>(1/(1-'Assumptions (T&amp;D)'!G$26))*(G2862+G2972+(G2863-G2972-G2863*'Assumptions (T&amp;D)'!$C$25)*'Assumptions (T&amp;D)'!$C$22)</f>
        <v>56.51901671</v>
      </c>
      <c r="H3025" s="377">
        <f>(1/(1-'Assumptions (T&amp;D)'!H$26))*(H2862+H2972+(H2863-H2972-H2863*'Assumptions (T&amp;D)'!$C$25)*'Assumptions (T&amp;D)'!$C$22)</f>
        <v>59.79160535</v>
      </c>
      <c r="I3025" s="377">
        <f>(1/(1-'Assumptions (T&amp;D)'!I$26))*(I2862+I2972+(I2863-I2972-I2863*'Assumptions (T&amp;D)'!$C$25)*'Assumptions (T&amp;D)'!$C$22)</f>
        <v>62.70761553</v>
      </c>
      <c r="J3025" s="377">
        <f>(1/(1-'Assumptions (T&amp;D)'!J$26))*(J2862+J2972+(J2863-J2972-J2863*'Assumptions (T&amp;D)'!$C$25)*'Assumptions (T&amp;D)'!$C$22)</f>
        <v>66.01396964</v>
      </c>
      <c r="K3025" s="377">
        <f>(1/(1-'Assumptions (T&amp;D)'!K$26))*(K2862+K2972+(K2863-K2972-K2863*'Assumptions (T&amp;D)'!$C$25)*'Assumptions (T&amp;D)'!$C$22)</f>
        <v>69.47640912</v>
      </c>
      <c r="L3025" s="377">
        <f>(1/(1-'Assumptions (T&amp;D)'!L$26))*(L2862+L2972+(L2863-L2972-L2863*'Assumptions (T&amp;D)'!$C$25)*'Assumptions (T&amp;D)'!$C$22)</f>
        <v>73.21517325</v>
      </c>
      <c r="M3025" s="377">
        <f>(1/(1-'Assumptions (T&amp;D)'!M$26))*(M2862+M2972+(M2863-M2972-M2863*'Assumptions (T&amp;D)'!$C$25)*'Assumptions (T&amp;D)'!$C$22)</f>
        <v>77.71982913</v>
      </c>
      <c r="N3025" s="377">
        <f>(1/(1-'Assumptions (T&amp;D)'!N$26))*(N2862+N2972+(N2863-N2972-N2863*'Assumptions (T&amp;D)'!$C$25)*'Assumptions (T&amp;D)'!$C$22)</f>
        <v>80.51984327</v>
      </c>
      <c r="O3025" s="377">
        <f>(1/(1-'Assumptions (T&amp;D)'!O$26))*(O2862+O2972+(O2863-O2972-O2863*'Assumptions (T&amp;D)'!$C$25)*'Assumptions (T&amp;D)'!$C$22)</f>
        <v>84.09300039</v>
      </c>
      <c r="P3025" s="377">
        <f>(1/(1-'Assumptions (T&amp;D)'!P$26))*(P2862+P2972+(P2863-P2972-P2863*'Assumptions (T&amp;D)'!$C$25)*'Assumptions (T&amp;D)'!$C$22)</f>
        <v>87.66881305</v>
      </c>
      <c r="Q3025" s="377">
        <f>(1/(1-'Assumptions (T&amp;D)'!Q$26))*(Q2862+Q2972+(Q2863-Q2972-Q2863*'Assumptions (T&amp;D)'!$C$25)*'Assumptions (T&amp;D)'!$C$22)</f>
        <v>91.73726673</v>
      </c>
      <c r="R3025" s="377">
        <f>(1/(1-'Assumptions (T&amp;D)'!R$26))*(R2862+R2972+(R2863-R2972-R2863*'Assumptions (T&amp;D)'!$C$25)*'Assumptions (T&amp;D)'!$C$22)</f>
        <v>96.23428619</v>
      </c>
      <c r="S3025" s="377">
        <f>(1/(1-'Assumptions (T&amp;D)'!S$26))*(S2862+S2972+(S2863-S2972-S2863*'Assumptions (T&amp;D)'!$C$25)*'Assumptions (T&amp;D)'!$C$22)</f>
        <v>100.9393044</v>
      </c>
      <c r="T3025" s="377">
        <f>(1/(1-'Assumptions (T&amp;D)'!T$26))*(T2862+T2972+(T2863-T2972-T2863*'Assumptions (T&amp;D)'!$C$25)*'Assumptions (T&amp;D)'!$C$22)</f>
        <v>3.840221175</v>
      </c>
      <c r="U3025" s="377">
        <f>(1/(1-'Assumptions (T&amp;D)'!U$26))*(U2862+U2972+(U2863-U2972-U2863*'Assumptions (T&amp;D)'!$C$25)*'Assumptions (T&amp;D)'!$C$22)</f>
        <v>3.307198674</v>
      </c>
      <c r="V3025" s="377">
        <f>(1/(1-'Assumptions (T&amp;D)'!V$26))*(V2862+V2972+(V2863-V2972-V2863*'Assumptions (T&amp;D)'!$C$25)*'Assumptions (T&amp;D)'!$C$22)</f>
        <v>3.489599614</v>
      </c>
      <c r="W3025" s="377">
        <f>(1/(1-'Assumptions (T&amp;D)'!W$26))*(W2862+W2972+(W2863-W2972-W2863*'Assumptions (T&amp;D)'!$C$25)*'Assumptions (T&amp;D)'!$C$22)</f>
        <v>3.635287743</v>
      </c>
      <c r="X3025" s="377">
        <f>(1/(1-'Assumptions (T&amp;D)'!X$26))*(X2862+X2972+(X2863-X2972-X2863*'Assumptions (T&amp;D)'!$C$25)*'Assumptions (T&amp;D)'!$C$22)</f>
        <v>3.749070517</v>
      </c>
      <c r="Y3025" s="377">
        <f>(1/(1-'Assumptions (T&amp;D)'!Y$26))*(Y2862+Y2972+(Y2863-Y2972-Y2863*'Assumptions (T&amp;D)'!$C$25)*'Assumptions (T&amp;D)'!$C$22)</f>
        <v>3.879043602</v>
      </c>
      <c r="Z3025" s="377">
        <f>(1/(1-'Assumptions (T&amp;D)'!Z$26))*(Z2862+Z2972+(Z2863-Z2972-Z2863*'Assumptions (T&amp;D)'!$C$25)*'Assumptions (T&amp;D)'!$C$22)</f>
        <v>4.012692136</v>
      </c>
      <c r="AA3025" s="377">
        <f>(1/(1-'Assumptions (T&amp;D)'!AA$26))*(AA2862+AA2972+(AA2863-AA2972-AA2863*'Assumptions (T&amp;D)'!$C$25)*'Assumptions (T&amp;D)'!$C$22)</f>
        <v>4.150110597</v>
      </c>
      <c r="AB3025" s="377">
        <f>(1/(1-'Assumptions (T&amp;D)'!AB$26))*(AB2862+AB2972+(AB2863-AB2972-AB2863*'Assumptions (T&amp;D)'!$C$25)*'Assumptions (T&amp;D)'!$C$22)</f>
        <v>4.291395761</v>
      </c>
      <c r="AC3025" s="377">
        <f>(1/(1-'Assumptions (T&amp;D)'!AC$26))*(AC2862+AC2972+(AC2863-AC2972-AC2863*'Assumptions (T&amp;D)'!$C$25)*'Assumptions (T&amp;D)'!$C$22)</f>
        <v>4.436646758</v>
      </c>
      <c r="AD3025" s="377">
        <f>(1/(1-'Assumptions (T&amp;D)'!AD$26))*(AD2862+AD2972+(AD2863-AD2972-AD2863*'Assumptions (T&amp;D)'!$C$25)*'Assumptions (T&amp;D)'!$C$22)</f>
        <v>4.585965121</v>
      </c>
      <c r="AE3025" s="377">
        <f>(1/(1-'Assumptions (T&amp;D)'!AE$26))*(AE2862+AE2972+(AE2863-AE2972-AE2863*'Assumptions (T&amp;D)'!$C$25)*'Assumptions (T&amp;D)'!$C$22)</f>
        <v>4.739454851</v>
      </c>
      <c r="AF3025" s="377">
        <f>(1/(1-'Assumptions (T&amp;D)'!AF$26))*(AF2862+AF2972+(AF2863-AF2972-AF2863*'Assumptions (T&amp;D)'!$C$25)*'Assumptions (T&amp;D)'!$C$22)</f>
        <v>4.897222468</v>
      </c>
      <c r="AG3025" s="377">
        <f>(1/(1-'Assumptions (T&amp;D)'!AG$26))*(AG2862+AG2972+(AG2863-AG2972-AG2863*'Assumptions (T&amp;D)'!$C$25)*'Assumptions (T&amp;D)'!$C$22)</f>
        <v>5.059377072</v>
      </c>
      <c r="AH3025" s="377">
        <f>(1/(1-'Assumptions (T&amp;D)'!AH$26))*(AH2862+AH2972+(AH2863-AH2972-AH2863*'Assumptions (T&amp;D)'!$C$25)*'Assumptions (T&amp;D)'!$C$22)</f>
        <v>5.226030406</v>
      </c>
      <c r="AI3025" s="377">
        <f>(1/(1-'Assumptions (T&amp;D)'!AI$26))*(AI2862+AI2972+(AI2863-AI2972-AI2863*'Assumptions (T&amp;D)'!$C$25)*'Assumptions (T&amp;D)'!$C$22)</f>
        <v>5.397296914</v>
      </c>
      <c r="AJ3025" s="377">
        <f>(1/(1-'Assumptions (T&amp;D)'!AJ$26))*(AJ2862+AJ2972+(AJ2863-AJ2972-AJ2863*'Assumptions (T&amp;D)'!$C$25)*'Assumptions (T&amp;D)'!$C$22)</f>
        <v>5.573293805</v>
      </c>
      <c r="AK3025" s="377">
        <f>(1/(1-'Assumptions (T&amp;D)'!AK$26))*(AK2862+AK2972+(AK2863-AK2972-AK2863*'Assumptions (T&amp;D)'!$C$25)*'Assumptions (T&amp;D)'!$C$22)</f>
        <v>5.754141119</v>
      </c>
      <c r="AL3025" s="377">
        <f>(1/(1-'Assumptions (T&amp;D)'!AL$26))*(AL2862+AL2972+(AL2863-AL2972-AL2863*'Assumptions (T&amp;D)'!$C$25)*'Assumptions (T&amp;D)'!$C$22)</f>
        <v>5.939961793</v>
      </c>
      <c r="AM3025" s="377">
        <f>(1/(1-'Assumptions (T&amp;D)'!AM$26))*(AM2862+AM2972+(AM2863-AM2972-AM2863*'Assumptions (T&amp;D)'!$C$25)*'Assumptions (T&amp;D)'!$C$22)</f>
        <v>6.130881727</v>
      </c>
      <c r="AN3025" s="377">
        <f>(1/(1-'Assumptions (T&amp;D)'!AN$26))*(AN2862+AN2972+(AN2863-AN2972-AN2863*'Assumptions (T&amp;D)'!$C$25)*'Assumptions (T&amp;D)'!$C$22)</f>
        <v>6.327029854</v>
      </c>
      <c r="AO3025" s="377">
        <f>(1/(1-'Assumptions (T&amp;D)'!AO$26))*(AO2862+AO2972+(AO2863-AO2972-AO2863*'Assumptions (T&amp;D)'!$C$25)*'Assumptions (T&amp;D)'!$C$22)</f>
        <v>6.528538211</v>
      </c>
      <c r="AP3025" s="377">
        <f>(1/(1-'Assumptions (T&amp;D)'!AP$26))*(AP2862+AP2972+(AP2863-AP2972-AP2863*'Assumptions (T&amp;D)'!$C$25)*'Assumptions (T&amp;D)'!$C$22)</f>
        <v>6.735542012</v>
      </c>
      <c r="AQ3025" s="377">
        <f>(1/(1-'Assumptions (T&amp;D)'!AQ$26))*(AQ2862+AQ2972+(AQ2863-AQ2972-AQ2863*'Assumptions (T&amp;D)'!$C$25)*'Assumptions (T&amp;D)'!$C$22)</f>
        <v>6.948179719</v>
      </c>
      <c r="AR3025" s="377">
        <f>(1/(1-'Assumptions (T&amp;D)'!AR$26))*(AR2862+AR2972+(AR2863-AR2972-AR2863*'Assumptions (T&amp;D)'!$C$25)*'Assumptions (T&amp;D)'!$C$22)</f>
        <v>7.166593121</v>
      </c>
      <c r="AS3025" s="377">
        <f>(1/(1-'Assumptions (T&amp;D)'!AS$26))*(AS2862+AS2972+(AS2863-AS2972-AS2863*'Assumptions (T&amp;D)'!$C$25)*'Assumptions (T&amp;D)'!$C$22)</f>
        <v>7.390927409</v>
      </c>
      <c r="AT3025" s="377">
        <f>(1/(1-'Assumptions (T&amp;D)'!AT$26))*(AT2862+AT2972+(AT2863-AT2972-AT2863*'Assumptions (T&amp;D)'!$C$25)*'Assumptions (T&amp;D)'!$C$22)</f>
        <v>7.621331257</v>
      </c>
      <c r="AU3025" s="377">
        <f>(1/(1-'Assumptions (T&amp;D)'!AU$26))*(AU2862+AU2972+(AU2863-AU2972-AU2863*'Assumptions (T&amp;D)'!$C$25)*'Assumptions (T&amp;D)'!$C$22)</f>
        <v>7.857956902</v>
      </c>
      <c r="AV3025" s="377">
        <f>(1/(1-'Assumptions (T&amp;D)'!AV$26))*(AV2862+AV2972+(AV2863-AV2972-AV2863*'Assumptions (T&amp;D)'!$C$25)*'Assumptions (T&amp;D)'!$C$22)</f>
        <v>8.100960226</v>
      </c>
      <c r="AW3025" s="377">
        <f>(1/(1-'Assumptions (T&amp;D)'!AW$26))*(AW2862+AW2972+(AW2863-AW2972-AW2863*'Assumptions (T&amp;D)'!$C$25)*'Assumptions (T&amp;D)'!$C$22)</f>
        <v>8.350500842</v>
      </c>
      <c r="AX3025" s="377">
        <f>(1/(1-'Assumptions (T&amp;D)'!AX$26))*(AX2862+AX2972+(AX2863-AX2972-AX2863*'Assumptions (T&amp;D)'!$C$25)*'Assumptions (T&amp;D)'!$C$22)</f>
        <v>8.606742178</v>
      </c>
      <c r="AY3025" s="377">
        <f>(1/(1-'Assumptions (T&amp;D)'!AY$26))*(AY2862+AY2972+(AY2863-AY2972-AY2863*'Assumptions (T&amp;D)'!$C$25)*'Assumptions (T&amp;D)'!$C$22)</f>
        <v>8.869851571</v>
      </c>
      <c r="AZ3025" s="377">
        <f>(1/(1-'Assumptions (T&amp;D)'!AZ$26))*(AZ2862+AZ2972+(AZ2863-AZ2972-AZ2863*'Assumptions (T&amp;D)'!$C$25)*'Assumptions (T&amp;D)'!$C$22)</f>
        <v>9.14000035</v>
      </c>
      <c r="BA3025" s="377">
        <f>(1/(1-'Assumptions (T&amp;D)'!BA$26))*(BA2862+BA2972+(BA2863-BA2972-BA2863*'Assumptions (T&amp;D)'!$C$25)*'Assumptions (T&amp;D)'!$C$22)</f>
        <v>9.415922984</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29.80469087</v>
      </c>
      <c r="D3026" s="372">
        <f>IF(D3025-D2862-D2973-D2920&gt;0,(1-'Assumptions (T&amp;D)'!D$26)*(D3025-D2862-D2973+D2920)-D2867+D2868+Model!D2973,D3025-D2862-D2867+D2868+D2920)</f>
        <v>31.41647011</v>
      </c>
      <c r="E3026" s="372">
        <f>IF(E3025-E2862-E2973-E2920&gt;0,(1-'Assumptions (T&amp;D)'!E$26)*(E3025-E2862-E2973+E2920)-E2867+E2868+Model!E2973,E3025-E2862-E2867+E2868+E2920)</f>
        <v>32.3673431</v>
      </c>
      <c r="F3026" s="372">
        <f>IF(F3025-F2862-F2973-F2920&gt;0,(1-'Assumptions (T&amp;D)'!F$26)*(F3025-F2862-F2973+F2920)-F2867+F2868+Model!F2973,F3025-F2862-F2867+F2868+F2920)</f>
        <v>34.09276387</v>
      </c>
      <c r="G3026" s="372">
        <f>IF(G3025-G2862-G2973-G2920&gt;0,(1-'Assumptions (T&amp;D)'!G$26)*(G3025-G2862-G2973+G2920)-G2867+G2868+Model!G2973,G3025-G2862-G2867+G2868+G2920)</f>
        <v>35.70737847</v>
      </c>
      <c r="H3026" s="372">
        <f>IF(H3025-H2862-H2973-H2920&gt;0,(1-'Assumptions (T&amp;D)'!H$26)*(H3025-H2862-H2973+H2920)-H2867+H2868+Model!H2973,H3025-H2862-H2867+H2868+H2920)</f>
        <v>37.66160558</v>
      </c>
      <c r="I3026" s="372">
        <f>IF(I3025-I2862-I2973-I2920&gt;0,(1-'Assumptions (T&amp;D)'!I$26)*(I3025-I2862-I2973+I2920)-I2867+I2868+Model!I2973,I3025-I2862-I2867+I2868+I2920)</f>
        <v>39.51347387</v>
      </c>
      <c r="J3026" s="372">
        <f>IF(J3025-J2862-J2973-J2920&gt;0,(1-'Assumptions (T&amp;D)'!J$26)*(J3025-J2862-J2973+J2920)-J2867+J2868+Model!J2973,J3025-J2862-J2867+J2868+J2920)</f>
        <v>41.45214432</v>
      </c>
      <c r="K3026" s="372">
        <f>IF(K3025-K2862-K2973-K2920&gt;0,(1-'Assumptions (T&amp;D)'!K$26)*(K3025-K2862-K2973+K2920)-K2867+K2868+Model!K2973,K3025-K2862-K2867+K2868+K2920)</f>
        <v>43.52016901</v>
      </c>
      <c r="L3026" s="372">
        <f>IF(L3025-L2862-L2973-L2920&gt;0,(1-'Assumptions (T&amp;D)'!L$26)*(L3025-L2862-L2973+L2920)-L2867+L2868+Model!L2973,L3025-L2862-L2867+L2868+L2920)</f>
        <v>45.77661433</v>
      </c>
      <c r="M3026" s="372">
        <f>IF(M3025-M2862-M2973-M2920&gt;0,(1-'Assumptions (T&amp;D)'!M$26)*(M3025-M2862-M2973+M2920)-M2867+M2868+Model!M2973,M3025-M2862-M2867+M2868+M2920)</f>
        <v>48.66865651</v>
      </c>
      <c r="N3026" s="372">
        <f>IF(N3025-N2862-N2973-N2920&gt;0,(1-'Assumptions (T&amp;D)'!N$26)*(N3025-N2862-N2973+N2920)-N2867+N2868+Model!N2973,N3025-N2862-N2867+N2868+N2920)</f>
        <v>50.52645844</v>
      </c>
      <c r="O3026" s="372">
        <f>IF(O3025-O2862-O2973-O2920&gt;0,(1-'Assumptions (T&amp;D)'!O$26)*(O3025-O2862-O2973+O2920)-O2867+O2868+Model!O2973,O3025-O2862-O2867+O2868+O2920)</f>
        <v>52.66727517</v>
      </c>
      <c r="P3026" s="372">
        <f>IF(P3025-P2862-P2973-P2920&gt;0,(1-'Assumptions (T&amp;D)'!P$26)*(P3025-P2862-P2973+P2920)-P2867+P2868+Model!P2973,P3025-P2862-P2867+P2868+P2920)</f>
        <v>55.02066507</v>
      </c>
      <c r="Q3026" s="372">
        <f>IF(Q3025-Q2862-Q2973-Q2920&gt;0,(1-'Assumptions (T&amp;D)'!Q$26)*(Q3025-Q2862-Q2973+Q2920)-Q2867+Q2868+Model!Q2973,Q3025-Q2862-Q2867+Q2868+Q2920)</f>
        <v>57.41551122</v>
      </c>
      <c r="R3026" s="372">
        <f>IF(R3025-R2862-R2973-R2920&gt;0,(1-'Assumptions (T&amp;D)'!R$26)*(R3025-R2862-R2973+R2920)-R2867+R2868+Model!R2973,R3025-R2862-R2867+R2868+R2920)</f>
        <v>60.28835299</v>
      </c>
      <c r="S3026" s="372">
        <f>IF(S3025-S2862-S2973-S2920&gt;0,(1-'Assumptions (T&amp;D)'!S$26)*(S3025-S2862-S2973+S2920)-S2867+S2868+Model!S2973,S3025-S2862-S2867+S2868+S2920)</f>
        <v>63.36334852</v>
      </c>
      <c r="T3026" s="372">
        <f>IF(T3025-T2862-T2973-T2920&gt;0,(1-'Assumptions (T&amp;D)'!T$26)*(T3025-T2862-T2973+T2920)-T2867+T2868+Model!T2973,T3025-T2862-T2867+T2868+T2920)</f>
        <v>0.2133325516</v>
      </c>
      <c r="U3026" s="372">
        <f>IF(U3025-U2862-U2973-U2920&gt;0,(1-'Assumptions (T&amp;D)'!U$26)*(U3025-U2862-U2973+U2920)-U2867+U2868+Model!U2973,U3025-U2862-U2867+U2868+U2920)</f>
        <v>-0.1817379086</v>
      </c>
      <c r="V3026" s="372">
        <f>IF(V3025-V2862-V2973-V2920&gt;0,(1-'Assumptions (T&amp;D)'!V$26)*(V3025-V2862-V2973+V2920)-V2867+V2868+Model!V2973,V3025-V2862-V2867+V2868+V2920)</f>
        <v>-0.1617145788</v>
      </c>
      <c r="W3026" s="372">
        <f>IF(W3025-W2862-W2973-W2920&gt;0,(1-'Assumptions (T&amp;D)'!W$26)*(W3025-W2862-W2973+W2920)-W2867+W2868+Model!W2973,W3025-W2862-W2867+W2868+W2920)</f>
        <v>-0.1309465241</v>
      </c>
      <c r="X3026" s="372">
        <f>IF(X3025-X2862-X2973-X2920&gt;0,(1-'Assumptions (T&amp;D)'!X$26)*(X3025-X2862-X2973+X2920)-X2867+X2868+Model!X2973,X3025-X2862-X2867+X2868+X2920)</f>
        <v>-0.1352798754</v>
      </c>
      <c r="Y3026" s="372">
        <f>IF(Y3025-Y2862-Y2973-Y2920&gt;0,(1-'Assumptions (T&amp;D)'!Y$26)*(Y3025-Y2862-Y2973+Y2920)-Y2867+Y2868+Model!Y2973,Y3025-Y2862-Y2867+Y2868+Y2920)</f>
        <v>-0.1176380892</v>
      </c>
      <c r="Z3026" s="372">
        <f>IF(Z3025-Z2862-Z2973-Z2920&gt;0,(1-'Assumptions (T&amp;D)'!Z$26)*(Z3025-Z2862-Z2973+Z2920)-Z2867+Z2868+Model!Z2973,Z3025-Z2862-Z2867+Z2868+Z2920)</f>
        <v>-0.09517724053</v>
      </c>
      <c r="AA3026" s="372">
        <f>IF(AA3025-AA2862-AA2973-AA2920&gt;0,(1-'Assumptions (T&amp;D)'!AA$26)*(AA3025-AA2862-AA2973+AA2920)-AA2867+AA2868+Model!AA2973,AA3025-AA2862-AA2867+AA2868+AA2920)</f>
        <v>-0.06639071748</v>
      </c>
      <c r="AB3026" s="372">
        <f>IF(AB3025-AB2862-AB2973-AB2920&gt;0,(1-'Assumptions (T&amp;D)'!AB$26)*(AB3025-AB2862-AB2973+AB2920)-AB2867+AB2868+Model!AB2973,AB3025-AB2862-AB2867+AB2868+AB2920)</f>
        <v>-0.04263451801</v>
      </c>
      <c r="AC3026" s="372">
        <f>IF(AC3025-AC2862-AC2973-AC2920&gt;0,(1-'Assumptions (T&amp;D)'!AC$26)*(AC3025-AC2862-AC2973+AC2920)-AC2867+AC2868+Model!AC2973,AC3025-AC2862-AC2867+AC2868+AC2920)</f>
        <v>-0.02750112872</v>
      </c>
      <c r="AD3026" s="372">
        <f>IF(AD3025-AD2862-AD2973-AD2920&gt;0,(1-'Assumptions (T&amp;D)'!AD$26)*(AD3025-AD2862-AD2973+AD2920)-AD2867+AD2868+Model!AD2973,AD3025-AD2862-AD2867+AD2868+AD2920)</f>
        <v>-0.004054060051</v>
      </c>
      <c r="AE3026" s="372">
        <f>IF(AE3025-AE2862-AE2973-AE2920&gt;0,(1-'Assumptions (T&amp;D)'!AE$26)*(AE3025-AE2862-AE2973+AE2920)-AE2867+AE2868+Model!AE2973,AE3025-AE2862-AE2867+AE2868+AE2920)</f>
        <v>0.01281813521</v>
      </c>
      <c r="AF3026" s="372">
        <f>IF(AF3025-AF2862-AF2973-AF2920&gt;0,(1-'Assumptions (T&amp;D)'!AF$26)*(AF3025-AF2862-AF2973+AF2920)-AF2867+AF2868+Model!AF2973,AF3025-AF2862-AF2867+AF2868+AF2920)</f>
        <v>0.03577583828</v>
      </c>
      <c r="AG3026" s="372">
        <f>IF(AG3025-AG2862-AG2973-AG2920&gt;0,(1-'Assumptions (T&amp;D)'!AG$26)*(AG3025-AG2862-AG2973+AG2920)-AG2867+AG2868+Model!AG2973,AG3025-AG2862-AG2867+AG2868+AG2920)</f>
        <v>0.05831141165</v>
      </c>
      <c r="AH3026" s="372">
        <f>IF(AH3025-AH2862-AH2973-AH2920&gt;0,(1-'Assumptions (T&amp;D)'!AH$26)*(AH3025-AH2862-AH2973+AH2920)-AH2867+AH2868+Model!AH2973,AH3025-AH2862-AH2867+AH2868+AH2920)</f>
        <v>0.08058175061</v>
      </c>
      <c r="AI3026" s="372">
        <f>IF(AI3025-AI2862-AI2973-AI2920&gt;0,(1-'Assumptions (T&amp;D)'!AI$26)*(AI3025-AI2862-AI2973+AI2920)-AI2867+AI2868+Model!AI2973,AI3025-AI2862-AI2867+AI2868+AI2920)</f>
        <v>0.1038946008</v>
      </c>
      <c r="AJ3026" s="372">
        <f>IF(AJ3025-AJ2862-AJ2973-AJ2920&gt;0,(1-'Assumptions (T&amp;D)'!AJ$26)*(AJ3025-AJ2862-AJ2973+AJ2920)-AJ2867+AJ2868+Model!AJ2973,AJ3025-AJ2862-AJ2867+AJ2868+AJ2920)</f>
        <v>0.1267512698</v>
      </c>
      <c r="AK3026" s="372">
        <f>IF(AK3025-AK2862-AK2973-AK2920&gt;0,(1-'Assumptions (T&amp;D)'!AK$26)*(AK3025-AK2862-AK2973+AK2920)-AK2867+AK2868+Model!AK2973,AK3025-AK2862-AK2867+AK2868+AK2920)</f>
        <v>0.1505556258</v>
      </c>
      <c r="AL3026" s="372">
        <f>IF(AL3025-AL2862-AL2973-AL2920&gt;0,(1-'Assumptions (T&amp;D)'!AL$26)*(AL3025-AL2862-AL2973+AL2920)-AL2867+AL2868+Model!AL2973,AL3025-AL2862-AL2867+AL2868+AL2920)</f>
        <v>0.1738535998</v>
      </c>
      <c r="AM3026" s="372">
        <f>IF(AM3025-AM2862-AM2973-AM2920&gt;0,(1-'Assumptions (T&amp;D)'!AM$26)*(AM3025-AM2862-AM2973+AM2920)-AM2867+AM2868+Model!AM2973,AM3025-AM2862-AM2867+AM2868+AM2920)</f>
        <v>0.1993465144</v>
      </c>
      <c r="AN3026" s="372">
        <f>IF(AN3025-AN2862-AN2973-AN2920&gt;0,(1-'Assumptions (T&amp;D)'!AN$26)*(AN3025-AN2862-AN2973+AN2920)-AN2867+AN2868+Model!AN2973,AN3025-AN2862-AN2867+AN2868+AN2920)</f>
        <v>0.2261400492</v>
      </c>
      <c r="AO3026" s="372">
        <f>IF(AO3025-AO2862-AO2973-AO2920&gt;0,(1-'Assumptions (T&amp;D)'!AO$26)*(AO3025-AO2862-AO2973+AO2920)-AO2867+AO2868+Model!AO2973,AO3025-AO2862-AO2867+AO2868+AO2920)</f>
        <v>0.2540494251</v>
      </c>
      <c r="AP3026" s="372">
        <f>IF(AP3025-AP2862-AP2973-AP2920&gt;0,(1-'Assumptions (T&amp;D)'!AP$26)*(AP3025-AP2862-AP2973+AP2920)-AP2867+AP2868+Model!AP2973,AP3025-AP2862-AP2867+AP2868+AP2920)</f>
        <v>0.283102214</v>
      </c>
      <c r="AQ3026" s="372">
        <f>IF(AQ3025-AQ2862-AQ2973-AQ2920&gt;0,(1-'Assumptions (T&amp;D)'!AQ$26)*(AQ3025-AQ2862-AQ2973+AQ2920)-AQ2867+AQ2868+Model!AQ2973,AQ3025-AQ2862-AQ2867+AQ2868+AQ2920)</f>
        <v>0.3132895356</v>
      </c>
      <c r="AR3026" s="372">
        <f>IF(AR3025-AR2862-AR2973-AR2920&gt;0,(1-'Assumptions (T&amp;D)'!AR$26)*(AR3025-AR2862-AR2973+AR2920)-AR2867+AR2868+Model!AR2973,AR3025-AR2862-AR2867+AR2868+AR2920)</f>
        <v>0.344558133</v>
      </c>
      <c r="AS3026" s="372">
        <f>IF(AS3025-AS2862-AS2973-AS2920&gt;0,(1-'Assumptions (T&amp;D)'!AS$26)*(AS3025-AS2862-AS2973+AS2920)-AS2867+AS2868+Model!AS2973,AS3025-AS2862-AS2867+AS2868+AS2920)</f>
        <v>0.3768435463</v>
      </c>
      <c r="AT3026" s="372">
        <f>IF(AT3025-AT2862-AT2973-AT2920&gt;0,(1-'Assumptions (T&amp;D)'!AT$26)*(AT3025-AT2862-AT2973+AT2920)-AT2867+AT2868+Model!AT2973,AT3025-AT2862-AT2867+AT2868+AT2920)</f>
        <v>0.4102729784</v>
      </c>
      <c r="AU3026" s="372">
        <f>IF(AU3025-AU2862-AU2973-AU2920&gt;0,(1-'Assumptions (T&amp;D)'!AU$26)*(AU3025-AU2862-AU2973+AU2920)-AU2867+AU2868+Model!AU2973,AU3025-AU2862-AU2867+AU2868+AU2920)</f>
        <v>0.4448790228</v>
      </c>
      <c r="AV3026" s="372">
        <f>IF(AV3025-AV2862-AV2973-AV2920&gt;0,(1-'Assumptions (T&amp;D)'!AV$26)*(AV3025-AV2862-AV2973+AV2920)-AV2867+AV2868+Model!AV2973,AV3025-AV2862-AV2867+AV2868+AV2920)</f>
        <v>0.480695114</v>
      </c>
      <c r="AW3026" s="372">
        <f>IF(AW3025-AW2862-AW2973-AW2920&gt;0,(1-'Assumptions (T&amp;D)'!AW$26)*(AW3025-AW2862-AW2973+AW2920)-AW2867+AW2868+Model!AW2973,AW3025-AW2862-AW2867+AW2868+AW2920)</f>
        <v>0.5177555481</v>
      </c>
      <c r="AX3026" s="372">
        <f>IF(AX3025-AX2862-AX2973-AX2920&gt;0,(1-'Assumptions (T&amp;D)'!AX$26)*(AX3025-AX2862-AX2973+AX2920)-AX2867+AX2868+Model!AX2973,AX3025-AX2862-AX2867+AX2868+AX2920)</f>
        <v>0.5560955041</v>
      </c>
      <c r="AY3026" s="372">
        <f>IF(AY3025-AY2862-AY2973-AY2920&gt;0,(1-'Assumptions (T&amp;D)'!AY$26)*(AY3025-AY2862-AY2973+AY2920)-AY2867+AY2868+Model!AY2973,AY3025-AY2862-AY2867+AY2868+AY2920)</f>
        <v>0.5957510649</v>
      </c>
      <c r="AZ3026" s="372">
        <f>IF(AZ3025-AZ2862-AZ2973-AZ2920&gt;0,(1-'Assumptions (T&amp;D)'!AZ$26)*(AZ3025-AZ2862-AZ2973+AZ2920)-AZ2867+AZ2868+Model!AZ2973,AZ3025-AZ2862-AZ2867+AZ2868+AZ2920)</f>
        <v>0.6367592396</v>
      </c>
      <c r="BA3026" s="372">
        <f>IF(BA3025-BA2862-BA2973-BA2920&gt;0,(1-'Assumptions (T&amp;D)'!BA$26)*(BA3025-BA2862-BA2973+BA2920)-BA2867+BA2868+Model!BA2973,BA3025-BA2862-BA2867+BA2868+BA2920)</f>
        <v>0.7009568602</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16.2459041</v>
      </c>
      <c r="D3027" s="372">
        <f>IF(D3025-D2862-D2973-D2920&gt;0,'Assumptions (T&amp;D)'!D$26*(D3025-D2862-D2973+D2920),0)</f>
        <v>17.08377705</v>
      </c>
      <c r="E3027" s="372">
        <f>IF(E3025-E2862-E2973-E2920&gt;0,'Assumptions (T&amp;D)'!E$26*(E3025-E2862-E2973+E2920),0)</f>
        <v>17.58892265</v>
      </c>
      <c r="F3027" s="372">
        <f>IF(F3025-F2862-F2973-F2920&gt;0,'Assumptions (T&amp;D)'!F$26*(F3025-F2862-F2973+F2920),0)</f>
        <v>18.46426976</v>
      </c>
      <c r="G3027" s="372">
        <f>IF(G3025-G2862-G2973-G2920&gt;0,'Assumptions (T&amp;D)'!G$26*(G3025-G2862-G2973+G2920),0)</f>
        <v>19.36411487</v>
      </c>
      <c r="H3027" s="372">
        <f>IF(H3025-H2862-H2973-H2920&gt;0,'Assumptions (T&amp;D)'!H$26*(H3025-H2862-H2973+H2920),0)</f>
        <v>20.46338892</v>
      </c>
      <c r="I3027" s="372">
        <f>IF(I3025-I2862-I2973-I2920&gt;0,'Assumptions (T&amp;D)'!I$26*(I3025-I2862-I2973+I2920),0)</f>
        <v>21.43526531</v>
      </c>
      <c r="J3027" s="372">
        <f>IF(J3025-J2862-J2973-J2920&gt;0,'Assumptions (T&amp;D)'!J$26*(J3025-J2862-J2973+J2920),0)</f>
        <v>22.53324127</v>
      </c>
      <c r="K3027" s="372">
        <f>IF(K3025-K2862-K2973-K2920&gt;0,'Assumptions (T&amp;D)'!K$26*(K3025-K2862-K2973+K2920),0)</f>
        <v>23.67027023</v>
      </c>
      <c r="L3027" s="372">
        <f>IF(L3025-L2862-L2973-L2920&gt;0,'Assumptions (T&amp;D)'!L$26*(L3025-L2862-L2973+L2920),0)</f>
        <v>24.9233701</v>
      </c>
      <c r="M3027" s="372">
        <f>IF(M3025-M2862-M2973-M2920&gt;0,'Assumptions (T&amp;D)'!M$26*(M3025-M2862-M2973+M2920),0)</f>
        <v>26.43363618</v>
      </c>
      <c r="N3027" s="372">
        <f>IF(N3025-N2862-N2973-N2920&gt;0,'Assumptions (T&amp;D)'!N$26*(N3025-N2862-N2973+N2920),0)</f>
        <v>27.35684883</v>
      </c>
      <c r="O3027" s="372">
        <f>IF(O3025-O2862-O2973-O2920&gt;0,'Assumptions (T&amp;D)'!O$26*(O3025-O2862-O2973+O2920),0)</f>
        <v>28.5818875</v>
      </c>
      <c r="P3027" s="372">
        <f>IF(P3025-P2862-P2973-P2920&gt;0,'Assumptions (T&amp;D)'!P$26*(P3025-P2862-P2973+P2920),0)</f>
        <v>29.79806506</v>
      </c>
      <c r="Q3027" s="372">
        <f>IF(Q3025-Q2862-Q2973-Q2920&gt;0,'Assumptions (T&amp;D)'!Q$26*(Q3025-Q2862-Q2973+Q2920),0)</f>
        <v>31.1459006</v>
      </c>
      <c r="R3027" s="372">
        <f>IF(R3025-R2862-R2973-R2920&gt;0,'Assumptions (T&amp;D)'!R$26*(R3025-R2862-R2973+R2920),0)</f>
        <v>32.67122538</v>
      </c>
      <c r="S3027" s="372">
        <f>IF(S3025-S2862-S2973-S2920&gt;0,'Assumptions (T&amp;D)'!S$26*(S3025-S2862-S2973+S2920),0)</f>
        <v>34.29396754</v>
      </c>
      <c r="T3027" s="372">
        <f>IF(T3025-T2862-T2973-T2920&gt;0,'Assumptions (T&amp;D)'!T$26*(T3025-T2862-T2973+T2920),0)</f>
        <v>0.2825410156</v>
      </c>
      <c r="U3027" s="372">
        <f>IF(U3025-U2862-U2973-U2920&gt;0,'Assumptions (T&amp;D)'!U$26*(U3025-U2862-U2973+U2920),0)</f>
        <v>0.02718941618</v>
      </c>
      <c r="V3027" s="372">
        <f>IF(V3025-V2862-V2973-V2920&gt;0,'Assumptions (T&amp;D)'!V$26*(V3025-V2862-V2973+V2920),0)</f>
        <v>0.02946314593</v>
      </c>
      <c r="W3027" s="372">
        <f>IF(W3025-W2862-W2973-W2920&gt;0,'Assumptions (T&amp;D)'!W$26*(W3025-W2862-W2973+W2920),0)</f>
        <v>0.03295509074</v>
      </c>
      <c r="X3027" s="372">
        <f>IF(X3025-X2862-X2973-X2920&gt;0,'Assumptions (T&amp;D)'!X$26*(X3025-X2862-X2973+X2920),0)</f>
        <v>0.0376636009</v>
      </c>
      <c r="Y3027" s="372">
        <f>IF(Y3025-Y2862-Y2973-Y2920&gt;0,'Assumptions (T&amp;D)'!Y$26*(Y3025-Y2862-Y2973+Y2920),0)</f>
        <v>0.04260565203</v>
      </c>
      <c r="Z3027" s="372">
        <f>IF(Z3025-Z2862-Z2973-Z2920&gt;0,'Assumptions (T&amp;D)'!Z$26*(Z3025-Z2862-Z2973+Z2920),0)</f>
        <v>0.0469197511</v>
      </c>
      <c r="AA3027" s="372">
        <f>IF(AA3025-AA2862-AA2973-AA2920&gt;0,'Assumptions (T&amp;D)'!AA$26*(AA3025-AA2862-AA2973+AA2920),0)</f>
        <v>0.05108022018</v>
      </c>
      <c r="AB3027" s="372">
        <f>IF(AB3025-AB2862-AB2973-AB2920&gt;0,'Assumptions (T&amp;D)'!AB$26*(AB3025-AB2862-AB2973+AB2920),0)</f>
        <v>0.05649689976</v>
      </c>
      <c r="AC3027" s="372">
        <f>IF(AC3025-AC2862-AC2973-AC2920&gt;0,'Assumptions (T&amp;D)'!AC$26*(AC3025-AC2862-AC2973+AC2920),0)</f>
        <v>0.06247688504</v>
      </c>
      <c r="AD3027" s="372">
        <f>IF(AD3025-AD2862-AD2973-AD2920&gt;0,'Assumptions (T&amp;D)'!AD$26*(AD3025-AD2862-AD2973+AD2920),0)</f>
        <v>0.06921568344</v>
      </c>
      <c r="AE3027" s="372">
        <f>IF(AE3025-AE2862-AE2973-AE2920&gt;0,'Assumptions (T&amp;D)'!AE$26*(AE3025-AE2862-AE2973+AE2920),0)</f>
        <v>0.07739455388</v>
      </c>
      <c r="AF3027" s="372">
        <f>IF(AF3025-AF2862-AF2973-AF2920&gt;0,'Assumptions (T&amp;D)'!AF$26*(AF3025-AF2862-AF2973+AF2920),0)</f>
        <v>0.08691929444</v>
      </c>
      <c r="AG3027" s="372">
        <f>IF(AG3025-AG2862-AG2973-AG2920&gt;0,'Assumptions (T&amp;D)'!AG$26*(AG3025-AG2862-AG2973+AG2920),0)</f>
        <v>0.09674076749</v>
      </c>
      <c r="AH3027" s="372">
        <f>IF(AH3025-AH2862-AH2973-AH2920&gt;0,'Assumptions (T&amp;D)'!AH$26*(AH3025-AH2862-AH2973+AH2920),0)</f>
        <v>0.1051105937</v>
      </c>
      <c r="AI3027" s="372">
        <f>IF(AI3025-AI2862-AI2973-AI2920&gt;0,'Assumptions (T&amp;D)'!AI$26*(AI3025-AI2862-AI2973+AI2920),0)</f>
        <v>0.1136439078</v>
      </c>
      <c r="AJ3027" s="372">
        <f>IF(AJ3025-AJ2862-AJ2973-AJ2920&gt;0,'Assumptions (T&amp;D)'!AJ$26*(AJ3025-AJ2862-AJ2973+AJ2920),0)</f>
        <v>0.1227019324</v>
      </c>
      <c r="AK3027" s="372">
        <f>IF(AK3025-AK2862-AK2973-AK2920&gt;0,'Assumptions (T&amp;D)'!AK$26*(AK3025-AK2862-AK2973+AK2920),0)</f>
        <v>0.1320931887</v>
      </c>
      <c r="AL3027" s="372">
        <f>IF(AL3025-AL2862-AL2973-AL2920&gt;0,'Assumptions (T&amp;D)'!AL$26*(AL3025-AL2862-AL2973+AL2920),0)</f>
        <v>0.1424369519</v>
      </c>
      <c r="AM3027" s="372">
        <f>IF(AM3025-AM2862-AM2973-AM2920&gt;0,'Assumptions (T&amp;D)'!AM$26*(AM3025-AM2862-AM2973+AM2920),0)</f>
        <v>0.1526112621</v>
      </c>
      <c r="AN3027" s="372">
        <f>IF(AN3025-AN2862-AN2973-AN2920&gt;0,'Assumptions (T&amp;D)'!AN$26*(AN3025-AN2862-AN2973+AN2920),0)</f>
        <v>0.1627744259</v>
      </c>
      <c r="AO3027" s="372">
        <f>IF(AO3025-AO2862-AO2973-AO2920&gt;0,'Assumptions (T&amp;D)'!AO$26*(AO3025-AO2862-AO2973+AO2920),0)</f>
        <v>0.173148242</v>
      </c>
      <c r="AP3027" s="372">
        <f>IF(AP3025-AP2862-AP2973-AP2920&gt;0,'Assumptions (T&amp;D)'!AP$26*(AP3025-AP2862-AP2973+AP2920),0)</f>
        <v>0.183743117</v>
      </c>
      <c r="AQ3027" s="372">
        <f>IF(AQ3025-AQ2862-AQ2973-AQ2920&gt;0,'Assumptions (T&amp;D)'!AQ$26*(AQ3025-AQ2862-AQ2973+AQ2920),0)</f>
        <v>0.1946068926</v>
      </c>
      <c r="AR3027" s="372">
        <f>IF(AR3025-AR2862-AR2973-AR2920&gt;0,'Assumptions (T&amp;D)'!AR$26*(AR3025-AR2862-AR2973+AR2920),0)</f>
        <v>0.2058327935</v>
      </c>
      <c r="AS3027" s="372">
        <f>IF(AS3025-AS2862-AS2973-AS2920&gt;0,'Assumptions (T&amp;D)'!AS$26*(AS3025-AS2862-AS2973+AS2920),0)</f>
        <v>0.2175262793</v>
      </c>
      <c r="AT3027" s="372">
        <f>IF(AT3025-AT2862-AT2973-AT2920&gt;0,'Assumptions (T&amp;D)'!AT$26*(AT3025-AT2862-AT2973+AT2920),0)</f>
        <v>0.2296022025</v>
      </c>
      <c r="AU3027" s="372">
        <f>IF(AU3025-AU2862-AU2973-AU2920&gt;0,'Assumptions (T&amp;D)'!AU$26*(AU3025-AU2862-AU2973+AU2920),0)</f>
        <v>0.2420711075</v>
      </c>
      <c r="AV3027" s="372">
        <f>IF(AV3025-AV2862-AV2973-AV2920&gt;0,'Assumptions (T&amp;D)'!AV$26*(AV3025-AV2862-AV2973+AV2920),0)</f>
        <v>0.2549438062</v>
      </c>
      <c r="AW3027" s="372">
        <f>IF(AW3025-AW2862-AW2973-AW2920&gt;0,'Assumptions (T&amp;D)'!AW$26*(AW3025-AW2862-AW2973+AW2920),0)</f>
        <v>0.268231384</v>
      </c>
      <c r="AX3027" s="372">
        <f>IF(AX3025-AX2862-AX2973-AX2920&gt;0,'Assumptions (T&amp;D)'!AX$26*(AX3025-AX2862-AX2973+AX2920),0)</f>
        <v>0.281945207</v>
      </c>
      <c r="AY3027" s="372">
        <f>IF(AY3025-AY2862-AY2973-AY2920&gt;0,'Assumptions (T&amp;D)'!AY$26*(AY3025-AY2862-AY2973+AY2920),0)</f>
        <v>0.2960969282</v>
      </c>
      <c r="AZ3027" s="372">
        <f>IF(AZ3025-AZ2862-AZ2973-AZ2920&gt;0,'Assumptions (T&amp;D)'!AZ$26*(AZ3025-AZ2862-AZ2973+AZ2920),0)</f>
        <v>0.3106984945</v>
      </c>
      <c r="BA3027" s="372">
        <f>IF(BA3025-BA2862-BA2973-BA2920&gt;0,'Assumptions (T&amp;D)'!BA$26*(BA3025-BA2862-BA2973+BA2920),0)</f>
        <v>0.325894283</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355090.1</v>
      </c>
      <c r="C22" s="428">
        <v>356700.4</v>
      </c>
      <c r="D22" s="428">
        <v>369418.6</v>
      </c>
      <c r="E22" s="428">
        <v>385474.4</v>
      </c>
      <c r="F22" s="428">
        <v>406353.7</v>
      </c>
      <c r="G22" s="428">
        <v>439763.3</v>
      </c>
      <c r="H22" s="428">
        <v>472320.5</v>
      </c>
      <c r="I22" s="428">
        <v>507954.8</v>
      </c>
      <c r="J22" s="428">
        <v>520866.9</v>
      </c>
      <c r="K22" s="428">
        <v>514272.7</v>
      </c>
      <c r="L22" s="428">
        <v>529379.5</v>
      </c>
      <c r="M22" s="428">
        <v>550160.3</v>
      </c>
      <c r="N22" s="428">
        <v>575356.4</v>
      </c>
      <c r="O22" s="428">
        <v>598727.7</v>
      </c>
      <c r="P22" s="428">
        <v>631081.5</v>
      </c>
      <c r="Q22" s="428">
        <v>673488.2</v>
      </c>
      <c r="R22" s="428">
        <v>706408.6</v>
      </c>
      <c r="S22" s="428">
        <v>751433.5</v>
      </c>
      <c r="T22" s="428">
        <v>805613.8</v>
      </c>
      <c r="U22" s="428">
        <v>851212.2</v>
      </c>
      <c r="V22" s="235">
        <f t="shared" ref="V22:AZ22" si="22">U22*(1+V14)</f>
        <v>884956.1308</v>
      </c>
      <c r="W22" s="235">
        <f t="shared" si="22"/>
        <v>920037.7456</v>
      </c>
      <c r="X22" s="235">
        <f t="shared" si="22"/>
        <v>956510.073</v>
      </c>
      <c r="Y22" s="235">
        <f t="shared" si="22"/>
        <v>994428.244</v>
      </c>
      <c r="Z22" s="235">
        <f t="shared" si="22"/>
        <v>1033849.575</v>
      </c>
      <c r="AA22" s="235">
        <f t="shared" si="22"/>
        <v>1074833.655</v>
      </c>
      <c r="AB22" s="235">
        <f t="shared" si="22"/>
        <v>1117442.434</v>
      </c>
      <c r="AC22" s="235">
        <f t="shared" si="22"/>
        <v>1161740.319</v>
      </c>
      <c r="AD22" s="235">
        <f t="shared" si="22"/>
        <v>1207794.27</v>
      </c>
      <c r="AE22" s="235">
        <f t="shared" si="22"/>
        <v>1255673.901</v>
      </c>
      <c r="AF22" s="235">
        <f t="shared" si="22"/>
        <v>1305451.587</v>
      </c>
      <c r="AG22" s="235">
        <f t="shared" si="22"/>
        <v>1357202.57</v>
      </c>
      <c r="AH22" s="235">
        <f t="shared" si="22"/>
        <v>1411005.076</v>
      </c>
      <c r="AI22" s="235">
        <f t="shared" si="22"/>
        <v>1466940.432</v>
      </c>
      <c r="AJ22" s="235">
        <f t="shared" si="22"/>
        <v>1525093.189</v>
      </c>
      <c r="AK22" s="235">
        <f t="shared" si="22"/>
        <v>1585551.25</v>
      </c>
      <c r="AL22" s="235">
        <f t="shared" si="22"/>
        <v>1648406.002</v>
      </c>
      <c r="AM22" s="235">
        <f t="shared" si="22"/>
        <v>1713752.455</v>
      </c>
      <c r="AN22" s="235">
        <f t="shared" si="22"/>
        <v>1781689.386</v>
      </c>
      <c r="AO22" s="235">
        <f t="shared" si="22"/>
        <v>1852319.487</v>
      </c>
      <c r="AP22" s="235">
        <f t="shared" si="22"/>
        <v>1925749.521</v>
      </c>
      <c r="AQ22" s="235">
        <f t="shared" si="22"/>
        <v>2002090.483</v>
      </c>
      <c r="AR22" s="235">
        <f t="shared" si="22"/>
        <v>2081457.77</v>
      </c>
      <c r="AS22" s="235">
        <f t="shared" si="22"/>
        <v>2163971.351</v>
      </c>
      <c r="AT22" s="235">
        <f t="shared" si="22"/>
        <v>2249755.953</v>
      </c>
      <c r="AU22" s="235">
        <f t="shared" si="22"/>
        <v>2338941.246</v>
      </c>
      <c r="AV22" s="235">
        <f t="shared" si="22"/>
        <v>2431662.041</v>
      </c>
      <c r="AW22" s="235">
        <f t="shared" si="22"/>
        <v>2528058.492</v>
      </c>
      <c r="AX22" s="235">
        <f t="shared" si="22"/>
        <v>2628276.312</v>
      </c>
      <c r="AY22" s="235">
        <f t="shared" si="22"/>
        <v>2732466.988</v>
      </c>
      <c r="AZ22" s="235">
        <f t="shared" si="22"/>
        <v>2840788.011</v>
      </c>
    </row>
    <row r="23" ht="15.75" customHeight="1">
      <c r="A23" s="61" t="s">
        <v>480</v>
      </c>
      <c r="B23" s="426">
        <f t="shared" ref="B23:AZ23" si="23">B$22*$S$18/B$18</f>
        <v>490238.2397</v>
      </c>
      <c r="C23" s="426">
        <f t="shared" si="23"/>
        <v>481891.5384</v>
      </c>
      <c r="D23" s="426">
        <f t="shared" si="23"/>
        <v>491302.2837</v>
      </c>
      <c r="E23" s="426">
        <f t="shared" si="23"/>
        <v>503308.3748</v>
      </c>
      <c r="F23" s="426">
        <f t="shared" si="23"/>
        <v>516660.6371</v>
      </c>
      <c r="G23" s="426">
        <f t="shared" si="23"/>
        <v>542248.8932</v>
      </c>
      <c r="H23" s="426">
        <f t="shared" si="23"/>
        <v>565286.6822</v>
      </c>
      <c r="I23" s="426">
        <f t="shared" si="23"/>
        <v>592031.0632</v>
      </c>
      <c r="J23" s="426">
        <f t="shared" si="23"/>
        <v>595497.1777</v>
      </c>
      <c r="K23" s="426">
        <f t="shared" si="23"/>
        <v>583509.8459</v>
      </c>
      <c r="L23" s="426">
        <f t="shared" si="23"/>
        <v>593732.0133</v>
      </c>
      <c r="M23" s="426">
        <f t="shared" si="23"/>
        <v>604413.2945</v>
      </c>
      <c r="N23" s="426">
        <f t="shared" si="23"/>
        <v>620199.6171</v>
      </c>
      <c r="O23" s="426">
        <f t="shared" si="23"/>
        <v>634261.633</v>
      </c>
      <c r="P23" s="426">
        <f t="shared" si="23"/>
        <v>656390.0073</v>
      </c>
      <c r="Q23" s="426">
        <f t="shared" si="23"/>
        <v>693277.9681</v>
      </c>
      <c r="R23" s="426">
        <f t="shared" si="23"/>
        <v>719714.653</v>
      </c>
      <c r="S23" s="426">
        <f t="shared" si="23"/>
        <v>751433.5</v>
      </c>
      <c r="T23" s="426">
        <f t="shared" si="23"/>
        <v>786456.1174</v>
      </c>
      <c r="U23" s="422">
        <f t="shared" si="23"/>
        <v>815069.0161</v>
      </c>
      <c r="V23" s="429">
        <f t="shared" si="23"/>
        <v>831164.9748</v>
      </c>
      <c r="W23" s="429">
        <f t="shared" si="23"/>
        <v>847578.7961</v>
      </c>
      <c r="X23" s="429">
        <f t="shared" si="23"/>
        <v>864316.757</v>
      </c>
      <c r="Y23" s="429">
        <f t="shared" si="23"/>
        <v>881385.2587</v>
      </c>
      <c r="Z23" s="429">
        <f t="shared" si="23"/>
        <v>898790.8286</v>
      </c>
      <c r="AA23" s="429">
        <f t="shared" si="23"/>
        <v>916540.1232</v>
      </c>
      <c r="AB23" s="429">
        <f t="shared" si="23"/>
        <v>934639.9304</v>
      </c>
      <c r="AC23" s="429">
        <f t="shared" si="23"/>
        <v>953097.172</v>
      </c>
      <c r="AD23" s="429">
        <f t="shared" si="23"/>
        <v>971918.9067</v>
      </c>
      <c r="AE23" s="429">
        <f t="shared" si="23"/>
        <v>991112.3324</v>
      </c>
      <c r="AF23" s="429">
        <f t="shared" si="23"/>
        <v>1010684.789</v>
      </c>
      <c r="AG23" s="429">
        <f t="shared" si="23"/>
        <v>1030643.763</v>
      </c>
      <c r="AH23" s="429">
        <f t="shared" si="23"/>
        <v>1050996.885</v>
      </c>
      <c r="AI23" s="429">
        <f t="shared" si="23"/>
        <v>1071751.94</v>
      </c>
      <c r="AJ23" s="429">
        <f t="shared" si="23"/>
        <v>1092916.866</v>
      </c>
      <c r="AK23" s="429">
        <f t="shared" si="23"/>
        <v>1114499.756</v>
      </c>
      <c r="AL23" s="429">
        <f t="shared" si="23"/>
        <v>1136508.864</v>
      </c>
      <c r="AM23" s="429">
        <f t="shared" si="23"/>
        <v>1158952.607</v>
      </c>
      <c r="AN23" s="429">
        <f t="shared" si="23"/>
        <v>1181839.569</v>
      </c>
      <c r="AO23" s="429">
        <f t="shared" si="23"/>
        <v>1205178.502</v>
      </c>
      <c r="AP23" s="429">
        <f t="shared" si="23"/>
        <v>1228978.331</v>
      </c>
      <c r="AQ23" s="429">
        <f t="shared" si="23"/>
        <v>1253248.158</v>
      </c>
      <c r="AR23" s="429">
        <f t="shared" si="23"/>
        <v>1277997.266</v>
      </c>
      <c r="AS23" s="429">
        <f t="shared" si="23"/>
        <v>1303235.118</v>
      </c>
      <c r="AT23" s="429">
        <f t="shared" si="23"/>
        <v>1328971.366</v>
      </c>
      <c r="AU23" s="429">
        <f t="shared" si="23"/>
        <v>1355215.854</v>
      </c>
      <c r="AV23" s="429">
        <f t="shared" si="23"/>
        <v>1381978.616</v>
      </c>
      <c r="AW23" s="429">
        <f t="shared" si="23"/>
        <v>1409269.889</v>
      </c>
      <c r="AX23" s="429">
        <f t="shared" si="23"/>
        <v>1437100.109</v>
      </c>
      <c r="AY23" s="429">
        <f t="shared" si="23"/>
        <v>1465479.919</v>
      </c>
      <c r="AZ23" s="429">
        <f t="shared" si="23"/>
        <v>1494420.173</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9.34022</v>
      </c>
      <c r="C28" s="433">
        <v>9.453659</v>
      </c>
      <c r="D28" s="433">
        <v>9.565773</v>
      </c>
      <c r="E28" s="433">
        <v>9.651491</v>
      </c>
      <c r="F28" s="433">
        <v>9.748108</v>
      </c>
      <c r="G28" s="433">
        <v>9.870507</v>
      </c>
      <c r="H28" s="433">
        <v>10.041636</v>
      </c>
      <c r="I28" s="433">
        <v>10.184004</v>
      </c>
      <c r="J28" s="433">
        <v>10.330979</v>
      </c>
      <c r="K28" s="433">
        <v>10.476026</v>
      </c>
      <c r="L28" s="433">
        <v>10.583453</v>
      </c>
      <c r="M28" s="433">
        <v>10.693383</v>
      </c>
      <c r="N28" s="433">
        <v>10.791994</v>
      </c>
      <c r="O28" s="433">
        <v>10.885814</v>
      </c>
      <c r="P28" s="433">
        <v>11.016545</v>
      </c>
      <c r="Q28" s="433">
        <v>11.180461</v>
      </c>
      <c r="R28" s="433">
        <v>11.386084</v>
      </c>
      <c r="S28" s="433">
        <v>11.572024</v>
      </c>
      <c r="T28" s="433">
        <v>11.726304</v>
      </c>
      <c r="U28" s="253">
        <f>(V28+T28)/2</f>
        <v>11.83782811</v>
      </c>
      <c r="V28" s="433">
        <v>11.949352217</v>
      </c>
      <c r="W28" s="253">
        <f t="shared" ref="W28:AE28" si="35">($AF28-$V28)*0.1+V28</f>
        <v>12.1028737</v>
      </c>
      <c r="X28" s="253">
        <f t="shared" si="35"/>
        <v>12.25639517</v>
      </c>
      <c r="Y28" s="253">
        <f t="shared" si="35"/>
        <v>12.40991665</v>
      </c>
      <c r="Z28" s="253">
        <f t="shared" si="35"/>
        <v>12.56343813</v>
      </c>
      <c r="AA28" s="253">
        <f t="shared" si="35"/>
        <v>12.71695961</v>
      </c>
      <c r="AB28" s="253">
        <f t="shared" si="35"/>
        <v>12.87048109</v>
      </c>
      <c r="AC28" s="253">
        <f t="shared" si="35"/>
        <v>13.02400256</v>
      </c>
      <c r="AD28" s="253">
        <f t="shared" si="35"/>
        <v>13.17752404</v>
      </c>
      <c r="AE28" s="253">
        <f t="shared" si="35"/>
        <v>13.33104552</v>
      </c>
      <c r="AF28" s="433">
        <v>13.484566998</v>
      </c>
      <c r="AG28" s="253">
        <f t="shared" ref="AG28:AO28" si="36">($AP28-$AF28)*0.1+AF28</f>
        <v>13.63012691</v>
      </c>
      <c r="AH28" s="253">
        <f t="shared" si="36"/>
        <v>13.77568683</v>
      </c>
      <c r="AI28" s="253">
        <f t="shared" si="36"/>
        <v>13.92124675</v>
      </c>
      <c r="AJ28" s="253">
        <f t="shared" si="36"/>
        <v>14.06680666</v>
      </c>
      <c r="AK28" s="253">
        <f t="shared" si="36"/>
        <v>14.21236658</v>
      </c>
      <c r="AL28" s="253">
        <f t="shared" si="36"/>
        <v>14.3579265</v>
      </c>
      <c r="AM28" s="253">
        <f t="shared" si="36"/>
        <v>14.50348641</v>
      </c>
      <c r="AN28" s="253">
        <f t="shared" si="36"/>
        <v>14.64904633</v>
      </c>
      <c r="AO28" s="253">
        <f t="shared" si="36"/>
        <v>14.79460624</v>
      </c>
      <c r="AP28" s="433">
        <v>14.94016616</v>
      </c>
      <c r="AQ28" s="253">
        <f t="shared" ref="AQ28:AY28" si="37">($AZ28-$AP28)*0.1+AP28</f>
        <v>15.10167642</v>
      </c>
      <c r="AR28" s="253">
        <f t="shared" si="37"/>
        <v>15.26318668</v>
      </c>
      <c r="AS28" s="253">
        <f t="shared" si="37"/>
        <v>15.42469694</v>
      </c>
      <c r="AT28" s="253">
        <f t="shared" si="37"/>
        <v>15.58620721</v>
      </c>
      <c r="AU28" s="253">
        <f t="shared" si="37"/>
        <v>15.74771747</v>
      </c>
      <c r="AV28" s="253">
        <f t="shared" si="37"/>
        <v>15.90922773</v>
      </c>
      <c r="AW28" s="253">
        <f t="shared" si="37"/>
        <v>16.07073799</v>
      </c>
      <c r="AX28" s="253">
        <f t="shared" si="37"/>
        <v>16.23224825</v>
      </c>
      <c r="AY28" s="253">
        <f t="shared" si="37"/>
        <v>16.39375851</v>
      </c>
      <c r="AZ28" s="433">
        <v>16.555268773</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0.082084</v>
      </c>
      <c r="C3" s="440">
        <v>0.087839</v>
      </c>
      <c r="D3" s="440">
        <v>0.076248</v>
      </c>
      <c r="E3" s="440">
        <v>0.075399</v>
      </c>
      <c r="F3" s="440">
        <v>0.076244</v>
      </c>
      <c r="G3" s="440">
        <v>0.079841</v>
      </c>
      <c r="H3" s="440">
        <v>0.081668</v>
      </c>
      <c r="I3" s="440">
        <v>0.085012</v>
      </c>
      <c r="J3" s="440">
        <v>0.089099</v>
      </c>
      <c r="K3" s="440">
        <v>0.087882</v>
      </c>
      <c r="L3" s="440">
        <v>0.080477</v>
      </c>
      <c r="M3" s="440">
        <v>0.089169</v>
      </c>
      <c r="N3" s="440">
        <v>0.084439</v>
      </c>
      <c r="O3" s="440">
        <v>0.088487</v>
      </c>
      <c r="P3" s="440">
        <v>0.086062</v>
      </c>
      <c r="Q3" s="440">
        <v>0.080074</v>
      </c>
      <c r="R3" s="440">
        <v>0.084269</v>
      </c>
      <c r="S3" s="440">
        <v>0.09888</v>
      </c>
      <c r="T3" s="168">
        <f t="shared" ref="T3:AY3" si="1">$S$3+(T$1-$S$1)/($AZ$1-$S$1)*($AZ$3-$S$3)</f>
        <v>0.09971766246</v>
      </c>
      <c r="U3" s="168">
        <f t="shared" si="1"/>
        <v>0.1005553249</v>
      </c>
      <c r="V3" s="168">
        <f t="shared" si="1"/>
        <v>0.1013929874</v>
      </c>
      <c r="W3" s="168">
        <f t="shared" si="1"/>
        <v>0.1022306498</v>
      </c>
      <c r="X3" s="168">
        <f t="shared" si="1"/>
        <v>0.1030683123</v>
      </c>
      <c r="Y3" s="168">
        <f t="shared" si="1"/>
        <v>0.1039059748</v>
      </c>
      <c r="Z3" s="168">
        <f t="shared" si="1"/>
        <v>0.1047436372</v>
      </c>
      <c r="AA3" s="168">
        <f t="shared" si="1"/>
        <v>0.1055812997</v>
      </c>
      <c r="AB3" s="168">
        <f t="shared" si="1"/>
        <v>0.1064189621</v>
      </c>
      <c r="AC3" s="168">
        <f t="shared" si="1"/>
        <v>0.1072566246</v>
      </c>
      <c r="AD3" s="168">
        <f t="shared" si="1"/>
        <v>0.1080942871</v>
      </c>
      <c r="AE3" s="168">
        <f t="shared" si="1"/>
        <v>0.1089319495</v>
      </c>
      <c r="AF3" s="168">
        <f t="shared" si="1"/>
        <v>0.109769612</v>
      </c>
      <c r="AG3" s="168">
        <f t="shared" si="1"/>
        <v>0.1106072744</v>
      </c>
      <c r="AH3" s="168">
        <f t="shared" si="1"/>
        <v>0.1114449369</v>
      </c>
      <c r="AI3" s="168">
        <f t="shared" si="1"/>
        <v>0.1122825994</v>
      </c>
      <c r="AJ3" s="168">
        <f t="shared" si="1"/>
        <v>0.1131202618</v>
      </c>
      <c r="AK3" s="168">
        <f t="shared" si="1"/>
        <v>0.1139579243</v>
      </c>
      <c r="AL3" s="168">
        <f t="shared" si="1"/>
        <v>0.1147955867</v>
      </c>
      <c r="AM3" s="168">
        <f t="shared" si="1"/>
        <v>0.1156332492</v>
      </c>
      <c r="AN3" s="168">
        <f t="shared" si="1"/>
        <v>0.1164709117</v>
      </c>
      <c r="AO3" s="168">
        <f t="shared" si="1"/>
        <v>0.1173085741</v>
      </c>
      <c r="AP3" s="168">
        <f t="shared" si="1"/>
        <v>0.1181462366</v>
      </c>
      <c r="AQ3" s="168">
        <f t="shared" si="1"/>
        <v>0.118983899</v>
      </c>
      <c r="AR3" s="168">
        <f t="shared" si="1"/>
        <v>0.1198215615</v>
      </c>
      <c r="AS3" s="168">
        <f t="shared" si="1"/>
        <v>0.120659224</v>
      </c>
      <c r="AT3" s="168">
        <f t="shared" si="1"/>
        <v>0.1214968864</v>
      </c>
      <c r="AU3" s="168">
        <f t="shared" si="1"/>
        <v>0.1223345489</v>
      </c>
      <c r="AV3" s="168">
        <f t="shared" si="1"/>
        <v>0.1231722113</v>
      </c>
      <c r="AW3" s="168">
        <f t="shared" si="1"/>
        <v>0.1240098738</v>
      </c>
      <c r="AX3" s="168">
        <f t="shared" si="1"/>
        <v>0.1248475363</v>
      </c>
      <c r="AY3" s="168">
        <f t="shared" si="1"/>
        <v>0.1256851987</v>
      </c>
      <c r="AZ3" s="205">
        <v>0.126522861189802</v>
      </c>
    </row>
    <row r="4">
      <c r="A4" s="439" t="s">
        <v>487</v>
      </c>
      <c r="B4" s="441"/>
      <c r="C4" s="441"/>
      <c r="D4" s="441"/>
      <c r="E4" s="441"/>
      <c r="F4" s="441"/>
      <c r="G4" s="441"/>
      <c r="H4" s="441"/>
      <c r="I4" s="441"/>
      <c r="J4" s="441"/>
      <c r="K4" s="441"/>
      <c r="L4" s="441"/>
      <c r="M4" s="441"/>
      <c r="N4" s="441"/>
      <c r="O4" s="441"/>
      <c r="P4" s="441"/>
      <c r="Q4" s="441"/>
      <c r="R4" s="442">
        <v>0.0584296345737937</v>
      </c>
      <c r="S4" s="168">
        <f t="shared" ref="S4:AY4" si="2">$R$4+(S$1-$R$1)/($AZ$1-$R$1)*($AZ$4-$R$4)</f>
        <v>0.05843524149</v>
      </c>
      <c r="T4" s="168">
        <f t="shared" si="2"/>
        <v>0.0584408484</v>
      </c>
      <c r="U4" s="168">
        <f t="shared" si="2"/>
        <v>0.05844645531</v>
      </c>
      <c r="V4" s="168">
        <f t="shared" si="2"/>
        <v>0.05845206222</v>
      </c>
      <c r="W4" s="168">
        <f t="shared" si="2"/>
        <v>0.05845766914</v>
      </c>
      <c r="X4" s="168">
        <f t="shared" si="2"/>
        <v>0.05846327605</v>
      </c>
      <c r="Y4" s="168">
        <f t="shared" si="2"/>
        <v>0.05846888296</v>
      </c>
      <c r="Z4" s="168">
        <f t="shared" si="2"/>
        <v>0.05847448987</v>
      </c>
      <c r="AA4" s="168">
        <f t="shared" si="2"/>
        <v>0.05848009679</v>
      </c>
      <c r="AB4" s="168">
        <f t="shared" si="2"/>
        <v>0.0584857037</v>
      </c>
      <c r="AC4" s="168">
        <f t="shared" si="2"/>
        <v>0.05849131061</v>
      </c>
      <c r="AD4" s="168">
        <f t="shared" si="2"/>
        <v>0.05849691752</v>
      </c>
      <c r="AE4" s="168">
        <f t="shared" si="2"/>
        <v>0.05850252444</v>
      </c>
      <c r="AF4" s="168">
        <f t="shared" si="2"/>
        <v>0.05850813135</v>
      </c>
      <c r="AG4" s="168">
        <f t="shared" si="2"/>
        <v>0.05851373826</v>
      </c>
      <c r="AH4" s="168">
        <f t="shared" si="2"/>
        <v>0.05851934517</v>
      </c>
      <c r="AI4" s="168">
        <f t="shared" si="2"/>
        <v>0.05852495209</v>
      </c>
      <c r="AJ4" s="168">
        <f t="shared" si="2"/>
        <v>0.058530559</v>
      </c>
      <c r="AK4" s="168">
        <f t="shared" si="2"/>
        <v>0.05853616591</v>
      </c>
      <c r="AL4" s="168">
        <f t="shared" si="2"/>
        <v>0.05854177282</v>
      </c>
      <c r="AM4" s="168">
        <f t="shared" si="2"/>
        <v>0.05854737974</v>
      </c>
      <c r="AN4" s="168">
        <f t="shared" si="2"/>
        <v>0.05855298665</v>
      </c>
      <c r="AO4" s="168">
        <f t="shared" si="2"/>
        <v>0.05855859356</v>
      </c>
      <c r="AP4" s="168">
        <f t="shared" si="2"/>
        <v>0.05856420047</v>
      </c>
      <c r="AQ4" s="168">
        <f t="shared" si="2"/>
        <v>0.05856980738</v>
      </c>
      <c r="AR4" s="168">
        <f t="shared" si="2"/>
        <v>0.0585754143</v>
      </c>
      <c r="AS4" s="168">
        <f t="shared" si="2"/>
        <v>0.05858102121</v>
      </c>
      <c r="AT4" s="168">
        <f t="shared" si="2"/>
        <v>0.05858662812</v>
      </c>
      <c r="AU4" s="168">
        <f t="shared" si="2"/>
        <v>0.05859223503</v>
      </c>
      <c r="AV4" s="168">
        <f t="shared" si="2"/>
        <v>0.05859784195</v>
      </c>
      <c r="AW4" s="168">
        <f t="shared" si="2"/>
        <v>0.05860344886</v>
      </c>
      <c r="AX4" s="168">
        <f t="shared" si="2"/>
        <v>0.05860905577</v>
      </c>
      <c r="AY4" s="168">
        <f t="shared" si="2"/>
        <v>0.05861466268</v>
      </c>
      <c r="AZ4" s="443">
        <f>Inputs!H18</f>
        <v>0.0586202696</v>
      </c>
    </row>
    <row r="5">
      <c r="A5" s="439" t="s">
        <v>488</v>
      </c>
      <c r="B5" s="441"/>
      <c r="C5" s="441"/>
      <c r="D5" s="441"/>
      <c r="E5" s="441"/>
      <c r="F5" s="441"/>
      <c r="G5" s="441"/>
      <c r="H5" s="441"/>
      <c r="I5" s="441"/>
      <c r="J5" s="441"/>
      <c r="K5" s="441"/>
      <c r="L5" s="441"/>
      <c r="M5" s="441"/>
      <c r="N5" s="441"/>
      <c r="O5" s="441"/>
      <c r="P5" s="441"/>
      <c r="Q5" s="441"/>
      <c r="R5" s="442">
        <v>0.0661013654262063</v>
      </c>
      <c r="S5" s="168">
        <f t="shared" ref="S5:AY5" si="3">$R$5+(S$1-$R$1)/($AZ$1-$R$1)*($AZ$5-$R$5)</f>
        <v>0.06650602693</v>
      </c>
      <c r="T5" s="168">
        <f t="shared" si="3"/>
        <v>0.06691068843</v>
      </c>
      <c r="U5" s="168">
        <f t="shared" si="3"/>
        <v>0.06731534993</v>
      </c>
      <c r="V5" s="168">
        <f t="shared" si="3"/>
        <v>0.06772001144</v>
      </c>
      <c r="W5" s="168">
        <f t="shared" si="3"/>
        <v>0.06812467294</v>
      </c>
      <c r="X5" s="168">
        <f t="shared" si="3"/>
        <v>0.06852933444</v>
      </c>
      <c r="Y5" s="168">
        <f t="shared" si="3"/>
        <v>0.06893399594</v>
      </c>
      <c r="Z5" s="168">
        <f t="shared" si="3"/>
        <v>0.06933865745</v>
      </c>
      <c r="AA5" s="168">
        <f t="shared" si="3"/>
        <v>0.06974331895</v>
      </c>
      <c r="AB5" s="168">
        <f t="shared" si="3"/>
        <v>0.07014798045</v>
      </c>
      <c r="AC5" s="168">
        <f t="shared" si="3"/>
        <v>0.07055264196</v>
      </c>
      <c r="AD5" s="168">
        <f t="shared" si="3"/>
        <v>0.07095730346</v>
      </c>
      <c r="AE5" s="168">
        <f t="shared" si="3"/>
        <v>0.07136196496</v>
      </c>
      <c r="AF5" s="168">
        <f t="shared" si="3"/>
        <v>0.07176662646</v>
      </c>
      <c r="AG5" s="168">
        <f t="shared" si="3"/>
        <v>0.07217128797</v>
      </c>
      <c r="AH5" s="168">
        <f t="shared" si="3"/>
        <v>0.07257594947</v>
      </c>
      <c r="AI5" s="168">
        <f t="shared" si="3"/>
        <v>0.07298061097</v>
      </c>
      <c r="AJ5" s="168">
        <f t="shared" si="3"/>
        <v>0.07338527247</v>
      </c>
      <c r="AK5" s="168">
        <f t="shared" si="3"/>
        <v>0.07378993398</v>
      </c>
      <c r="AL5" s="168">
        <f t="shared" si="3"/>
        <v>0.07419459548</v>
      </c>
      <c r="AM5" s="168">
        <f t="shared" si="3"/>
        <v>0.07459925698</v>
      </c>
      <c r="AN5" s="168">
        <f t="shared" si="3"/>
        <v>0.07500391848</v>
      </c>
      <c r="AO5" s="168">
        <f t="shared" si="3"/>
        <v>0.07540857999</v>
      </c>
      <c r="AP5" s="168">
        <f t="shared" si="3"/>
        <v>0.07581324149</v>
      </c>
      <c r="AQ5" s="168">
        <f t="shared" si="3"/>
        <v>0.07621790299</v>
      </c>
      <c r="AR5" s="168">
        <f t="shared" si="3"/>
        <v>0.0766225645</v>
      </c>
      <c r="AS5" s="168">
        <f t="shared" si="3"/>
        <v>0.077027226</v>
      </c>
      <c r="AT5" s="168">
        <f t="shared" si="3"/>
        <v>0.0774318875</v>
      </c>
      <c r="AU5" s="168">
        <f t="shared" si="3"/>
        <v>0.077836549</v>
      </c>
      <c r="AV5" s="168">
        <f t="shared" si="3"/>
        <v>0.07824121051</v>
      </c>
      <c r="AW5" s="168">
        <f t="shared" si="3"/>
        <v>0.07864587201</v>
      </c>
      <c r="AX5" s="168">
        <f t="shared" si="3"/>
        <v>0.07905053351</v>
      </c>
      <c r="AY5" s="168">
        <f t="shared" si="3"/>
        <v>0.07945519501</v>
      </c>
      <c r="AZ5" s="443">
        <f>Inputs!H19</f>
        <v>0.07985985652</v>
      </c>
    </row>
    <row r="6">
      <c r="A6" s="439" t="s">
        <v>489</v>
      </c>
      <c r="B6" s="444">
        <v>0.114731</v>
      </c>
      <c r="C6" s="444">
        <v>0.126731</v>
      </c>
      <c r="D6" s="444">
        <v>0.115363</v>
      </c>
      <c r="E6" s="444">
        <v>0.110546</v>
      </c>
      <c r="F6" s="444">
        <v>0.111769</v>
      </c>
      <c r="G6" s="444">
        <v>0.117043</v>
      </c>
      <c r="H6" s="444">
        <v>0.120264</v>
      </c>
      <c r="I6" s="444">
        <v>0.126477</v>
      </c>
      <c r="J6" s="444">
        <v>0.133229</v>
      </c>
      <c r="K6" s="444">
        <v>0.132646</v>
      </c>
      <c r="L6" s="444">
        <v>0.119171</v>
      </c>
      <c r="M6" s="444">
        <v>0.135524</v>
      </c>
      <c r="N6" s="444">
        <v>0.126541</v>
      </c>
      <c r="O6" s="444">
        <v>0.132786</v>
      </c>
      <c r="P6" s="444">
        <v>0.124607</v>
      </c>
      <c r="Q6" s="444">
        <v>0.115515</v>
      </c>
      <c r="R6" s="445">
        <f t="shared" ref="R6:AZ6" si="4">sum(R4:R5)</f>
        <v>0.124531</v>
      </c>
      <c r="S6" s="445">
        <f t="shared" si="4"/>
        <v>0.1249412684</v>
      </c>
      <c r="T6" s="445">
        <f t="shared" si="4"/>
        <v>0.1253515368</v>
      </c>
      <c r="U6" s="445">
        <f t="shared" si="4"/>
        <v>0.1257618052</v>
      </c>
      <c r="V6" s="445">
        <f t="shared" si="4"/>
        <v>0.1261720737</v>
      </c>
      <c r="W6" s="445">
        <f t="shared" si="4"/>
        <v>0.1265823421</v>
      </c>
      <c r="X6" s="445">
        <f t="shared" si="4"/>
        <v>0.1269926105</v>
      </c>
      <c r="Y6" s="445">
        <f t="shared" si="4"/>
        <v>0.1274028789</v>
      </c>
      <c r="Z6" s="445">
        <f t="shared" si="4"/>
        <v>0.1278131473</v>
      </c>
      <c r="AA6" s="445">
        <f t="shared" si="4"/>
        <v>0.1282234157</v>
      </c>
      <c r="AB6" s="445">
        <f t="shared" si="4"/>
        <v>0.1286336842</v>
      </c>
      <c r="AC6" s="445">
        <f t="shared" si="4"/>
        <v>0.1290439526</v>
      </c>
      <c r="AD6" s="445">
        <f t="shared" si="4"/>
        <v>0.129454221</v>
      </c>
      <c r="AE6" s="445">
        <f t="shared" si="4"/>
        <v>0.1298644894</v>
      </c>
      <c r="AF6" s="445">
        <f t="shared" si="4"/>
        <v>0.1302747578</v>
      </c>
      <c r="AG6" s="445">
        <f t="shared" si="4"/>
        <v>0.1306850262</v>
      </c>
      <c r="AH6" s="445">
        <f t="shared" si="4"/>
        <v>0.1310952946</v>
      </c>
      <c r="AI6" s="445">
        <f t="shared" si="4"/>
        <v>0.1315055631</v>
      </c>
      <c r="AJ6" s="445">
        <f t="shared" si="4"/>
        <v>0.1319158315</v>
      </c>
      <c r="AK6" s="445">
        <f t="shared" si="4"/>
        <v>0.1323260999</v>
      </c>
      <c r="AL6" s="445">
        <f t="shared" si="4"/>
        <v>0.1327363683</v>
      </c>
      <c r="AM6" s="445">
        <f t="shared" si="4"/>
        <v>0.1331466367</v>
      </c>
      <c r="AN6" s="445">
        <f t="shared" si="4"/>
        <v>0.1335569051</v>
      </c>
      <c r="AO6" s="445">
        <f t="shared" si="4"/>
        <v>0.1339671735</v>
      </c>
      <c r="AP6" s="445">
        <f t="shared" si="4"/>
        <v>0.134377442</v>
      </c>
      <c r="AQ6" s="445">
        <f t="shared" si="4"/>
        <v>0.1347877104</v>
      </c>
      <c r="AR6" s="445">
        <f t="shared" si="4"/>
        <v>0.1351979788</v>
      </c>
      <c r="AS6" s="445">
        <f t="shared" si="4"/>
        <v>0.1356082472</v>
      </c>
      <c r="AT6" s="445">
        <f t="shared" si="4"/>
        <v>0.1360185156</v>
      </c>
      <c r="AU6" s="445">
        <f t="shared" si="4"/>
        <v>0.136428784</v>
      </c>
      <c r="AV6" s="445">
        <f t="shared" si="4"/>
        <v>0.1368390525</v>
      </c>
      <c r="AW6" s="445">
        <f t="shared" si="4"/>
        <v>0.1372493209</v>
      </c>
      <c r="AX6" s="445">
        <f t="shared" si="4"/>
        <v>0.1376595893</v>
      </c>
      <c r="AY6" s="445">
        <f t="shared" si="4"/>
        <v>0.1380698577</v>
      </c>
      <c r="AZ6" s="445">
        <f t="shared" si="4"/>
        <v>0.1384801261</v>
      </c>
    </row>
    <row r="7">
      <c r="A7" s="439" t="s">
        <v>490</v>
      </c>
      <c r="B7" s="444">
        <v>0.166008</v>
      </c>
      <c r="C7" s="444">
        <v>0.149557</v>
      </c>
      <c r="D7" s="444">
        <v>0.142061</v>
      </c>
      <c r="E7" s="444">
        <v>0.135658</v>
      </c>
      <c r="F7" s="444">
        <v>0.142026</v>
      </c>
      <c r="G7" s="444">
        <v>0.141028</v>
      </c>
      <c r="H7" s="444">
        <v>0.145498</v>
      </c>
      <c r="I7" s="444">
        <v>0.146539</v>
      </c>
      <c r="J7" s="444">
        <v>0.148554</v>
      </c>
      <c r="K7" s="444">
        <v>0.132231</v>
      </c>
      <c r="L7" s="444">
        <v>0.129908</v>
      </c>
      <c r="M7" s="444">
        <v>0.136797</v>
      </c>
      <c r="N7" s="444">
        <v>0.139331</v>
      </c>
      <c r="O7" s="444">
        <v>0.141486</v>
      </c>
      <c r="P7" s="444">
        <v>0.141142</v>
      </c>
      <c r="Q7" s="444">
        <v>0.137923</v>
      </c>
      <c r="R7" s="444">
        <v>0.14744</v>
      </c>
      <c r="S7" s="444">
        <v>0.149029</v>
      </c>
      <c r="T7" s="299">
        <f t="shared" ref="T7:AY7" si="5">$S$7+(T$1-$S$1)/($AZ$1-$S$1)*($AZ$7-$S$7)</f>
        <v>0.1504944422</v>
      </c>
      <c r="U7" s="299">
        <f t="shared" si="5"/>
        <v>0.1519598845</v>
      </c>
      <c r="V7" s="299">
        <f t="shared" si="5"/>
        <v>0.1534253267</v>
      </c>
      <c r="W7" s="299">
        <f t="shared" si="5"/>
        <v>0.1548907689</v>
      </c>
      <c r="X7" s="299">
        <f t="shared" si="5"/>
        <v>0.1563562112</v>
      </c>
      <c r="Y7" s="299">
        <f t="shared" si="5"/>
        <v>0.1578216534</v>
      </c>
      <c r="Z7" s="299">
        <f t="shared" si="5"/>
        <v>0.1592870956</v>
      </c>
      <c r="AA7" s="299">
        <f t="shared" si="5"/>
        <v>0.1607525378</v>
      </c>
      <c r="AB7" s="299">
        <f t="shared" si="5"/>
        <v>0.1622179801</v>
      </c>
      <c r="AC7" s="299">
        <f t="shared" si="5"/>
        <v>0.1636834223</v>
      </c>
      <c r="AD7" s="299">
        <f t="shared" si="5"/>
        <v>0.1651488645</v>
      </c>
      <c r="AE7" s="299">
        <f t="shared" si="5"/>
        <v>0.1666143068</v>
      </c>
      <c r="AF7" s="299">
        <f t="shared" si="5"/>
        <v>0.168079749</v>
      </c>
      <c r="AG7" s="299">
        <f t="shared" si="5"/>
        <v>0.1695451912</v>
      </c>
      <c r="AH7" s="299">
        <f t="shared" si="5"/>
        <v>0.1710106335</v>
      </c>
      <c r="AI7" s="299">
        <f t="shared" si="5"/>
        <v>0.1724760757</v>
      </c>
      <c r="AJ7" s="299">
        <f t="shared" si="5"/>
        <v>0.1739415179</v>
      </c>
      <c r="AK7" s="299">
        <f t="shared" si="5"/>
        <v>0.1754069602</v>
      </c>
      <c r="AL7" s="299">
        <f t="shared" si="5"/>
        <v>0.1768724024</v>
      </c>
      <c r="AM7" s="299">
        <f t="shared" si="5"/>
        <v>0.1783378446</v>
      </c>
      <c r="AN7" s="299">
        <f t="shared" si="5"/>
        <v>0.1798032869</v>
      </c>
      <c r="AO7" s="299">
        <f t="shared" si="5"/>
        <v>0.1812687291</v>
      </c>
      <c r="AP7" s="299">
        <f t="shared" si="5"/>
        <v>0.1827341713</v>
      </c>
      <c r="AQ7" s="299">
        <f t="shared" si="5"/>
        <v>0.1841996135</v>
      </c>
      <c r="AR7" s="299">
        <f t="shared" si="5"/>
        <v>0.1856650558</v>
      </c>
      <c r="AS7" s="299">
        <f t="shared" si="5"/>
        <v>0.187130498</v>
      </c>
      <c r="AT7" s="299">
        <f t="shared" si="5"/>
        <v>0.1885959402</v>
      </c>
      <c r="AU7" s="299">
        <f t="shared" si="5"/>
        <v>0.1900613825</v>
      </c>
      <c r="AV7" s="299">
        <f t="shared" si="5"/>
        <v>0.1915268247</v>
      </c>
      <c r="AW7" s="299">
        <f t="shared" si="5"/>
        <v>0.1929922669</v>
      </c>
      <c r="AX7" s="299">
        <f t="shared" si="5"/>
        <v>0.1944577092</v>
      </c>
      <c r="AY7" s="299">
        <f t="shared" si="5"/>
        <v>0.1959231514</v>
      </c>
      <c r="AZ7" s="446">
        <v>0.197388593628594</v>
      </c>
    </row>
    <row r="8">
      <c r="A8" s="439" t="s">
        <v>491</v>
      </c>
      <c r="B8" s="444">
        <v>0.018756</v>
      </c>
      <c r="C8" s="444">
        <v>0.02104</v>
      </c>
      <c r="D8" s="444">
        <v>0.016262</v>
      </c>
      <c r="E8" s="444">
        <v>0.014295</v>
      </c>
      <c r="F8" s="444">
        <v>0.01936</v>
      </c>
      <c r="G8" s="444">
        <v>0.016688</v>
      </c>
      <c r="H8" s="444">
        <v>0.015985</v>
      </c>
      <c r="I8" s="444">
        <v>0.018128</v>
      </c>
      <c r="J8" s="444">
        <v>0.015039</v>
      </c>
      <c r="K8" s="444">
        <v>0.016712</v>
      </c>
      <c r="L8" s="444">
        <v>0.014915</v>
      </c>
      <c r="M8" s="444">
        <v>0.012666</v>
      </c>
      <c r="N8" s="444">
        <v>0.014784</v>
      </c>
      <c r="O8" s="444">
        <v>0.015201</v>
      </c>
      <c r="P8" s="444">
        <v>0.013894</v>
      </c>
      <c r="Q8" s="444">
        <v>0.018273</v>
      </c>
      <c r="R8" s="444">
        <v>0.018852</v>
      </c>
      <c r="S8" s="444">
        <v>0.019871</v>
      </c>
      <c r="T8" s="168">
        <f t="shared" ref="T8:AY8" si="6">$S$8+(T$1-$S$1)/($AZ$1-$S$1)*($AZ$8-$S$8)</f>
        <v>0.02066846667</v>
      </c>
      <c r="U8" s="168">
        <f t="shared" si="6"/>
        <v>0.02146593333</v>
      </c>
      <c r="V8" s="168">
        <f t="shared" si="6"/>
        <v>0.0222634</v>
      </c>
      <c r="W8" s="168">
        <f t="shared" si="6"/>
        <v>0.02306086667</v>
      </c>
      <c r="X8" s="168">
        <f t="shared" si="6"/>
        <v>0.02385833333</v>
      </c>
      <c r="Y8" s="168">
        <f t="shared" si="6"/>
        <v>0.0246558</v>
      </c>
      <c r="Z8" s="168">
        <f t="shared" si="6"/>
        <v>0.02545326667</v>
      </c>
      <c r="AA8" s="168">
        <f t="shared" si="6"/>
        <v>0.02625073333</v>
      </c>
      <c r="AB8" s="168">
        <f t="shared" si="6"/>
        <v>0.0270482</v>
      </c>
      <c r="AC8" s="168">
        <f t="shared" si="6"/>
        <v>0.02784566667</v>
      </c>
      <c r="AD8" s="168">
        <f t="shared" si="6"/>
        <v>0.02864313333</v>
      </c>
      <c r="AE8" s="168">
        <f t="shared" si="6"/>
        <v>0.0294406</v>
      </c>
      <c r="AF8" s="168">
        <f t="shared" si="6"/>
        <v>0.03023806667</v>
      </c>
      <c r="AG8" s="168">
        <f t="shared" si="6"/>
        <v>0.03103553333</v>
      </c>
      <c r="AH8" s="168">
        <f t="shared" si="6"/>
        <v>0.031833</v>
      </c>
      <c r="AI8" s="168">
        <f t="shared" si="6"/>
        <v>0.03263046667</v>
      </c>
      <c r="AJ8" s="168">
        <f t="shared" si="6"/>
        <v>0.03342793333</v>
      </c>
      <c r="AK8" s="168">
        <f t="shared" si="6"/>
        <v>0.0342254</v>
      </c>
      <c r="AL8" s="168">
        <f t="shared" si="6"/>
        <v>0.03502286667</v>
      </c>
      <c r="AM8" s="168">
        <f t="shared" si="6"/>
        <v>0.03582033333</v>
      </c>
      <c r="AN8" s="168">
        <f t="shared" si="6"/>
        <v>0.0366178</v>
      </c>
      <c r="AO8" s="168">
        <f t="shared" si="6"/>
        <v>0.03741526667</v>
      </c>
      <c r="AP8" s="168">
        <f t="shared" si="6"/>
        <v>0.03821273333</v>
      </c>
      <c r="AQ8" s="168">
        <f t="shared" si="6"/>
        <v>0.0390102</v>
      </c>
      <c r="AR8" s="168">
        <f t="shared" si="6"/>
        <v>0.03980766667</v>
      </c>
      <c r="AS8" s="168">
        <f t="shared" si="6"/>
        <v>0.04060513333</v>
      </c>
      <c r="AT8" s="168">
        <f t="shared" si="6"/>
        <v>0.0414026</v>
      </c>
      <c r="AU8" s="168">
        <f t="shared" si="6"/>
        <v>0.04220006667</v>
      </c>
      <c r="AV8" s="168">
        <f t="shared" si="6"/>
        <v>0.04299753333</v>
      </c>
      <c r="AW8" s="168">
        <f t="shared" si="6"/>
        <v>0.043795</v>
      </c>
      <c r="AX8" s="168">
        <f t="shared" si="6"/>
        <v>0.04459246667</v>
      </c>
      <c r="AY8" s="168">
        <f t="shared" si="6"/>
        <v>0.04538993333</v>
      </c>
      <c r="AZ8" s="446">
        <v>0.0461874</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39.04785978</v>
      </c>
      <c r="C13" s="450">
        <f t="shared" si="7"/>
        <v>31.01056569</v>
      </c>
      <c r="D13" s="450">
        <f t="shared" si="7"/>
        <v>41.34774581</v>
      </c>
      <c r="E13" s="450">
        <f t="shared" si="7"/>
        <v>42.96853798</v>
      </c>
      <c r="F13" s="450">
        <f t="shared" si="7"/>
        <v>41.87207544</v>
      </c>
      <c r="G13" s="450">
        <f t="shared" si="7"/>
        <v>36.90951189</v>
      </c>
      <c r="H13" s="450">
        <f t="shared" si="7"/>
        <v>32.59495776</v>
      </c>
      <c r="I13" s="450">
        <f t="shared" si="7"/>
        <v>33.12855302</v>
      </c>
      <c r="J13" s="450">
        <f t="shared" si="7"/>
        <v>33.62631259</v>
      </c>
      <c r="K13" s="450">
        <f t="shared" si="7"/>
        <v>31.66322392</v>
      </c>
      <c r="L13" s="450">
        <f t="shared" si="7"/>
        <v>36.83782128</v>
      </c>
      <c r="M13" s="450">
        <f t="shared" si="7"/>
        <v>30.3267318</v>
      </c>
      <c r="N13" s="450">
        <f t="shared" si="7"/>
        <v>27.26389075</v>
      </c>
      <c r="O13" s="450">
        <f t="shared" si="7"/>
        <v>28.99402045</v>
      </c>
      <c r="P13" s="450">
        <f t="shared" si="7"/>
        <v>37.4778303</v>
      </c>
      <c r="Q13" s="450">
        <f t="shared" si="7"/>
        <v>38.34999784</v>
      </c>
      <c r="R13" s="450">
        <f t="shared" si="7"/>
        <v>33.88714457</v>
      </c>
    </row>
    <row r="14">
      <c r="A14" s="449" t="s">
        <v>497</v>
      </c>
      <c r="B14" s="450">
        <f t="shared" ref="B14:R14" si="8">B11/B3</f>
        <v>33.86774524</v>
      </c>
      <c r="C14" s="450">
        <f t="shared" si="8"/>
        <v>28.57500655</v>
      </c>
      <c r="D14" s="450">
        <f t="shared" si="8"/>
        <v>40.00104921</v>
      </c>
      <c r="E14" s="450">
        <f t="shared" si="8"/>
        <v>38.72730408</v>
      </c>
      <c r="F14" s="450">
        <f t="shared" si="8"/>
        <v>39.34735848</v>
      </c>
      <c r="G14" s="450">
        <f t="shared" si="8"/>
        <v>33.56671384</v>
      </c>
      <c r="H14" s="450">
        <f t="shared" si="8"/>
        <v>30.48929813</v>
      </c>
      <c r="I14" s="450">
        <f t="shared" si="8"/>
        <v>31.17206983</v>
      </c>
      <c r="J14" s="450">
        <f t="shared" si="8"/>
        <v>31.76242158</v>
      </c>
      <c r="K14" s="450">
        <f t="shared" si="8"/>
        <v>30.38164812</v>
      </c>
      <c r="L14" s="450">
        <f t="shared" si="8"/>
        <v>34.1712539</v>
      </c>
      <c r="M14" s="450">
        <f t="shared" si="8"/>
        <v>30.39172807</v>
      </c>
      <c r="N14" s="450">
        <f t="shared" si="8"/>
        <v>27.23859828</v>
      </c>
      <c r="O14" s="450">
        <f t="shared" si="8"/>
        <v>30.17392385</v>
      </c>
      <c r="P14" s="450">
        <f t="shared" si="8"/>
        <v>36.71771514</v>
      </c>
      <c r="Q14" s="450">
        <f t="shared" si="8"/>
        <v>38.08976697</v>
      </c>
      <c r="R14" s="450">
        <f t="shared" si="8"/>
        <v>35.36294486</v>
      </c>
    </row>
    <row r="15">
      <c r="A15" s="449" t="s">
        <v>498</v>
      </c>
      <c r="B15" s="450">
        <f t="shared" ref="B15:R15" si="9">B12/B7</f>
        <v>24.69760493</v>
      </c>
      <c r="C15" s="450">
        <f t="shared" si="9"/>
        <v>22.53321476</v>
      </c>
      <c r="D15" s="450">
        <f t="shared" si="9"/>
        <v>52.16069153</v>
      </c>
      <c r="E15" s="450">
        <f t="shared" si="9"/>
        <v>27.71675832</v>
      </c>
      <c r="F15" s="450">
        <f t="shared" si="9"/>
        <v>48.79388281</v>
      </c>
      <c r="G15" s="450">
        <f t="shared" si="9"/>
        <v>25.52684573</v>
      </c>
      <c r="H15" s="450">
        <f t="shared" si="9"/>
        <v>23.78039561</v>
      </c>
      <c r="I15" s="450">
        <f t="shared" si="9"/>
        <v>24.43035642</v>
      </c>
      <c r="J15" s="450">
        <f t="shared" si="9"/>
        <v>23.62777172</v>
      </c>
      <c r="K15" s="450">
        <f t="shared" si="9"/>
        <v>22.53631902</v>
      </c>
      <c r="L15" s="450">
        <f t="shared" si="9"/>
        <v>26.32632324</v>
      </c>
      <c r="M15" s="450">
        <f t="shared" si="9"/>
        <v>24.63504317</v>
      </c>
      <c r="N15" s="450">
        <f t="shared" si="9"/>
        <v>23.03866333</v>
      </c>
      <c r="O15" s="450">
        <f t="shared" si="9"/>
        <v>23.60657592</v>
      </c>
      <c r="P15" s="450">
        <f t="shared" si="9"/>
        <v>26.28558473</v>
      </c>
      <c r="Q15" s="450">
        <f t="shared" si="9"/>
        <v>27.11657954</v>
      </c>
      <c r="R15" s="450">
        <f t="shared" si="9"/>
        <v>26.18014107</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44.55291072</v>
      </c>
      <c r="C22" s="450">
        <f t="shared" si="13"/>
        <v>37.84788252</v>
      </c>
      <c r="D22" s="450">
        <f t="shared" si="13"/>
        <v>43.27730728</v>
      </c>
      <c r="E22" s="450">
        <f t="shared" si="13"/>
        <v>45.98085865</v>
      </c>
      <c r="F22" s="450">
        <f t="shared" si="13"/>
        <v>43.72679365</v>
      </c>
      <c r="G22" s="450">
        <f t="shared" si="13"/>
        <v>40.99689858</v>
      </c>
      <c r="H22" s="450">
        <f t="shared" si="13"/>
        <v>36.58368257</v>
      </c>
      <c r="I22" s="450">
        <f t="shared" si="13"/>
        <v>38.42042427</v>
      </c>
      <c r="J22" s="450">
        <f t="shared" si="13"/>
        <v>37.60892899</v>
      </c>
      <c r="K22" s="450">
        <f t="shared" si="13"/>
        <v>37.02787871</v>
      </c>
      <c r="L22" s="450">
        <f t="shared" si="13"/>
        <v>41.36744678</v>
      </c>
      <c r="M22" s="450">
        <f t="shared" si="13"/>
        <v>35.7420088</v>
      </c>
      <c r="N22" s="450">
        <f t="shared" si="13"/>
        <v>33.42948135</v>
      </c>
      <c r="O22" s="450">
        <f t="shared" si="13"/>
        <v>37.91966021</v>
      </c>
      <c r="P22" s="450">
        <f t="shared" si="13"/>
        <v>41.81627035</v>
      </c>
      <c r="Q22" s="450">
        <f t="shared" si="13"/>
        <v>41.11154396</v>
      </c>
      <c r="R22" s="450">
        <f t="shared" si="13"/>
        <v>36.08900595</v>
      </c>
      <c r="S22" s="450">
        <f t="shared" si="13"/>
        <v>36.50435167</v>
      </c>
    </row>
    <row r="23">
      <c r="A23" s="449" t="s">
        <v>506</v>
      </c>
      <c r="B23" s="450">
        <f t="shared" ref="B23:S23" si="14">B17/B3</f>
        <v>39.54485649</v>
      </c>
      <c r="C23" s="450">
        <f t="shared" si="14"/>
        <v>34.41296007</v>
      </c>
      <c r="D23" s="450">
        <f t="shared" si="14"/>
        <v>41.22337635</v>
      </c>
      <c r="E23" s="450">
        <f t="shared" si="14"/>
        <v>41.89975994</v>
      </c>
      <c r="F23" s="450">
        <f t="shared" si="14"/>
        <v>40.61040869</v>
      </c>
      <c r="G23" s="450">
        <f t="shared" si="14"/>
        <v>38.52030911</v>
      </c>
      <c r="H23" s="450">
        <f t="shared" si="14"/>
        <v>34.68800509</v>
      </c>
      <c r="I23" s="450">
        <f t="shared" si="14"/>
        <v>36.32898885</v>
      </c>
      <c r="J23" s="450">
        <f t="shared" si="14"/>
        <v>36.00713813</v>
      </c>
      <c r="K23" s="450">
        <f t="shared" si="14"/>
        <v>36.22243463</v>
      </c>
      <c r="L23" s="450">
        <f t="shared" si="14"/>
        <v>38.70422605</v>
      </c>
      <c r="M23" s="450">
        <f t="shared" si="14"/>
        <v>35.90485483</v>
      </c>
      <c r="N23" s="450">
        <f t="shared" si="14"/>
        <v>34.56459693</v>
      </c>
      <c r="O23" s="450">
        <f t="shared" si="14"/>
        <v>37.57388091</v>
      </c>
      <c r="P23" s="450">
        <f t="shared" si="14"/>
        <v>40.88447863</v>
      </c>
      <c r="Q23" s="450">
        <f t="shared" si="14"/>
        <v>40.73981567</v>
      </c>
      <c r="R23" s="450">
        <f t="shared" si="14"/>
        <v>37.56660219</v>
      </c>
      <c r="S23" s="450">
        <f t="shared" si="14"/>
        <v>32.64259709</v>
      </c>
    </row>
    <row r="24">
      <c r="A24" s="449" t="s">
        <v>507</v>
      </c>
      <c r="B24" s="450">
        <f t="shared" ref="B24:R24" si="15">B18/B7</f>
        <v>28.33718857</v>
      </c>
      <c r="C24" s="450">
        <f t="shared" si="15"/>
        <v>27.23376372</v>
      </c>
      <c r="D24" s="450">
        <f t="shared" si="15"/>
        <v>29.60277627</v>
      </c>
      <c r="E24" s="450">
        <f t="shared" si="15"/>
        <v>28.83869731</v>
      </c>
      <c r="F24" s="450">
        <f t="shared" si="15"/>
        <v>28.20187853</v>
      </c>
      <c r="G24" s="450">
        <f t="shared" si="15"/>
        <v>27.25983493</v>
      </c>
      <c r="H24" s="450">
        <f t="shared" si="15"/>
        <v>26.08145816</v>
      </c>
      <c r="I24" s="450">
        <f t="shared" si="15"/>
        <v>26.85087246</v>
      </c>
      <c r="J24" s="450">
        <f t="shared" si="15"/>
        <v>26.48464531</v>
      </c>
      <c r="K24" s="450">
        <f t="shared" si="15"/>
        <v>26.56941262</v>
      </c>
      <c r="L24" s="450">
        <f t="shared" si="15"/>
        <v>28.79653293</v>
      </c>
      <c r="M24" s="450">
        <f t="shared" si="15"/>
        <v>27.54373268</v>
      </c>
      <c r="N24" s="450">
        <f t="shared" si="15"/>
        <v>27.51218322</v>
      </c>
      <c r="O24" s="450">
        <f t="shared" si="15"/>
        <v>28.31304864</v>
      </c>
      <c r="P24" s="450">
        <f t="shared" si="15"/>
        <v>29.31090675</v>
      </c>
      <c r="Q24" s="450">
        <f t="shared" si="15"/>
        <v>29.41496342</v>
      </c>
      <c r="R24" s="450">
        <f t="shared" si="15"/>
        <v>28.20672816</v>
      </c>
      <c r="S24" s="450">
        <f>S18/S5</f>
        <v>61.80642853</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8.738</v>
      </c>
      <c r="C14" s="566">
        <v>7.87</v>
      </c>
      <c r="D14" s="566">
        <v>7.477</v>
      </c>
      <c r="E14" s="566">
        <v>7.138</v>
      </c>
      <c r="F14" s="566">
        <v>7.475</v>
      </c>
      <c r="G14" s="566">
        <v>7.426</v>
      </c>
      <c r="H14" s="566">
        <v>7.677</v>
      </c>
      <c r="I14" s="566">
        <v>7.729</v>
      </c>
      <c r="J14" s="566">
        <v>7.835</v>
      </c>
      <c r="K14" s="566">
        <v>6.974</v>
      </c>
      <c r="L14" s="566">
        <v>6.842</v>
      </c>
      <c r="M14" s="566">
        <v>7.208</v>
      </c>
      <c r="N14" s="566">
        <v>7.339</v>
      </c>
      <c r="O14" s="566">
        <v>7.45</v>
      </c>
      <c r="P14" s="566">
        <v>7.433</v>
      </c>
      <c r="Q14" s="566">
        <v>7.261</v>
      </c>
      <c r="R14" s="566">
        <v>7.76</v>
      </c>
      <c r="S14" s="566">
        <v>7.842</v>
      </c>
      <c r="T14" s="567">
        <f>'Assumptions (NG non-electricity'!T7*$R$14/'Assumptions (NG non-electricity'!$R$7</f>
        <v>7.920760117</v>
      </c>
      <c r="U14" s="567">
        <f>'Assumptions (NG non-electricity'!U7*$R$14/'Assumptions (NG non-electricity'!$R$7</f>
        <v>7.997888656</v>
      </c>
      <c r="V14" s="567">
        <f>'Assumptions (NG non-electricity'!V7*$R$14/'Assumptions (NG non-electricity'!$R$7</f>
        <v>8.075017194</v>
      </c>
      <c r="W14" s="567">
        <f>'Assumptions (NG non-electricity'!W7*$R$14/'Assumptions (NG non-electricity'!$R$7</f>
        <v>8.152145733</v>
      </c>
      <c r="X14" s="567">
        <f>'Assumptions (NG non-electricity'!X7*$R$14/'Assumptions (NG non-electricity'!$R$7</f>
        <v>8.229274271</v>
      </c>
      <c r="Y14" s="567">
        <f>'Assumptions (NG non-electricity'!Y7*$R$14/'Assumptions (NG non-electricity'!$R$7</f>
        <v>8.30640281</v>
      </c>
      <c r="Z14" s="567">
        <f>'Assumptions (NG non-electricity'!Z7*$R$14/'Assumptions (NG non-electricity'!$R$7</f>
        <v>8.383531348</v>
      </c>
      <c r="AA14" s="567">
        <f>'Assumptions (NG non-electricity'!AA7*$R$14/'Assumptions (NG non-electricity'!$R$7</f>
        <v>8.460659887</v>
      </c>
      <c r="AB14" s="567">
        <f>'Assumptions (NG non-electricity'!AB7*$R$14/'Assumptions (NG non-electricity'!$R$7</f>
        <v>8.537788425</v>
      </c>
      <c r="AC14" s="567">
        <f>'Assumptions (NG non-electricity'!AC7*$R$14/'Assumptions (NG non-electricity'!$R$7</f>
        <v>8.614916964</v>
      </c>
      <c r="AD14" s="567">
        <f>'Assumptions (NG non-electricity'!AD7*$R$14/'Assumptions (NG non-electricity'!$R$7</f>
        <v>8.692045502</v>
      </c>
      <c r="AE14" s="567">
        <f>'Assumptions (NG non-electricity'!AE7*$R$14/'Assumptions (NG non-electricity'!$R$7</f>
        <v>8.769174041</v>
      </c>
      <c r="AF14" s="567">
        <f>'Assumptions (NG non-electricity'!AF7*$R$14/'Assumptions (NG non-electricity'!$R$7</f>
        <v>8.846302579</v>
      </c>
      <c r="AG14" s="567">
        <f>'Assumptions (NG non-electricity'!AG7*$R$14/'Assumptions (NG non-electricity'!$R$7</f>
        <v>8.923431118</v>
      </c>
      <c r="AH14" s="567">
        <f>'Assumptions (NG non-electricity'!AH7*$R$14/'Assumptions (NG non-electricity'!$R$7</f>
        <v>9.000559656</v>
      </c>
      <c r="AI14" s="567">
        <f>'Assumptions (NG non-electricity'!AI7*$R$14/'Assumptions (NG non-electricity'!$R$7</f>
        <v>9.077688195</v>
      </c>
      <c r="AJ14" s="567">
        <f>'Assumptions (NG non-electricity'!AJ7*$R$14/'Assumptions (NG non-electricity'!$R$7</f>
        <v>9.154816733</v>
      </c>
      <c r="AK14" s="567">
        <f>'Assumptions (NG non-electricity'!AK7*$R$14/'Assumptions (NG non-electricity'!$R$7</f>
        <v>9.231945272</v>
      </c>
      <c r="AL14" s="567">
        <f>'Assumptions (NG non-electricity'!AL7*$R$14/'Assumptions (NG non-electricity'!$R$7</f>
        <v>9.30907381</v>
      </c>
      <c r="AM14" s="567">
        <f>'Assumptions (NG non-electricity'!AM7*$R$14/'Assumptions (NG non-electricity'!$R$7</f>
        <v>9.386202349</v>
      </c>
      <c r="AN14" s="567">
        <f>'Assumptions (NG non-electricity'!AN7*$R$14/'Assumptions (NG non-electricity'!$R$7</f>
        <v>9.463330887</v>
      </c>
      <c r="AO14" s="567">
        <f>'Assumptions (NG non-electricity'!AO7*$R$14/'Assumptions (NG non-electricity'!$R$7</f>
        <v>9.540459426</v>
      </c>
      <c r="AP14" s="567">
        <f>'Assumptions (NG non-electricity'!AP7*$R$14/'Assumptions (NG non-electricity'!$R$7</f>
        <v>9.617587964</v>
      </c>
      <c r="AQ14" s="567">
        <f>'Assumptions (NG non-electricity'!AQ7*$R$14/'Assumptions (NG non-electricity'!$R$7</f>
        <v>9.694716503</v>
      </c>
      <c r="AR14" s="567">
        <f>'Assumptions (NG non-electricity'!AR7*$R$14/'Assumptions (NG non-electricity'!$R$7</f>
        <v>9.771845041</v>
      </c>
      <c r="AS14" s="567">
        <f>'Assumptions (NG non-electricity'!AS7*$R$14/'Assumptions (NG non-electricity'!$R$7</f>
        <v>9.848973579</v>
      </c>
      <c r="AT14" s="567">
        <f>'Assumptions (NG non-electricity'!AT7*$R$14/'Assumptions (NG non-electricity'!$R$7</f>
        <v>9.926102118</v>
      </c>
      <c r="AU14" s="567">
        <f>'Assumptions (NG non-electricity'!AU7*$R$14/'Assumptions (NG non-electricity'!$R$7</f>
        <v>10.00323066</v>
      </c>
      <c r="AV14" s="567">
        <f>'Assumptions (NG non-electricity'!AV7*$R$14/'Assumptions (NG non-electricity'!$R$7</f>
        <v>10.08035919</v>
      </c>
      <c r="AW14" s="567">
        <f>'Assumptions (NG non-electricity'!AW7*$R$14/'Assumptions (NG non-electricity'!$R$7</f>
        <v>10.15748773</v>
      </c>
      <c r="AX14" s="567">
        <f>'Assumptions (NG non-electricity'!AX7*$R$14/'Assumptions (NG non-electricity'!$R$7</f>
        <v>10.23461627</v>
      </c>
      <c r="AY14" s="567">
        <f>'Assumptions (NG non-electricity'!AY7*$R$14/'Assumptions (NG non-electricity'!$R$7</f>
        <v>10.31174481</v>
      </c>
      <c r="AZ14" s="567">
        <f>'Assumptions (NG non-electricity'!AZ7*$R$14/'Assumptions (NG non-electricity'!$R$7</f>
        <v>10.38887335</v>
      </c>
    </row>
    <row r="15">
      <c r="A15" s="565" t="s">
        <v>731</v>
      </c>
      <c r="B15" s="566">
        <v>4.355</v>
      </c>
      <c r="C15" s="566">
        <v>4.66</v>
      </c>
      <c r="D15" s="566">
        <v>4.046</v>
      </c>
      <c r="E15" s="566">
        <v>4.0</v>
      </c>
      <c r="F15" s="566">
        <v>4.046</v>
      </c>
      <c r="G15" s="566">
        <v>4.236</v>
      </c>
      <c r="H15" s="566">
        <v>4.333</v>
      </c>
      <c r="I15" s="566">
        <v>4.511</v>
      </c>
      <c r="J15" s="566">
        <v>4.727</v>
      </c>
      <c r="K15" s="566">
        <v>4.662</v>
      </c>
      <c r="L15" s="566">
        <v>4.27</v>
      </c>
      <c r="M15" s="566">
        <v>4.731</v>
      </c>
      <c r="N15" s="566">
        <v>4.48</v>
      </c>
      <c r="O15" s="566">
        <v>4.695</v>
      </c>
      <c r="P15" s="566">
        <v>4.566</v>
      </c>
      <c r="Q15" s="566">
        <v>4.249</v>
      </c>
      <c r="R15" s="566">
        <v>4.471</v>
      </c>
      <c r="S15" s="566">
        <v>5.246</v>
      </c>
      <c r="T15" s="567">
        <f>'Assumptions (NG non-electricity'!T3*$R$15/'Assumptions (NG non-electricity'!$R$3</f>
        <v>5.290648624</v>
      </c>
      <c r="U15" s="567">
        <f>'Assumptions (NG non-electricity'!U3*$R$15/'Assumptions (NG non-electricity'!$R$3</f>
        <v>5.335091881</v>
      </c>
      <c r="V15" s="567">
        <f>'Assumptions (NG non-electricity'!V3*$R$15/'Assumptions (NG non-electricity'!$R$3</f>
        <v>5.379535138</v>
      </c>
      <c r="W15" s="567">
        <f>'Assumptions (NG non-electricity'!W3*$R$15/'Assumptions (NG non-electricity'!$R$3</f>
        <v>5.423978396</v>
      </c>
      <c r="X15" s="567">
        <f>'Assumptions (NG non-electricity'!X3*$R$15/'Assumptions (NG non-electricity'!$R$3</f>
        <v>5.468421653</v>
      </c>
      <c r="Y15" s="567">
        <f>'Assumptions (NG non-electricity'!Y3*$R$15/'Assumptions (NG non-electricity'!$R$3</f>
        <v>5.512864911</v>
      </c>
      <c r="Z15" s="567">
        <f>'Assumptions (NG non-electricity'!Z3*$R$15/'Assumptions (NG non-electricity'!$R$3</f>
        <v>5.557308168</v>
      </c>
      <c r="AA15" s="567">
        <f>'Assumptions (NG non-electricity'!AA3*$R$15/'Assumptions (NG non-electricity'!$R$3</f>
        <v>5.601751426</v>
      </c>
      <c r="AB15" s="567">
        <f>'Assumptions (NG non-electricity'!AB3*$R$15/'Assumptions (NG non-electricity'!$R$3</f>
        <v>5.646194683</v>
      </c>
      <c r="AC15" s="567">
        <f>'Assumptions (NG non-electricity'!AC3*$R$15/'Assumptions (NG non-electricity'!$R$3</f>
        <v>5.69063794</v>
      </c>
      <c r="AD15" s="567">
        <f>'Assumptions (NG non-electricity'!AD3*$R$15/'Assumptions (NG non-electricity'!$R$3</f>
        <v>5.735081198</v>
      </c>
      <c r="AE15" s="567">
        <f>'Assumptions (NG non-electricity'!AE3*$R$15/'Assumptions (NG non-electricity'!$R$3</f>
        <v>5.779524455</v>
      </c>
      <c r="AF15" s="567">
        <f>'Assumptions (NG non-electricity'!AF3*$R$15/'Assumptions (NG non-electricity'!$R$3</f>
        <v>5.823967713</v>
      </c>
      <c r="AG15" s="567">
        <f>'Assumptions (NG non-electricity'!AG3*$R$15/'Assumptions (NG non-electricity'!$R$3</f>
        <v>5.86841097</v>
      </c>
      <c r="AH15" s="567">
        <f>'Assumptions (NG non-electricity'!AH3*$R$15/'Assumptions (NG non-electricity'!$R$3</f>
        <v>5.912854228</v>
      </c>
      <c r="AI15" s="567">
        <f>'Assumptions (NG non-electricity'!AI3*$R$15/'Assumptions (NG non-electricity'!$R$3</f>
        <v>5.957297485</v>
      </c>
      <c r="AJ15" s="567">
        <f>'Assumptions (NG non-electricity'!AJ3*$R$15/'Assumptions (NG non-electricity'!$R$3</f>
        <v>6.001740742</v>
      </c>
      <c r="AK15" s="567">
        <f>'Assumptions (NG non-electricity'!AK3*$R$15/'Assumptions (NG non-electricity'!$R$3</f>
        <v>6.046184</v>
      </c>
      <c r="AL15" s="567">
        <f>'Assumptions (NG non-electricity'!AL3*$R$15/'Assumptions (NG non-electricity'!$R$3</f>
        <v>6.090627257</v>
      </c>
      <c r="AM15" s="567">
        <f>'Assumptions (NG non-electricity'!AM3*$R$15/'Assumptions (NG non-electricity'!$R$3</f>
        <v>6.135070515</v>
      </c>
      <c r="AN15" s="567">
        <f>'Assumptions (NG non-electricity'!AN3*$R$15/'Assumptions (NG non-electricity'!$R$3</f>
        <v>6.179513772</v>
      </c>
      <c r="AO15" s="567">
        <f>'Assumptions (NG non-electricity'!AO3*$R$15/'Assumptions (NG non-electricity'!$R$3</f>
        <v>6.22395703</v>
      </c>
      <c r="AP15" s="567">
        <f>'Assumptions (NG non-electricity'!AP3*$R$15/'Assumptions (NG non-electricity'!$R$3</f>
        <v>6.268400287</v>
      </c>
      <c r="AQ15" s="567">
        <f>'Assumptions (NG non-electricity'!AQ3*$R$15/'Assumptions (NG non-electricity'!$R$3</f>
        <v>6.312843544</v>
      </c>
      <c r="AR15" s="567">
        <f>'Assumptions (NG non-electricity'!AR3*$R$15/'Assumptions (NG non-electricity'!$R$3</f>
        <v>6.357286802</v>
      </c>
      <c r="AS15" s="567">
        <f>'Assumptions (NG non-electricity'!AS3*$R$15/'Assumptions (NG non-electricity'!$R$3</f>
        <v>6.401730059</v>
      </c>
      <c r="AT15" s="567">
        <f>'Assumptions (NG non-electricity'!AT3*$R$15/'Assumptions (NG non-electricity'!$R$3</f>
        <v>6.446173317</v>
      </c>
      <c r="AU15" s="567">
        <f>'Assumptions (NG non-electricity'!AU3*$R$15/'Assumptions (NG non-electricity'!$R$3</f>
        <v>6.490616574</v>
      </c>
      <c r="AV15" s="567">
        <f>'Assumptions (NG non-electricity'!AV3*$R$15/'Assumptions (NG non-electricity'!$R$3</f>
        <v>6.535059831</v>
      </c>
      <c r="AW15" s="567">
        <f>'Assumptions (NG non-electricity'!AW3*$R$15/'Assumptions (NG non-electricity'!$R$3</f>
        <v>6.579503089</v>
      </c>
      <c r="AX15" s="567">
        <f>'Assumptions (NG non-electricity'!AX3*$R$15/'Assumptions (NG non-electricity'!$R$3</f>
        <v>6.623946346</v>
      </c>
      <c r="AY15" s="567">
        <f>'Assumptions (NG non-electricity'!AY3*$R$15/'Assumptions (NG non-electricity'!$R$3</f>
        <v>6.668389604</v>
      </c>
      <c r="AZ15" s="567">
        <f>'Assumptions (NG non-electricity'!AZ3*$R$15/'Assumptions (NG non-electricity'!$R$3</f>
        <v>6.712832861</v>
      </c>
    </row>
    <row r="16">
      <c r="A16" s="565" t="s">
        <v>732</v>
      </c>
      <c r="B16" s="566">
        <v>6.087</v>
      </c>
      <c r="C16" s="566">
        <v>6.724</v>
      </c>
      <c r="D16" s="566">
        <v>6.121</v>
      </c>
      <c r="E16" s="566">
        <v>5.865</v>
      </c>
      <c r="F16" s="566">
        <v>5.93</v>
      </c>
      <c r="G16" s="566">
        <v>6.21</v>
      </c>
      <c r="H16" s="566">
        <v>6.381</v>
      </c>
      <c r="I16" s="566">
        <v>6.711</v>
      </c>
      <c r="J16" s="566">
        <v>7.069</v>
      </c>
      <c r="K16" s="566">
        <v>7.038</v>
      </c>
      <c r="L16" s="566">
        <v>6.323</v>
      </c>
      <c r="M16" s="566">
        <v>7.191</v>
      </c>
      <c r="N16" s="566">
        <v>6.714</v>
      </c>
      <c r="O16" s="566">
        <v>7.045</v>
      </c>
      <c r="P16" s="566">
        <v>6.611</v>
      </c>
      <c r="Q16" s="566">
        <v>6.129</v>
      </c>
      <c r="R16" s="566">
        <v>6.607</v>
      </c>
      <c r="S16" s="566">
        <v>7.931</v>
      </c>
      <c r="T16" s="567">
        <f>'Assumptions (NG non-electricity'!T6*$R$16/'Assumptions (NG non-electricity'!$R$6</f>
        <v>6.650533633</v>
      </c>
      <c r="U16" s="567">
        <f>'Assumptions (NG non-electricity'!U6*$R$16/'Assumptions (NG non-electricity'!$R$6</f>
        <v>6.672300449</v>
      </c>
      <c r="V16" s="567">
        <f>'Assumptions (NG non-electricity'!V6*$R$16/'Assumptions (NG non-electricity'!$R$6</f>
        <v>6.694067266</v>
      </c>
      <c r="W16" s="567">
        <f>'Assumptions (NG non-electricity'!W6*$R$16/'Assumptions (NG non-electricity'!$R$6</f>
        <v>6.715834082</v>
      </c>
      <c r="X16" s="567">
        <f>'Assumptions (NG non-electricity'!X6*$R$16/'Assumptions (NG non-electricity'!$R$6</f>
        <v>6.737600899</v>
      </c>
      <c r="Y16" s="567">
        <f>'Assumptions (NG non-electricity'!Y6*$R$16/'Assumptions (NG non-electricity'!$R$6</f>
        <v>6.759367715</v>
      </c>
      <c r="Z16" s="567">
        <f>'Assumptions (NG non-electricity'!Z6*$R$16/'Assumptions (NG non-electricity'!$R$6</f>
        <v>6.781134532</v>
      </c>
      <c r="AA16" s="567">
        <f>'Assumptions (NG non-electricity'!AA6*$R$16/'Assumptions (NG non-electricity'!$R$6</f>
        <v>6.802901348</v>
      </c>
      <c r="AB16" s="567">
        <f>'Assumptions (NG non-electricity'!AB6*$R$16/'Assumptions (NG non-electricity'!$R$6</f>
        <v>6.824668164</v>
      </c>
      <c r="AC16" s="567">
        <f>'Assumptions (NG non-electricity'!AC6*$R$16/'Assumptions (NG non-electricity'!$R$6</f>
        <v>6.846434981</v>
      </c>
      <c r="AD16" s="567">
        <f>'Assumptions (NG non-electricity'!AD6*$R$16/'Assumptions (NG non-electricity'!$R$6</f>
        <v>6.868201797</v>
      </c>
      <c r="AE16" s="567">
        <f>'Assumptions (NG non-electricity'!AE6*$R$16/'Assumptions (NG non-electricity'!$R$6</f>
        <v>6.889968614</v>
      </c>
      <c r="AF16" s="567">
        <f>'Assumptions (NG non-electricity'!AF6*$R$16/'Assumptions (NG non-electricity'!$R$6</f>
        <v>6.91173543</v>
      </c>
      <c r="AG16" s="567">
        <f>'Assumptions (NG non-electricity'!AG6*$R$16/'Assumptions (NG non-electricity'!$R$6</f>
        <v>6.933502247</v>
      </c>
      <c r="AH16" s="567">
        <f>'Assumptions (NG non-electricity'!AH6*$R$16/'Assumptions (NG non-electricity'!$R$6</f>
        <v>6.955269063</v>
      </c>
      <c r="AI16" s="567">
        <f>'Assumptions (NG non-electricity'!AI6*$R$16/'Assumptions (NG non-electricity'!$R$6</f>
        <v>6.97703588</v>
      </c>
      <c r="AJ16" s="567">
        <f>'Assumptions (NG non-electricity'!AJ6*$R$16/'Assumptions (NG non-electricity'!$R$6</f>
        <v>6.998802696</v>
      </c>
      <c r="AK16" s="567">
        <f>'Assumptions (NG non-electricity'!AK6*$R$16/'Assumptions (NG non-electricity'!$R$6</f>
        <v>7.020569512</v>
      </c>
      <c r="AL16" s="567">
        <f>'Assumptions (NG non-electricity'!AL6*$R$16/'Assumptions (NG non-electricity'!$R$6</f>
        <v>7.042336329</v>
      </c>
      <c r="AM16" s="567">
        <f>'Assumptions (NG non-electricity'!AM6*$R$16/'Assumptions (NG non-electricity'!$R$6</f>
        <v>7.064103145</v>
      </c>
      <c r="AN16" s="567">
        <f>'Assumptions (NG non-electricity'!AN6*$R$16/'Assumptions (NG non-electricity'!$R$6</f>
        <v>7.085869962</v>
      </c>
      <c r="AO16" s="567">
        <f>'Assumptions (NG non-electricity'!AO6*$R$16/'Assumptions (NG non-electricity'!$R$6</f>
        <v>7.107636778</v>
      </c>
      <c r="AP16" s="567">
        <f>'Assumptions (NG non-electricity'!AP6*$R$16/'Assumptions (NG non-electricity'!$R$6</f>
        <v>7.129403595</v>
      </c>
      <c r="AQ16" s="567">
        <f>'Assumptions (NG non-electricity'!AQ6*$R$16/'Assumptions (NG non-electricity'!$R$6</f>
        <v>7.151170411</v>
      </c>
      <c r="AR16" s="567">
        <f>'Assumptions (NG non-electricity'!AR6*$R$16/'Assumptions (NG non-electricity'!$R$6</f>
        <v>7.172937228</v>
      </c>
      <c r="AS16" s="567">
        <f>'Assumptions (NG non-electricity'!AS6*$R$16/'Assumptions (NG non-electricity'!$R$6</f>
        <v>7.194704044</v>
      </c>
      <c r="AT16" s="567">
        <f>'Assumptions (NG non-electricity'!AT6*$R$16/'Assumptions (NG non-electricity'!$R$6</f>
        <v>7.21647086</v>
      </c>
      <c r="AU16" s="567">
        <f>'Assumptions (NG non-electricity'!AU6*$R$16/'Assumptions (NG non-electricity'!$R$6</f>
        <v>7.238237677</v>
      </c>
      <c r="AV16" s="567">
        <f>'Assumptions (NG non-electricity'!AV6*$R$16/'Assumptions (NG non-electricity'!$R$6</f>
        <v>7.260004493</v>
      </c>
      <c r="AW16" s="567">
        <f>'Assumptions (NG non-electricity'!AW6*$R$16/'Assumptions (NG non-electricity'!$R$6</f>
        <v>7.28177131</v>
      </c>
      <c r="AX16" s="567">
        <f>'Assumptions (NG non-electricity'!AX6*$R$16/'Assumptions (NG non-electricity'!$R$6</f>
        <v>7.303538126</v>
      </c>
      <c r="AY16" s="567">
        <f>'Assumptions (NG non-electricity'!AY6*$R$16/'Assumptions (NG non-electricity'!$R$6</f>
        <v>7.325304943</v>
      </c>
      <c r="AZ16" s="567">
        <f>'Assumptions (NG non-electricity'!AZ6*$R$16/'Assumptions (NG non-electricity'!$R$6</f>
        <v>7.347071759</v>
      </c>
    </row>
    <row r="17">
      <c r="A17" s="565" t="s">
        <v>733</v>
      </c>
      <c r="B17" s="566">
        <v>0.995</v>
      </c>
      <c r="C17" s="566">
        <v>1.117</v>
      </c>
      <c r="D17" s="566">
        <v>0.863</v>
      </c>
      <c r="E17" s="566">
        <v>0.759</v>
      </c>
      <c r="F17" s="566">
        <v>1.028</v>
      </c>
      <c r="G17" s="566">
        <v>0.885</v>
      </c>
      <c r="H17" s="566">
        <v>0.849</v>
      </c>
      <c r="I17" s="566">
        <v>0.962</v>
      </c>
      <c r="J17" s="566">
        <v>0.798</v>
      </c>
      <c r="K17" s="566">
        <v>0.887</v>
      </c>
      <c r="L17" s="566">
        <v>0.792</v>
      </c>
      <c r="M17" s="566">
        <v>0.672</v>
      </c>
      <c r="N17" s="566">
        <v>0.785</v>
      </c>
      <c r="O17" s="566">
        <v>0.807</v>
      </c>
      <c r="P17" s="566">
        <v>0.737</v>
      </c>
      <c r="Q17" s="566">
        <v>0.969</v>
      </c>
      <c r="R17" s="566">
        <v>1.0</v>
      </c>
      <c r="S17" s="566">
        <v>1.054</v>
      </c>
      <c r="T17" s="567">
        <f>'Assumptions (NG non-electricity'!T8*$R$17/'Assumptions (NG non-electricity'!$R$8</f>
        <v>1.096354056</v>
      </c>
      <c r="U17" s="567">
        <f>'Assumptions (NG non-electricity'!U8*$R$17/'Assumptions (NG non-electricity'!$R$8</f>
        <v>1.138655492</v>
      </c>
      <c r="V17" s="567">
        <f>'Assumptions (NG non-electricity'!V8*$R$17/'Assumptions (NG non-electricity'!$R$8</f>
        <v>1.180956928</v>
      </c>
      <c r="W17" s="567">
        <f>'Assumptions (NG non-electricity'!W8*$R$17/'Assumptions (NG non-electricity'!$R$8</f>
        <v>1.223258363</v>
      </c>
      <c r="X17" s="567">
        <f>'Assumptions (NG non-electricity'!X8*$R$17/'Assumptions (NG non-electricity'!$R$8</f>
        <v>1.265559799</v>
      </c>
      <c r="Y17" s="567">
        <f>'Assumptions (NG non-electricity'!Y8*$R$17/'Assumptions (NG non-electricity'!$R$8</f>
        <v>1.307861235</v>
      </c>
      <c r="Z17" s="567">
        <f>'Assumptions (NG non-electricity'!Z8*$R$17/'Assumptions (NG non-electricity'!$R$8</f>
        <v>1.350162671</v>
      </c>
      <c r="AA17" s="567">
        <f>'Assumptions (NG non-electricity'!AA8*$R$17/'Assumptions (NG non-electricity'!$R$8</f>
        <v>1.392464106</v>
      </c>
      <c r="AB17" s="567">
        <f>'Assumptions (NG non-electricity'!AB8*$R$17/'Assumptions (NG non-electricity'!$R$8</f>
        <v>1.434765542</v>
      </c>
      <c r="AC17" s="567">
        <f>'Assumptions (NG non-electricity'!AC8*$R$17/'Assumptions (NG non-electricity'!$R$8</f>
        <v>1.477066978</v>
      </c>
      <c r="AD17" s="567">
        <f>'Assumptions (NG non-electricity'!AD8*$R$17/'Assumptions (NG non-electricity'!$R$8</f>
        <v>1.519368414</v>
      </c>
      <c r="AE17" s="567">
        <f>'Assumptions (NG non-electricity'!AE8*$R$17/'Assumptions (NG non-electricity'!$R$8</f>
        <v>1.561669849</v>
      </c>
      <c r="AF17" s="567">
        <f>'Assumptions (NG non-electricity'!AF8*$R$17/'Assumptions (NG non-electricity'!$R$8</f>
        <v>1.603971285</v>
      </c>
      <c r="AG17" s="567">
        <f>'Assumptions (NG non-electricity'!AG8*$R$17/'Assumptions (NG non-electricity'!$R$8</f>
        <v>1.646272721</v>
      </c>
      <c r="AH17" s="567">
        <f>'Assumptions (NG non-electricity'!AH8*$R$17/'Assumptions (NG non-electricity'!$R$8</f>
        <v>1.688574157</v>
      </c>
      <c r="AI17" s="567">
        <f>'Assumptions (NG non-electricity'!AI8*$R$17/'Assumptions (NG non-electricity'!$R$8</f>
        <v>1.730875592</v>
      </c>
      <c r="AJ17" s="567">
        <f>'Assumptions (NG non-electricity'!AJ8*$R$17/'Assumptions (NG non-electricity'!$R$8</f>
        <v>1.773177028</v>
      </c>
      <c r="AK17" s="567">
        <f>'Assumptions (NG non-electricity'!AK8*$R$17/'Assumptions (NG non-electricity'!$R$8</f>
        <v>1.815478464</v>
      </c>
      <c r="AL17" s="567">
        <f>'Assumptions (NG non-electricity'!AL8*$R$17/'Assumptions (NG non-electricity'!$R$8</f>
        <v>1.8577799</v>
      </c>
      <c r="AM17" s="567">
        <f>'Assumptions (NG non-electricity'!AM8*$R$17/'Assumptions (NG non-electricity'!$R$8</f>
        <v>1.900081335</v>
      </c>
      <c r="AN17" s="567">
        <f>'Assumptions (NG non-electricity'!AN8*$R$17/'Assumptions (NG non-electricity'!$R$8</f>
        <v>1.942382771</v>
      </c>
      <c r="AO17" s="567">
        <f>'Assumptions (NG non-electricity'!AO8*$R$17/'Assumptions (NG non-electricity'!$R$8</f>
        <v>1.984684207</v>
      </c>
      <c r="AP17" s="567">
        <f>'Assumptions (NG non-electricity'!AP8*$R$17/'Assumptions (NG non-electricity'!$R$8</f>
        <v>2.026985643</v>
      </c>
      <c r="AQ17" s="567">
        <f>'Assumptions (NG non-electricity'!AQ8*$R$17/'Assumptions (NG non-electricity'!$R$8</f>
        <v>2.069287078</v>
      </c>
      <c r="AR17" s="567">
        <f>'Assumptions (NG non-electricity'!AR8*$R$17/'Assumptions (NG non-electricity'!$R$8</f>
        <v>2.111588514</v>
      </c>
      <c r="AS17" s="567">
        <f>'Assumptions (NG non-electricity'!AS8*$R$17/'Assumptions (NG non-electricity'!$R$8</f>
        <v>2.15388995</v>
      </c>
      <c r="AT17" s="567">
        <f>'Assumptions (NG non-electricity'!AT8*$R$17/'Assumptions (NG non-electricity'!$R$8</f>
        <v>2.196191386</v>
      </c>
      <c r="AU17" s="567">
        <f>'Assumptions (NG non-electricity'!AU8*$R$17/'Assumptions (NG non-electricity'!$R$8</f>
        <v>2.238492821</v>
      </c>
      <c r="AV17" s="567">
        <f>'Assumptions (NG non-electricity'!AV8*$R$17/'Assumptions (NG non-electricity'!$R$8</f>
        <v>2.280794257</v>
      </c>
      <c r="AW17" s="567">
        <f>'Assumptions (NG non-electricity'!AW8*$R$17/'Assumptions (NG non-electricity'!$R$8</f>
        <v>2.323095693</v>
      </c>
      <c r="AX17" s="567">
        <f>'Assumptions (NG non-electricity'!AX8*$R$17/'Assumptions (NG non-electricity'!$R$8</f>
        <v>2.365397129</v>
      </c>
      <c r="AY17" s="567">
        <f>'Assumptions (NG non-electricity'!AY8*$R$17/'Assumptions (NG non-electricity'!$R$8</f>
        <v>2.407698564</v>
      </c>
      <c r="AZ17" s="567">
        <f>'Assumptions (NG non-electricity'!AZ8*$R$17/'Assumptions (NG non-electricity'!$R$8</f>
        <v>2.45</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0.003334</v>
      </c>
      <c r="C20" s="571">
        <v>0.003408</v>
      </c>
      <c r="D20" s="571">
        <v>0.003947</v>
      </c>
      <c r="E20" s="571">
        <v>0.004206</v>
      </c>
      <c r="F20" s="571">
        <v>0.003796</v>
      </c>
      <c r="G20" s="571">
        <v>0.001691</v>
      </c>
      <c r="H20" s="571">
        <v>0.004674</v>
      </c>
      <c r="I20" s="571">
        <v>0.005522</v>
      </c>
      <c r="J20" s="571">
        <v>0.004638</v>
      </c>
      <c r="K20" s="571">
        <v>0.005446</v>
      </c>
      <c r="L20" s="571">
        <v>0.004589</v>
      </c>
      <c r="M20" s="571">
        <v>0.003671</v>
      </c>
      <c r="N20" s="571">
        <v>0.003841</v>
      </c>
      <c r="O20" s="571">
        <v>0.003993</v>
      </c>
      <c r="P20" s="571">
        <v>0.005241</v>
      </c>
      <c r="Q20" s="571">
        <v>0.004284</v>
      </c>
      <c r="R20" s="572">
        <v>0.001881</v>
      </c>
      <c r="S20" s="573">
        <f t="shared" ref="S20:AY20" si="1">$R$20+(S$1-$R$1)/($AZ$1-$R$1)*($AZ$20-$R$20)</f>
        <v>0.00187927114</v>
      </c>
      <c r="T20" s="573">
        <f t="shared" si="1"/>
        <v>0.001877542279</v>
      </c>
      <c r="U20" s="573">
        <f t="shared" si="1"/>
        <v>0.001875813419</v>
      </c>
      <c r="V20" s="573">
        <f t="shared" si="1"/>
        <v>0.001874084559</v>
      </c>
      <c r="W20" s="573">
        <f t="shared" si="1"/>
        <v>0.001872355699</v>
      </c>
      <c r="X20" s="573">
        <f t="shared" si="1"/>
        <v>0.001870626838</v>
      </c>
      <c r="Y20" s="573">
        <f t="shared" si="1"/>
        <v>0.001868897978</v>
      </c>
      <c r="Z20" s="573">
        <f t="shared" si="1"/>
        <v>0.001867169118</v>
      </c>
      <c r="AA20" s="573">
        <f t="shared" si="1"/>
        <v>0.001865440257</v>
      </c>
      <c r="AB20" s="573">
        <f t="shared" si="1"/>
        <v>0.001863711397</v>
      </c>
      <c r="AC20" s="573">
        <f t="shared" si="1"/>
        <v>0.001861982537</v>
      </c>
      <c r="AD20" s="573">
        <f t="shared" si="1"/>
        <v>0.001860253676</v>
      </c>
      <c r="AE20" s="573">
        <f t="shared" si="1"/>
        <v>0.001858524816</v>
      </c>
      <c r="AF20" s="573">
        <f t="shared" si="1"/>
        <v>0.001856795956</v>
      </c>
      <c r="AG20" s="573">
        <f t="shared" si="1"/>
        <v>0.001855067096</v>
      </c>
      <c r="AH20" s="573">
        <f t="shared" si="1"/>
        <v>0.001853338235</v>
      </c>
      <c r="AI20" s="573">
        <f t="shared" si="1"/>
        <v>0.001851609375</v>
      </c>
      <c r="AJ20" s="573">
        <f t="shared" si="1"/>
        <v>0.001849880515</v>
      </c>
      <c r="AK20" s="573">
        <f t="shared" si="1"/>
        <v>0.001848151654</v>
      </c>
      <c r="AL20" s="573">
        <f t="shared" si="1"/>
        <v>0.001846422794</v>
      </c>
      <c r="AM20" s="573">
        <f t="shared" si="1"/>
        <v>0.001844693934</v>
      </c>
      <c r="AN20" s="573">
        <f t="shared" si="1"/>
        <v>0.001842965074</v>
      </c>
      <c r="AO20" s="573">
        <f t="shared" si="1"/>
        <v>0.001841236213</v>
      </c>
      <c r="AP20" s="573">
        <f t="shared" si="1"/>
        <v>0.001839507353</v>
      </c>
      <c r="AQ20" s="573">
        <f t="shared" si="1"/>
        <v>0.001837778493</v>
      </c>
      <c r="AR20" s="573">
        <f t="shared" si="1"/>
        <v>0.001836049632</v>
      </c>
      <c r="AS20" s="573">
        <f t="shared" si="1"/>
        <v>0.001834320772</v>
      </c>
      <c r="AT20" s="573">
        <f t="shared" si="1"/>
        <v>0.001832591912</v>
      </c>
      <c r="AU20" s="573">
        <f t="shared" si="1"/>
        <v>0.001830863051</v>
      </c>
      <c r="AV20" s="573">
        <f t="shared" si="1"/>
        <v>0.001829134191</v>
      </c>
      <c r="AW20" s="573">
        <f t="shared" si="1"/>
        <v>0.001827405331</v>
      </c>
      <c r="AX20" s="573">
        <f t="shared" si="1"/>
        <v>0.001825676471</v>
      </c>
      <c r="AY20" s="573">
        <f t="shared" si="1"/>
        <v>0.00182394761</v>
      </c>
      <c r="AZ20" s="572">
        <v>0.00182221875</v>
      </c>
    </row>
    <row r="21">
      <c r="A21" s="569" t="s">
        <v>736</v>
      </c>
      <c r="B21" s="570">
        <v>0.314</v>
      </c>
      <c r="C21" s="574">
        <v>0.32</v>
      </c>
      <c r="D21" s="574">
        <v>0.37</v>
      </c>
      <c r="E21" s="574">
        <v>0.395</v>
      </c>
      <c r="F21" s="574">
        <v>0.356</v>
      </c>
      <c r="G21" s="574">
        <v>0.16</v>
      </c>
      <c r="H21" s="574">
        <v>0.443</v>
      </c>
      <c r="I21" s="574">
        <v>0.522</v>
      </c>
      <c r="J21" s="574">
        <v>0.439</v>
      </c>
      <c r="K21" s="574">
        <v>0.516</v>
      </c>
      <c r="L21" s="574">
        <v>0.434</v>
      </c>
      <c r="M21" s="574">
        <v>0.347</v>
      </c>
      <c r="N21" s="574">
        <v>0.364</v>
      </c>
      <c r="O21" s="574">
        <v>0.378</v>
      </c>
      <c r="P21" s="574">
        <v>0.496</v>
      </c>
      <c r="Q21" s="574">
        <v>0.406</v>
      </c>
      <c r="R21" s="574">
        <v>0.178</v>
      </c>
      <c r="S21" s="575">
        <v>0.224</v>
      </c>
      <c r="T21" s="567">
        <f t="shared" ref="T21:AZ21" si="2">T20*($R$21/$R$20)</f>
        <v>0.1776727941</v>
      </c>
      <c r="U21" s="567">
        <f t="shared" si="2"/>
        <v>0.1775091912</v>
      </c>
      <c r="V21" s="567">
        <f t="shared" si="2"/>
        <v>0.1773455882</v>
      </c>
      <c r="W21" s="567">
        <f t="shared" si="2"/>
        <v>0.1771819853</v>
      </c>
      <c r="X21" s="567">
        <f t="shared" si="2"/>
        <v>0.1770183824</v>
      </c>
      <c r="Y21" s="567">
        <f t="shared" si="2"/>
        <v>0.1768547794</v>
      </c>
      <c r="Z21" s="567">
        <f t="shared" si="2"/>
        <v>0.1766911765</v>
      </c>
      <c r="AA21" s="567">
        <f t="shared" si="2"/>
        <v>0.1765275735</v>
      </c>
      <c r="AB21" s="567">
        <f t="shared" si="2"/>
        <v>0.1763639706</v>
      </c>
      <c r="AC21" s="567">
        <f t="shared" si="2"/>
        <v>0.1762003676</v>
      </c>
      <c r="AD21" s="567">
        <f t="shared" si="2"/>
        <v>0.1760367647</v>
      </c>
      <c r="AE21" s="567">
        <f t="shared" si="2"/>
        <v>0.1758731618</v>
      </c>
      <c r="AF21" s="567">
        <f t="shared" si="2"/>
        <v>0.1757095588</v>
      </c>
      <c r="AG21" s="567">
        <f t="shared" si="2"/>
        <v>0.1755459559</v>
      </c>
      <c r="AH21" s="567">
        <f t="shared" si="2"/>
        <v>0.1753823529</v>
      </c>
      <c r="AI21" s="567">
        <f t="shared" si="2"/>
        <v>0.17521875</v>
      </c>
      <c r="AJ21" s="567">
        <f t="shared" si="2"/>
        <v>0.1750551471</v>
      </c>
      <c r="AK21" s="567">
        <f t="shared" si="2"/>
        <v>0.1748915441</v>
      </c>
      <c r="AL21" s="567">
        <f t="shared" si="2"/>
        <v>0.1747279412</v>
      </c>
      <c r="AM21" s="567">
        <f t="shared" si="2"/>
        <v>0.1745643382</v>
      </c>
      <c r="AN21" s="567">
        <f t="shared" si="2"/>
        <v>0.1744007353</v>
      </c>
      <c r="AO21" s="567">
        <f t="shared" si="2"/>
        <v>0.1742371324</v>
      </c>
      <c r="AP21" s="567">
        <f t="shared" si="2"/>
        <v>0.1740735294</v>
      </c>
      <c r="AQ21" s="567">
        <f t="shared" si="2"/>
        <v>0.1739099265</v>
      </c>
      <c r="AR21" s="567">
        <f t="shared" si="2"/>
        <v>0.1737463235</v>
      </c>
      <c r="AS21" s="567">
        <f t="shared" si="2"/>
        <v>0.1735827206</v>
      </c>
      <c r="AT21" s="567">
        <f t="shared" si="2"/>
        <v>0.1734191176</v>
      </c>
      <c r="AU21" s="567">
        <f t="shared" si="2"/>
        <v>0.1732555147</v>
      </c>
      <c r="AV21" s="567">
        <f t="shared" si="2"/>
        <v>0.1730919118</v>
      </c>
      <c r="AW21" s="567">
        <f t="shared" si="2"/>
        <v>0.1729283088</v>
      </c>
      <c r="AX21" s="567">
        <f t="shared" si="2"/>
        <v>0.1727647059</v>
      </c>
      <c r="AY21" s="567">
        <f t="shared" si="2"/>
        <v>0.1726011029</v>
      </c>
      <c r="AZ21" s="567">
        <f t="shared" si="2"/>
        <v>0.1724375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0.444532715134901</v>
      </c>
      <c r="S31" s="573">
        <f t="shared" ref="S31:AY31" si="5">$R$31+(S$1-$R$1)/($AZ$1-$R$1)*($AZ$31-$R$31)</f>
        <v>0.4402281009</v>
      </c>
      <c r="T31" s="573">
        <f t="shared" si="5"/>
        <v>0.4359234866</v>
      </c>
      <c r="U31" s="573">
        <f t="shared" si="5"/>
        <v>0.4316188723</v>
      </c>
      <c r="V31" s="573">
        <f t="shared" si="5"/>
        <v>0.427314258</v>
      </c>
      <c r="W31" s="573">
        <f t="shared" si="5"/>
        <v>0.4230096438</v>
      </c>
      <c r="X31" s="573">
        <f t="shared" si="5"/>
        <v>0.4187050295</v>
      </c>
      <c r="Y31" s="573">
        <f t="shared" si="5"/>
        <v>0.4144004152</v>
      </c>
      <c r="Z31" s="573">
        <f t="shared" si="5"/>
        <v>0.4100958009</v>
      </c>
      <c r="AA31" s="573">
        <f t="shared" si="5"/>
        <v>0.4057911867</v>
      </c>
      <c r="AB31" s="573">
        <f t="shared" si="5"/>
        <v>0.4014865724</v>
      </c>
      <c r="AC31" s="573">
        <f t="shared" si="5"/>
        <v>0.3971819581</v>
      </c>
      <c r="AD31" s="573">
        <f t="shared" si="5"/>
        <v>0.3928773438</v>
      </c>
      <c r="AE31" s="573">
        <f t="shared" si="5"/>
        <v>0.3885727296</v>
      </c>
      <c r="AF31" s="573">
        <f t="shared" si="5"/>
        <v>0.3842681153</v>
      </c>
      <c r="AG31" s="573">
        <f t="shared" si="5"/>
        <v>0.379963501</v>
      </c>
      <c r="AH31" s="573">
        <f t="shared" si="5"/>
        <v>0.3756588867</v>
      </c>
      <c r="AI31" s="573">
        <f t="shared" si="5"/>
        <v>0.3713542725</v>
      </c>
      <c r="AJ31" s="573">
        <f t="shared" si="5"/>
        <v>0.3670496582</v>
      </c>
      <c r="AK31" s="573">
        <f t="shared" si="5"/>
        <v>0.3627450439</v>
      </c>
      <c r="AL31" s="573">
        <f t="shared" si="5"/>
        <v>0.3584404296</v>
      </c>
      <c r="AM31" s="573">
        <f t="shared" si="5"/>
        <v>0.3541358153</v>
      </c>
      <c r="AN31" s="573">
        <f t="shared" si="5"/>
        <v>0.3498312011</v>
      </c>
      <c r="AO31" s="573">
        <f t="shared" si="5"/>
        <v>0.3455265868</v>
      </c>
      <c r="AP31" s="573">
        <f t="shared" si="5"/>
        <v>0.3412219725</v>
      </c>
      <c r="AQ31" s="573">
        <f t="shared" si="5"/>
        <v>0.3369173582</v>
      </c>
      <c r="AR31" s="573">
        <f t="shared" si="5"/>
        <v>0.332612744</v>
      </c>
      <c r="AS31" s="573">
        <f t="shared" si="5"/>
        <v>0.3283081297</v>
      </c>
      <c r="AT31" s="573">
        <f t="shared" si="5"/>
        <v>0.3240035154</v>
      </c>
      <c r="AU31" s="573">
        <f t="shared" si="5"/>
        <v>0.3196989011</v>
      </c>
      <c r="AV31" s="573">
        <f t="shared" si="5"/>
        <v>0.3153942869</v>
      </c>
      <c r="AW31" s="573">
        <f t="shared" si="5"/>
        <v>0.3110896726</v>
      </c>
      <c r="AX31" s="573">
        <f t="shared" si="5"/>
        <v>0.3067850583</v>
      </c>
      <c r="AY31" s="573">
        <f t="shared" si="5"/>
        <v>0.302480444</v>
      </c>
      <c r="AZ31" s="581">
        <f>Inputs!H21</f>
        <v>0.2981758298</v>
      </c>
    </row>
    <row r="32">
      <c r="A32" s="565" t="s">
        <v>746</v>
      </c>
      <c r="B32" s="570">
        <v>0.927139</v>
      </c>
      <c r="C32" s="571">
        <v>0.883929</v>
      </c>
      <c r="D32" s="571">
        <v>0.879369</v>
      </c>
      <c r="E32" s="571">
        <v>0.880491</v>
      </c>
      <c r="F32" s="571">
        <v>0.905778</v>
      </c>
      <c r="G32" s="571">
        <v>0.925632</v>
      </c>
      <c r="H32" s="571">
        <v>0.949379</v>
      </c>
      <c r="I32" s="571">
        <v>0.991102</v>
      </c>
      <c r="J32" s="571">
        <v>0.913943</v>
      </c>
      <c r="K32" s="571">
        <v>0.906058</v>
      </c>
      <c r="L32" s="571">
        <v>0.891439</v>
      </c>
      <c r="M32" s="571">
        <v>0.878061</v>
      </c>
      <c r="N32" s="571">
        <v>0.891233</v>
      </c>
      <c r="O32" s="571">
        <v>0.87876</v>
      </c>
      <c r="P32" s="571">
        <v>0.873899</v>
      </c>
      <c r="Q32" s="571">
        <v>0.905389</v>
      </c>
      <c r="R32" s="572">
        <v>0.536002284865099</v>
      </c>
      <c r="S32" s="573">
        <f t="shared" ref="S32:AY32" si="6">$R$32+(S$1-$R$1)/($AZ$1-$R$1)*($AZ$32-$R$32)</f>
        <v>0.5336032977</v>
      </c>
      <c r="T32" s="573">
        <f t="shared" si="6"/>
        <v>0.5312043104</v>
      </c>
      <c r="U32" s="573">
        <f t="shared" si="6"/>
        <v>0.5288053232</v>
      </c>
      <c r="V32" s="573">
        <f t="shared" si="6"/>
        <v>0.526406336</v>
      </c>
      <c r="W32" s="573">
        <f t="shared" si="6"/>
        <v>0.5240073488</v>
      </c>
      <c r="X32" s="573">
        <f t="shared" si="6"/>
        <v>0.5216083616</v>
      </c>
      <c r="Y32" s="573">
        <f t="shared" si="6"/>
        <v>0.5192093744</v>
      </c>
      <c r="Z32" s="573">
        <f t="shared" si="6"/>
        <v>0.5168103872</v>
      </c>
      <c r="AA32" s="573">
        <f t="shared" si="6"/>
        <v>0.5144114</v>
      </c>
      <c r="AB32" s="573">
        <f t="shared" si="6"/>
        <v>0.5120124128</v>
      </c>
      <c r="AC32" s="573">
        <f t="shared" si="6"/>
        <v>0.5096134256</v>
      </c>
      <c r="AD32" s="573">
        <f t="shared" si="6"/>
        <v>0.5072144384</v>
      </c>
      <c r="AE32" s="573">
        <f t="shared" si="6"/>
        <v>0.5048154512</v>
      </c>
      <c r="AF32" s="573">
        <f t="shared" si="6"/>
        <v>0.5024164639</v>
      </c>
      <c r="AG32" s="573">
        <f t="shared" si="6"/>
        <v>0.5000174767</v>
      </c>
      <c r="AH32" s="573">
        <f t="shared" si="6"/>
        <v>0.4976184895</v>
      </c>
      <c r="AI32" s="573">
        <f t="shared" si="6"/>
        <v>0.4952195023</v>
      </c>
      <c r="AJ32" s="573">
        <f t="shared" si="6"/>
        <v>0.4928205151</v>
      </c>
      <c r="AK32" s="573">
        <f t="shared" si="6"/>
        <v>0.4904215279</v>
      </c>
      <c r="AL32" s="573">
        <f t="shared" si="6"/>
        <v>0.4880225407</v>
      </c>
      <c r="AM32" s="573">
        <f t="shared" si="6"/>
        <v>0.4856235535</v>
      </c>
      <c r="AN32" s="573">
        <f t="shared" si="6"/>
        <v>0.4832245663</v>
      </c>
      <c r="AO32" s="573">
        <f t="shared" si="6"/>
        <v>0.4808255791</v>
      </c>
      <c r="AP32" s="573">
        <f t="shared" si="6"/>
        <v>0.4784265919</v>
      </c>
      <c r="AQ32" s="573">
        <f t="shared" si="6"/>
        <v>0.4760276047</v>
      </c>
      <c r="AR32" s="573">
        <f t="shared" si="6"/>
        <v>0.4736286174</v>
      </c>
      <c r="AS32" s="573">
        <f t="shared" si="6"/>
        <v>0.4712296302</v>
      </c>
      <c r="AT32" s="573">
        <f t="shared" si="6"/>
        <v>0.468830643</v>
      </c>
      <c r="AU32" s="573">
        <f t="shared" si="6"/>
        <v>0.4664316558</v>
      </c>
      <c r="AV32" s="573">
        <f t="shared" si="6"/>
        <v>0.4640326686</v>
      </c>
      <c r="AW32" s="573">
        <f t="shared" si="6"/>
        <v>0.4616336814</v>
      </c>
      <c r="AX32" s="573">
        <f t="shared" si="6"/>
        <v>0.4592346942</v>
      </c>
      <c r="AY32" s="573">
        <f t="shared" si="6"/>
        <v>0.456835707</v>
      </c>
      <c r="AZ32" s="570">
        <v>0.454436719776932</v>
      </c>
    </row>
    <row r="33">
      <c r="A33" s="565" t="s">
        <v>747</v>
      </c>
      <c r="B33" s="570">
        <v>0.026514</v>
      </c>
      <c r="C33" s="571">
        <v>0.028852</v>
      </c>
      <c r="D33" s="571">
        <v>0.030961</v>
      </c>
      <c r="E33" s="571">
        <v>0.023791</v>
      </c>
      <c r="F33" s="571">
        <v>0.020991</v>
      </c>
      <c r="G33" s="571">
        <v>0.021568</v>
      </c>
      <c r="H33" s="571">
        <v>0.020199</v>
      </c>
      <c r="I33" s="571">
        <v>0.018149</v>
      </c>
      <c r="J33" s="571">
        <v>0.020892</v>
      </c>
      <c r="K33" s="571">
        <v>0.021749</v>
      </c>
      <c r="L33" s="571">
        <v>0.019831</v>
      </c>
      <c r="M33" s="571">
        <v>0.019306</v>
      </c>
      <c r="N33" s="571">
        <v>0.014754</v>
      </c>
      <c r="O33" s="571">
        <v>0.014984</v>
      </c>
      <c r="P33" s="571">
        <v>0.014951</v>
      </c>
      <c r="Q33" s="571">
        <v>0.013159</v>
      </c>
      <c r="R33" s="582">
        <v>0.01476</v>
      </c>
      <c r="S33" s="582">
        <v>0.017945</v>
      </c>
      <c r="T33" s="573">
        <f t="shared" ref="T33:AY33" si="7">$S$33+(T$1-$S$1)/($AZ$1-$S$1)*($AZ$33-$S$33)</f>
        <v>0.01777859848</v>
      </c>
      <c r="U33" s="573">
        <f t="shared" si="7"/>
        <v>0.01761219697</v>
      </c>
      <c r="V33" s="573">
        <f t="shared" si="7"/>
        <v>0.01744579545</v>
      </c>
      <c r="W33" s="573">
        <f t="shared" si="7"/>
        <v>0.01727939394</v>
      </c>
      <c r="X33" s="573">
        <f t="shared" si="7"/>
        <v>0.01711299242</v>
      </c>
      <c r="Y33" s="573">
        <f t="shared" si="7"/>
        <v>0.01694659091</v>
      </c>
      <c r="Z33" s="573">
        <f t="shared" si="7"/>
        <v>0.01678018939</v>
      </c>
      <c r="AA33" s="573">
        <f t="shared" si="7"/>
        <v>0.01661378788</v>
      </c>
      <c r="AB33" s="573">
        <f t="shared" si="7"/>
        <v>0.01644738636</v>
      </c>
      <c r="AC33" s="573">
        <f t="shared" si="7"/>
        <v>0.01628098485</v>
      </c>
      <c r="AD33" s="573">
        <f t="shared" si="7"/>
        <v>0.01611458333</v>
      </c>
      <c r="AE33" s="573">
        <f t="shared" si="7"/>
        <v>0.01594818182</v>
      </c>
      <c r="AF33" s="573">
        <f t="shared" si="7"/>
        <v>0.0157817803</v>
      </c>
      <c r="AG33" s="573">
        <f t="shared" si="7"/>
        <v>0.01561537879</v>
      </c>
      <c r="AH33" s="573">
        <f t="shared" si="7"/>
        <v>0.01544897727</v>
      </c>
      <c r="AI33" s="573">
        <f t="shared" si="7"/>
        <v>0.01528257576</v>
      </c>
      <c r="AJ33" s="573">
        <f t="shared" si="7"/>
        <v>0.01511617424</v>
      </c>
      <c r="AK33" s="573">
        <f t="shared" si="7"/>
        <v>0.01494977273</v>
      </c>
      <c r="AL33" s="573">
        <f t="shared" si="7"/>
        <v>0.01478337121</v>
      </c>
      <c r="AM33" s="573">
        <f t="shared" si="7"/>
        <v>0.0146169697</v>
      </c>
      <c r="AN33" s="573">
        <f t="shared" si="7"/>
        <v>0.01445056818</v>
      </c>
      <c r="AO33" s="573">
        <f t="shared" si="7"/>
        <v>0.01428416667</v>
      </c>
      <c r="AP33" s="573">
        <f t="shared" si="7"/>
        <v>0.01411776515</v>
      </c>
      <c r="AQ33" s="573">
        <f t="shared" si="7"/>
        <v>0.01395136364</v>
      </c>
      <c r="AR33" s="573">
        <f t="shared" si="7"/>
        <v>0.01378496212</v>
      </c>
      <c r="AS33" s="573">
        <f t="shared" si="7"/>
        <v>0.01361856061</v>
      </c>
      <c r="AT33" s="573">
        <f t="shared" si="7"/>
        <v>0.01345215909</v>
      </c>
      <c r="AU33" s="573">
        <f t="shared" si="7"/>
        <v>0.01328575758</v>
      </c>
      <c r="AV33" s="573">
        <f t="shared" si="7"/>
        <v>0.01311935606</v>
      </c>
      <c r="AW33" s="573">
        <f t="shared" si="7"/>
        <v>0.01295295455</v>
      </c>
      <c r="AX33" s="573">
        <f t="shared" si="7"/>
        <v>0.01278655303</v>
      </c>
      <c r="AY33" s="573">
        <f t="shared" si="7"/>
        <v>0.01262015152</v>
      </c>
      <c r="AZ33" s="570">
        <v>0.01245375</v>
      </c>
    </row>
    <row r="34">
      <c r="A34" s="565" t="s">
        <v>748</v>
      </c>
      <c r="B34" s="570">
        <v>0.016296</v>
      </c>
      <c r="C34" s="571">
        <v>0.019012</v>
      </c>
      <c r="D34" s="571">
        <v>0.018811</v>
      </c>
      <c r="E34" s="571">
        <v>0.01409</v>
      </c>
      <c r="F34" s="571">
        <v>0.011153</v>
      </c>
      <c r="G34" s="571">
        <v>0.013382</v>
      </c>
      <c r="H34" s="571">
        <v>0.013102</v>
      </c>
      <c r="I34" s="571">
        <v>0.011384</v>
      </c>
      <c r="J34" s="571">
        <v>0.01687</v>
      </c>
      <c r="K34" s="571">
        <v>0.015256</v>
      </c>
      <c r="L34" s="571">
        <v>0.018091</v>
      </c>
      <c r="M34" s="571">
        <v>0.014701</v>
      </c>
      <c r="N34" s="571">
        <v>0.015026</v>
      </c>
      <c r="O34" s="571">
        <v>0.014153</v>
      </c>
      <c r="P34" s="571">
        <v>0.015394</v>
      </c>
      <c r="Q34" s="571">
        <v>0.026381</v>
      </c>
      <c r="R34" s="582">
        <v>0.028776</v>
      </c>
      <c r="S34" s="582">
        <v>0.026975</v>
      </c>
      <c r="T34" s="573">
        <f t="shared" ref="T34:AY34" si="8">$S$34+(T$1-$S$1)/($AZ$1-$S$1)*($AZ$34-$S$34)</f>
        <v>0.02705747976</v>
      </c>
      <c r="U34" s="573">
        <f t="shared" si="8"/>
        <v>0.02713995952</v>
      </c>
      <c r="V34" s="573">
        <f t="shared" si="8"/>
        <v>0.02722243927</v>
      </c>
      <c r="W34" s="573">
        <f t="shared" si="8"/>
        <v>0.02730491903</v>
      </c>
      <c r="X34" s="573">
        <f t="shared" si="8"/>
        <v>0.02738739879</v>
      </c>
      <c r="Y34" s="573">
        <f t="shared" si="8"/>
        <v>0.02746987855</v>
      </c>
      <c r="Z34" s="573">
        <f t="shared" si="8"/>
        <v>0.0275523583</v>
      </c>
      <c r="AA34" s="573">
        <f t="shared" si="8"/>
        <v>0.02763483806</v>
      </c>
      <c r="AB34" s="573">
        <f t="shared" si="8"/>
        <v>0.02771731782</v>
      </c>
      <c r="AC34" s="573">
        <f t="shared" si="8"/>
        <v>0.02779979758</v>
      </c>
      <c r="AD34" s="573">
        <f t="shared" si="8"/>
        <v>0.02788227733</v>
      </c>
      <c r="AE34" s="573">
        <f t="shared" si="8"/>
        <v>0.02796475709</v>
      </c>
      <c r="AF34" s="573">
        <f t="shared" si="8"/>
        <v>0.02804723685</v>
      </c>
      <c r="AG34" s="573">
        <f t="shared" si="8"/>
        <v>0.02812971661</v>
      </c>
      <c r="AH34" s="573">
        <f t="shared" si="8"/>
        <v>0.02821219636</v>
      </c>
      <c r="AI34" s="573">
        <f t="shared" si="8"/>
        <v>0.02829467612</v>
      </c>
      <c r="AJ34" s="573">
        <f t="shared" si="8"/>
        <v>0.02837715588</v>
      </c>
      <c r="AK34" s="573">
        <f t="shared" si="8"/>
        <v>0.02845963564</v>
      </c>
      <c r="AL34" s="573">
        <f t="shared" si="8"/>
        <v>0.02854211539</v>
      </c>
      <c r="AM34" s="573">
        <f t="shared" si="8"/>
        <v>0.02862459515</v>
      </c>
      <c r="AN34" s="573">
        <f t="shared" si="8"/>
        <v>0.02870707491</v>
      </c>
      <c r="AO34" s="573">
        <f t="shared" si="8"/>
        <v>0.02878955467</v>
      </c>
      <c r="AP34" s="573">
        <f t="shared" si="8"/>
        <v>0.02887203442</v>
      </c>
      <c r="AQ34" s="573">
        <f t="shared" si="8"/>
        <v>0.02895451418</v>
      </c>
      <c r="AR34" s="573">
        <f t="shared" si="8"/>
        <v>0.02903699394</v>
      </c>
      <c r="AS34" s="573">
        <f t="shared" si="8"/>
        <v>0.0291194737</v>
      </c>
      <c r="AT34" s="573">
        <f t="shared" si="8"/>
        <v>0.02920195345</v>
      </c>
      <c r="AU34" s="573">
        <f t="shared" si="8"/>
        <v>0.02928443321</v>
      </c>
      <c r="AV34" s="573">
        <f t="shared" si="8"/>
        <v>0.02936691297</v>
      </c>
      <c r="AW34" s="573">
        <f t="shared" si="8"/>
        <v>0.02944939273</v>
      </c>
      <c r="AX34" s="573">
        <f t="shared" si="8"/>
        <v>0.02953187248</v>
      </c>
      <c r="AY34" s="573">
        <f t="shared" si="8"/>
        <v>0.02961435224</v>
      </c>
      <c r="AZ34" s="570">
        <v>0.029696832</v>
      </c>
    </row>
    <row r="35">
      <c r="A35" s="565" t="s">
        <v>749</v>
      </c>
      <c r="B35" s="570">
        <v>0.242603</v>
      </c>
      <c r="C35" s="571">
        <v>0.18855</v>
      </c>
      <c r="D35" s="571">
        <v>0.18187</v>
      </c>
      <c r="E35" s="571">
        <v>0.169912</v>
      </c>
      <c r="F35" s="571">
        <v>0.183726</v>
      </c>
      <c r="G35" s="571">
        <v>0.193321</v>
      </c>
      <c r="H35" s="571">
        <v>0.206348</v>
      </c>
      <c r="I35" s="571">
        <v>0.19004</v>
      </c>
      <c r="J35" s="571">
        <v>0.198522</v>
      </c>
      <c r="K35" s="571">
        <v>0.172058</v>
      </c>
      <c r="L35" s="571">
        <v>0.167478</v>
      </c>
      <c r="M35" s="571">
        <v>0.164307</v>
      </c>
      <c r="N35" s="571">
        <v>0.167917</v>
      </c>
      <c r="O35" s="571">
        <v>0.156899</v>
      </c>
      <c r="P35" s="571">
        <v>0.152662</v>
      </c>
      <c r="Q35" s="571">
        <v>0.168658</v>
      </c>
      <c r="R35" s="582">
        <v>0.167858</v>
      </c>
      <c r="S35" s="582">
        <v>0.159589</v>
      </c>
      <c r="T35" s="573">
        <f t="shared" ref="T35:AY35" si="9">$S$35+(T$1-$S$1)/($AZ$1-$S$1)*($AZ$35-$S$35)</f>
        <v>0.1596885564</v>
      </c>
      <c r="U35" s="573">
        <f t="shared" si="9"/>
        <v>0.1597881128</v>
      </c>
      <c r="V35" s="573">
        <f t="shared" si="9"/>
        <v>0.1598876692</v>
      </c>
      <c r="W35" s="573">
        <f t="shared" si="9"/>
        <v>0.1599872257</v>
      </c>
      <c r="X35" s="573">
        <f t="shared" si="9"/>
        <v>0.1600867821</v>
      </c>
      <c r="Y35" s="573">
        <f t="shared" si="9"/>
        <v>0.1601863385</v>
      </c>
      <c r="Z35" s="573">
        <f t="shared" si="9"/>
        <v>0.1602858949</v>
      </c>
      <c r="AA35" s="573">
        <f t="shared" si="9"/>
        <v>0.1603854513</v>
      </c>
      <c r="AB35" s="573">
        <f t="shared" si="9"/>
        <v>0.1604850077</v>
      </c>
      <c r="AC35" s="573">
        <f t="shared" si="9"/>
        <v>0.1605845641</v>
      </c>
      <c r="AD35" s="573">
        <f t="shared" si="9"/>
        <v>0.1606841206</v>
      </c>
      <c r="AE35" s="573">
        <f t="shared" si="9"/>
        <v>0.160783677</v>
      </c>
      <c r="AF35" s="573">
        <f t="shared" si="9"/>
        <v>0.1608832334</v>
      </c>
      <c r="AG35" s="573">
        <f t="shared" si="9"/>
        <v>0.1609827898</v>
      </c>
      <c r="AH35" s="573">
        <f t="shared" si="9"/>
        <v>0.1610823462</v>
      </c>
      <c r="AI35" s="573">
        <f t="shared" si="9"/>
        <v>0.1611819026</v>
      </c>
      <c r="AJ35" s="573">
        <f t="shared" si="9"/>
        <v>0.161281459</v>
      </c>
      <c r="AK35" s="573">
        <f t="shared" si="9"/>
        <v>0.1613810155</v>
      </c>
      <c r="AL35" s="573">
        <f t="shared" si="9"/>
        <v>0.1614805719</v>
      </c>
      <c r="AM35" s="573">
        <f t="shared" si="9"/>
        <v>0.1615801283</v>
      </c>
      <c r="AN35" s="573">
        <f t="shared" si="9"/>
        <v>0.1616796847</v>
      </c>
      <c r="AO35" s="573">
        <f t="shared" si="9"/>
        <v>0.1617792411</v>
      </c>
      <c r="AP35" s="573">
        <f t="shared" si="9"/>
        <v>0.1618787975</v>
      </c>
      <c r="AQ35" s="573">
        <f t="shared" si="9"/>
        <v>0.1619783539</v>
      </c>
      <c r="AR35" s="573">
        <f t="shared" si="9"/>
        <v>0.1620779104</v>
      </c>
      <c r="AS35" s="573">
        <f t="shared" si="9"/>
        <v>0.1621774668</v>
      </c>
      <c r="AT35" s="573">
        <f t="shared" si="9"/>
        <v>0.1622770232</v>
      </c>
      <c r="AU35" s="573">
        <f t="shared" si="9"/>
        <v>0.1623765796</v>
      </c>
      <c r="AV35" s="573">
        <f t="shared" si="9"/>
        <v>0.162476136</v>
      </c>
      <c r="AW35" s="573">
        <f t="shared" si="9"/>
        <v>0.1625756924</v>
      </c>
      <c r="AX35" s="573">
        <f t="shared" si="9"/>
        <v>0.1626752488</v>
      </c>
      <c r="AY35" s="573">
        <f t="shared" si="9"/>
        <v>0.1627748053</v>
      </c>
      <c r="AZ35" s="570">
        <v>0.162874361673414</v>
      </c>
    </row>
    <row r="36">
      <c r="A36" s="565" t="s">
        <v>750</v>
      </c>
      <c r="B36" s="566">
        <v>66.021</v>
      </c>
      <c r="C36" s="566">
        <v>62.972</v>
      </c>
      <c r="D36" s="566">
        <v>62.345</v>
      </c>
      <c r="E36" s="566">
        <v>62.508</v>
      </c>
      <c r="F36" s="566">
        <v>64.665</v>
      </c>
      <c r="G36" s="566">
        <v>65.615</v>
      </c>
      <c r="H36" s="566">
        <v>67.366</v>
      </c>
      <c r="I36" s="566">
        <v>70.516</v>
      </c>
      <c r="J36" s="566">
        <v>63.625</v>
      </c>
      <c r="K36" s="566">
        <v>62.834</v>
      </c>
      <c r="L36" s="566">
        <v>62.104</v>
      </c>
      <c r="M36" s="566">
        <v>61.171</v>
      </c>
      <c r="N36" s="566">
        <v>62.283</v>
      </c>
      <c r="O36" s="566">
        <v>61.283</v>
      </c>
      <c r="P36" s="566">
        <v>60.605</v>
      </c>
      <c r="Q36" s="566">
        <v>62.523</v>
      </c>
      <c r="R36" s="566">
        <v>68.304</v>
      </c>
      <c r="S36" s="566">
        <v>66.856</v>
      </c>
      <c r="T36" s="583">
        <f t="shared" ref="T36:AZ36" si="10">sum(T$32,T$31)*$S$40*10^9/10^6</f>
        <v>66.39578072</v>
      </c>
      <c r="U36" s="583">
        <f t="shared" si="10"/>
        <v>65.93556145</v>
      </c>
      <c r="V36" s="583">
        <f t="shared" si="10"/>
        <v>65.47534217</v>
      </c>
      <c r="W36" s="583">
        <f t="shared" si="10"/>
        <v>65.0151229</v>
      </c>
      <c r="X36" s="583">
        <f t="shared" si="10"/>
        <v>64.55490362</v>
      </c>
      <c r="Y36" s="583">
        <f t="shared" si="10"/>
        <v>64.09468435</v>
      </c>
      <c r="Z36" s="583">
        <f t="shared" si="10"/>
        <v>63.63446507</v>
      </c>
      <c r="AA36" s="583">
        <f t="shared" si="10"/>
        <v>63.17424579</v>
      </c>
      <c r="AB36" s="583">
        <f t="shared" si="10"/>
        <v>62.71402652</v>
      </c>
      <c r="AC36" s="583">
        <f t="shared" si="10"/>
        <v>62.25380724</v>
      </c>
      <c r="AD36" s="583">
        <f t="shared" si="10"/>
        <v>61.79358797</v>
      </c>
      <c r="AE36" s="583">
        <f t="shared" si="10"/>
        <v>61.33336869</v>
      </c>
      <c r="AF36" s="583">
        <f t="shared" si="10"/>
        <v>60.87314942</v>
      </c>
      <c r="AG36" s="583">
        <f t="shared" si="10"/>
        <v>60.41293014</v>
      </c>
      <c r="AH36" s="583">
        <f t="shared" si="10"/>
        <v>59.95271087</v>
      </c>
      <c r="AI36" s="583">
        <f t="shared" si="10"/>
        <v>59.49249159</v>
      </c>
      <c r="AJ36" s="583">
        <f t="shared" si="10"/>
        <v>59.03227231</v>
      </c>
      <c r="AK36" s="583">
        <f t="shared" si="10"/>
        <v>58.57205304</v>
      </c>
      <c r="AL36" s="583">
        <f t="shared" si="10"/>
        <v>58.11183376</v>
      </c>
      <c r="AM36" s="583">
        <f t="shared" si="10"/>
        <v>57.65161449</v>
      </c>
      <c r="AN36" s="583">
        <f t="shared" si="10"/>
        <v>57.19139521</v>
      </c>
      <c r="AO36" s="583">
        <f t="shared" si="10"/>
        <v>56.73117594</v>
      </c>
      <c r="AP36" s="583">
        <f t="shared" si="10"/>
        <v>56.27095666</v>
      </c>
      <c r="AQ36" s="583">
        <f t="shared" si="10"/>
        <v>55.81073738</v>
      </c>
      <c r="AR36" s="583">
        <f t="shared" si="10"/>
        <v>55.35051811</v>
      </c>
      <c r="AS36" s="583">
        <f t="shared" si="10"/>
        <v>54.89029883</v>
      </c>
      <c r="AT36" s="583">
        <f t="shared" si="10"/>
        <v>54.43007956</v>
      </c>
      <c r="AU36" s="583">
        <f t="shared" si="10"/>
        <v>53.96986028</v>
      </c>
      <c r="AV36" s="583">
        <f t="shared" si="10"/>
        <v>53.50964101</v>
      </c>
      <c r="AW36" s="583">
        <f t="shared" si="10"/>
        <v>53.04942173</v>
      </c>
      <c r="AX36" s="583">
        <f t="shared" si="10"/>
        <v>52.58920246</v>
      </c>
      <c r="AY36" s="583">
        <f t="shared" si="10"/>
        <v>52.12898318</v>
      </c>
      <c r="AZ36" s="583">
        <f t="shared" si="10"/>
        <v>51.6687639</v>
      </c>
    </row>
    <row r="37">
      <c r="A37" s="565" t="s">
        <v>751</v>
      </c>
      <c r="B37" s="566">
        <v>1.837</v>
      </c>
      <c r="C37" s="566">
        <v>1.999</v>
      </c>
      <c r="D37" s="566">
        <v>2.118</v>
      </c>
      <c r="E37" s="566">
        <v>1.644</v>
      </c>
      <c r="F37" s="566">
        <v>1.451</v>
      </c>
      <c r="G37" s="566">
        <v>1.469</v>
      </c>
      <c r="H37" s="566">
        <v>1.381</v>
      </c>
      <c r="I37" s="566">
        <v>1.236</v>
      </c>
      <c r="J37" s="566">
        <v>1.408</v>
      </c>
      <c r="K37" s="566">
        <v>1.455</v>
      </c>
      <c r="L37" s="566">
        <v>1.323</v>
      </c>
      <c r="M37" s="566">
        <v>1.279</v>
      </c>
      <c r="N37" s="566">
        <v>0.979</v>
      </c>
      <c r="O37" s="566">
        <v>0.991</v>
      </c>
      <c r="P37" s="566">
        <v>0.987</v>
      </c>
      <c r="Q37" s="566">
        <v>0.875</v>
      </c>
      <c r="R37" s="566">
        <v>0.975</v>
      </c>
      <c r="S37" s="566">
        <v>1.188</v>
      </c>
      <c r="T37" s="583">
        <f t="shared" ref="T37:AZ37" si="11">T33*$S$41*10^9/10^6</f>
        <v>1.17698384</v>
      </c>
      <c r="U37" s="583">
        <f t="shared" si="11"/>
        <v>1.165967679</v>
      </c>
      <c r="V37" s="583">
        <f t="shared" si="11"/>
        <v>1.154951519</v>
      </c>
      <c r="W37" s="583">
        <f t="shared" si="11"/>
        <v>1.143935358</v>
      </c>
      <c r="X37" s="583">
        <f t="shared" si="11"/>
        <v>1.132919198</v>
      </c>
      <c r="Y37" s="583">
        <f t="shared" si="11"/>
        <v>1.121903037</v>
      </c>
      <c r="Z37" s="583">
        <f t="shared" si="11"/>
        <v>1.110886877</v>
      </c>
      <c r="AA37" s="583">
        <f t="shared" si="11"/>
        <v>1.099870716</v>
      </c>
      <c r="AB37" s="583">
        <f t="shared" si="11"/>
        <v>1.088854556</v>
      </c>
      <c r="AC37" s="583">
        <f t="shared" si="11"/>
        <v>1.077838395</v>
      </c>
      <c r="AD37" s="583">
        <f t="shared" si="11"/>
        <v>1.066822235</v>
      </c>
      <c r="AE37" s="583">
        <f t="shared" si="11"/>
        <v>1.055806074</v>
      </c>
      <c r="AF37" s="583">
        <f t="shared" si="11"/>
        <v>1.044789914</v>
      </c>
      <c r="AG37" s="583">
        <f t="shared" si="11"/>
        <v>1.033773753</v>
      </c>
      <c r="AH37" s="583">
        <f t="shared" si="11"/>
        <v>1.022757593</v>
      </c>
      <c r="AI37" s="583">
        <f t="shared" si="11"/>
        <v>1.011741432</v>
      </c>
      <c r="AJ37" s="583">
        <f t="shared" si="11"/>
        <v>1.000725272</v>
      </c>
      <c r="AK37" s="583">
        <f t="shared" si="11"/>
        <v>0.9897091112</v>
      </c>
      <c r="AL37" s="583">
        <f t="shared" si="11"/>
        <v>0.9786929507</v>
      </c>
      <c r="AM37" s="583">
        <f t="shared" si="11"/>
        <v>0.9676767902</v>
      </c>
      <c r="AN37" s="583">
        <f t="shared" si="11"/>
        <v>0.9566606297</v>
      </c>
      <c r="AO37" s="583">
        <f t="shared" si="11"/>
        <v>0.9456444692</v>
      </c>
      <c r="AP37" s="583">
        <f t="shared" si="11"/>
        <v>0.9346283087</v>
      </c>
      <c r="AQ37" s="583">
        <f t="shared" si="11"/>
        <v>0.9236121482</v>
      </c>
      <c r="AR37" s="583">
        <f t="shared" si="11"/>
        <v>0.9125959877</v>
      </c>
      <c r="AS37" s="583">
        <f t="shared" si="11"/>
        <v>0.9015798272</v>
      </c>
      <c r="AT37" s="583">
        <f t="shared" si="11"/>
        <v>0.8905636668</v>
      </c>
      <c r="AU37" s="583">
        <f t="shared" si="11"/>
        <v>0.8795475063</v>
      </c>
      <c r="AV37" s="583">
        <f t="shared" si="11"/>
        <v>0.8685313458</v>
      </c>
      <c r="AW37" s="583">
        <f t="shared" si="11"/>
        <v>0.8575151853</v>
      </c>
      <c r="AX37" s="583">
        <f t="shared" si="11"/>
        <v>0.8464990248</v>
      </c>
      <c r="AY37" s="583">
        <f t="shared" si="11"/>
        <v>0.8354828643</v>
      </c>
      <c r="AZ37" s="583">
        <f t="shared" si="11"/>
        <v>0.8244667038</v>
      </c>
    </row>
    <row r="38">
      <c r="A38" s="565" t="s">
        <v>752</v>
      </c>
      <c r="B38" s="566">
        <v>1.159</v>
      </c>
      <c r="C38" s="566">
        <v>1.355</v>
      </c>
      <c r="D38" s="566">
        <v>1.329</v>
      </c>
      <c r="E38" s="566">
        <v>0.993</v>
      </c>
      <c r="F38" s="566">
        <v>0.795</v>
      </c>
      <c r="G38" s="566">
        <v>0.949</v>
      </c>
      <c r="H38" s="566">
        <v>0.926</v>
      </c>
      <c r="I38" s="566">
        <v>0.8</v>
      </c>
      <c r="J38" s="566">
        <v>1.182</v>
      </c>
      <c r="K38" s="566">
        <v>1.069</v>
      </c>
      <c r="L38" s="566">
        <v>1.275</v>
      </c>
      <c r="M38" s="566">
        <v>1.026</v>
      </c>
      <c r="N38" s="566">
        <v>1.032</v>
      </c>
      <c r="O38" s="566">
        <v>0.976</v>
      </c>
      <c r="P38" s="566">
        <v>1.068</v>
      </c>
      <c r="Q38" s="566">
        <v>1.86</v>
      </c>
      <c r="R38" s="566">
        <v>2.021</v>
      </c>
      <c r="S38" s="566">
        <v>1.862</v>
      </c>
      <c r="T38" s="583">
        <f t="shared" ref="T38:AZ38" si="12">T34*$S$42*10^9/10^6</f>
        <v>1.86769332</v>
      </c>
      <c r="U38" s="583">
        <f t="shared" si="12"/>
        <v>1.87338664</v>
      </c>
      <c r="V38" s="583">
        <f t="shared" si="12"/>
        <v>1.87907996</v>
      </c>
      <c r="W38" s="583">
        <f t="shared" si="12"/>
        <v>1.88477328</v>
      </c>
      <c r="X38" s="583">
        <f t="shared" si="12"/>
        <v>1.8904666</v>
      </c>
      <c r="Y38" s="583">
        <f t="shared" si="12"/>
        <v>1.89615992</v>
      </c>
      <c r="Z38" s="583">
        <f t="shared" si="12"/>
        <v>1.90185324</v>
      </c>
      <c r="AA38" s="583">
        <f t="shared" si="12"/>
        <v>1.90754656</v>
      </c>
      <c r="AB38" s="583">
        <f t="shared" si="12"/>
        <v>1.913239881</v>
      </c>
      <c r="AC38" s="583">
        <f t="shared" si="12"/>
        <v>1.918933201</v>
      </c>
      <c r="AD38" s="583">
        <f t="shared" si="12"/>
        <v>1.924626521</v>
      </c>
      <c r="AE38" s="583">
        <f t="shared" si="12"/>
        <v>1.930319841</v>
      </c>
      <c r="AF38" s="583">
        <f t="shared" si="12"/>
        <v>1.936013161</v>
      </c>
      <c r="AG38" s="583">
        <f t="shared" si="12"/>
        <v>1.941706481</v>
      </c>
      <c r="AH38" s="583">
        <f t="shared" si="12"/>
        <v>1.947399801</v>
      </c>
      <c r="AI38" s="583">
        <f t="shared" si="12"/>
        <v>1.953093121</v>
      </c>
      <c r="AJ38" s="583">
        <f t="shared" si="12"/>
        <v>1.958786441</v>
      </c>
      <c r="AK38" s="583">
        <f t="shared" si="12"/>
        <v>1.964479761</v>
      </c>
      <c r="AL38" s="583">
        <f t="shared" si="12"/>
        <v>1.970173081</v>
      </c>
      <c r="AM38" s="583">
        <f t="shared" si="12"/>
        <v>1.975866401</v>
      </c>
      <c r="AN38" s="583">
        <f t="shared" si="12"/>
        <v>1.981559721</v>
      </c>
      <c r="AO38" s="583">
        <f t="shared" si="12"/>
        <v>1.987253041</v>
      </c>
      <c r="AP38" s="583">
        <f t="shared" si="12"/>
        <v>1.992946361</v>
      </c>
      <c r="AQ38" s="583">
        <f t="shared" si="12"/>
        <v>1.998639681</v>
      </c>
      <c r="AR38" s="583">
        <f t="shared" si="12"/>
        <v>2.004333001</v>
      </c>
      <c r="AS38" s="583">
        <f t="shared" si="12"/>
        <v>2.010026322</v>
      </c>
      <c r="AT38" s="583">
        <f t="shared" si="12"/>
        <v>2.015719642</v>
      </c>
      <c r="AU38" s="583">
        <f t="shared" si="12"/>
        <v>2.021412962</v>
      </c>
      <c r="AV38" s="583">
        <f t="shared" si="12"/>
        <v>2.027106282</v>
      </c>
      <c r="AW38" s="583">
        <f t="shared" si="12"/>
        <v>2.032799602</v>
      </c>
      <c r="AX38" s="583">
        <f t="shared" si="12"/>
        <v>2.038492922</v>
      </c>
      <c r="AY38" s="583">
        <f t="shared" si="12"/>
        <v>2.044186242</v>
      </c>
      <c r="AZ38" s="583">
        <f t="shared" si="12"/>
        <v>2.049879562</v>
      </c>
    </row>
    <row r="39">
      <c r="A39" s="565" t="s">
        <v>753</v>
      </c>
      <c r="B39" s="566">
        <v>7.167</v>
      </c>
      <c r="C39" s="566">
        <v>8.233</v>
      </c>
      <c r="D39" s="566">
        <v>7.375</v>
      </c>
      <c r="E39" s="566">
        <v>6.908</v>
      </c>
      <c r="F39" s="566">
        <v>6.748</v>
      </c>
      <c r="G39" s="566">
        <v>6.903</v>
      </c>
      <c r="H39" s="566">
        <v>7.672</v>
      </c>
      <c r="I39" s="566">
        <v>7.369</v>
      </c>
      <c r="J39" s="566">
        <v>7.647</v>
      </c>
      <c r="K39" s="566">
        <v>6.577</v>
      </c>
      <c r="L39" s="566">
        <v>7.166</v>
      </c>
      <c r="M39" s="566">
        <v>7.654</v>
      </c>
      <c r="N39" s="566">
        <v>7.445</v>
      </c>
      <c r="O39" s="566">
        <v>7.156</v>
      </c>
      <c r="P39" s="566">
        <v>6.827</v>
      </c>
      <c r="Q39" s="566">
        <v>7.227</v>
      </c>
      <c r="R39" s="566">
        <v>7.487</v>
      </c>
      <c r="S39" s="566">
        <v>7.2</v>
      </c>
      <c r="T39" s="583">
        <f t="shared" ref="T39:AZ39" si="13">T35*$S$43*10^9/10^6</f>
        <v>7.204491576</v>
      </c>
      <c r="U39" s="583">
        <f t="shared" si="13"/>
        <v>7.208983153</v>
      </c>
      <c r="V39" s="583">
        <f t="shared" si="13"/>
        <v>7.213474729</v>
      </c>
      <c r="W39" s="583">
        <f t="shared" si="13"/>
        <v>7.217966306</v>
      </c>
      <c r="X39" s="583">
        <f t="shared" si="13"/>
        <v>7.222457882</v>
      </c>
      <c r="Y39" s="583">
        <f t="shared" si="13"/>
        <v>7.226949458</v>
      </c>
      <c r="Z39" s="583">
        <f t="shared" si="13"/>
        <v>7.231441035</v>
      </c>
      <c r="AA39" s="583">
        <f t="shared" si="13"/>
        <v>7.235932611</v>
      </c>
      <c r="AB39" s="583">
        <f t="shared" si="13"/>
        <v>7.240424187</v>
      </c>
      <c r="AC39" s="583">
        <f t="shared" si="13"/>
        <v>7.244915764</v>
      </c>
      <c r="AD39" s="583">
        <f t="shared" si="13"/>
        <v>7.24940734</v>
      </c>
      <c r="AE39" s="583">
        <f t="shared" si="13"/>
        <v>7.253898917</v>
      </c>
      <c r="AF39" s="583">
        <f t="shared" si="13"/>
        <v>7.258390493</v>
      </c>
      <c r="AG39" s="583">
        <f t="shared" si="13"/>
        <v>7.262882069</v>
      </c>
      <c r="AH39" s="583">
        <f t="shared" si="13"/>
        <v>7.267373646</v>
      </c>
      <c r="AI39" s="583">
        <f t="shared" si="13"/>
        <v>7.271865222</v>
      </c>
      <c r="AJ39" s="583">
        <f t="shared" si="13"/>
        <v>7.276356799</v>
      </c>
      <c r="AK39" s="583">
        <f t="shared" si="13"/>
        <v>7.280848375</v>
      </c>
      <c r="AL39" s="583">
        <f t="shared" si="13"/>
        <v>7.285339951</v>
      </c>
      <c r="AM39" s="583">
        <f t="shared" si="13"/>
        <v>7.289831528</v>
      </c>
      <c r="AN39" s="583">
        <f t="shared" si="13"/>
        <v>7.294323104</v>
      </c>
      <c r="AO39" s="583">
        <f t="shared" si="13"/>
        <v>7.29881468</v>
      </c>
      <c r="AP39" s="583">
        <f t="shared" si="13"/>
        <v>7.303306257</v>
      </c>
      <c r="AQ39" s="583">
        <f t="shared" si="13"/>
        <v>7.307797833</v>
      </c>
      <c r="AR39" s="583">
        <f t="shared" si="13"/>
        <v>7.31228941</v>
      </c>
      <c r="AS39" s="583">
        <f t="shared" si="13"/>
        <v>7.316780986</v>
      </c>
      <c r="AT39" s="583">
        <f t="shared" si="13"/>
        <v>7.321272562</v>
      </c>
      <c r="AU39" s="583">
        <f t="shared" si="13"/>
        <v>7.325764139</v>
      </c>
      <c r="AV39" s="583">
        <f t="shared" si="13"/>
        <v>7.330255715</v>
      </c>
      <c r="AW39" s="583">
        <f t="shared" si="13"/>
        <v>7.334747291</v>
      </c>
      <c r="AX39" s="583">
        <f t="shared" si="13"/>
        <v>7.339238868</v>
      </c>
      <c r="AY39" s="583">
        <f t="shared" si="13"/>
        <v>7.343730444</v>
      </c>
      <c r="AZ39" s="583">
        <f t="shared" si="13"/>
        <v>7.348222021</v>
      </c>
    </row>
    <row r="40">
      <c r="A40" s="565" t="s">
        <v>754</v>
      </c>
      <c r="B40" s="584">
        <f t="shared" ref="B40:Q40" si="14">B36*1000000/(B32*1000000000)</f>
        <v>0.07120938716</v>
      </c>
      <c r="C40" s="584">
        <f t="shared" si="14"/>
        <v>0.07124101596</v>
      </c>
      <c r="D40" s="584">
        <f t="shared" si="14"/>
        <v>0.07089742759</v>
      </c>
      <c r="E40" s="584">
        <f t="shared" si="14"/>
        <v>0.07099220776</v>
      </c>
      <c r="F40" s="584">
        <f t="shared" si="14"/>
        <v>0.07139166551</v>
      </c>
      <c r="G40" s="584">
        <f t="shared" si="14"/>
        <v>0.07088670227</v>
      </c>
      <c r="H40" s="584">
        <f t="shared" si="14"/>
        <v>0.07095796305</v>
      </c>
      <c r="I40" s="584">
        <f t="shared" si="14"/>
        <v>0.07114908455</v>
      </c>
      <c r="J40" s="584">
        <f t="shared" si="14"/>
        <v>0.06961593885</v>
      </c>
      <c r="K40" s="584">
        <f t="shared" si="14"/>
        <v>0.06934876134</v>
      </c>
      <c r="L40" s="584">
        <f t="shared" si="14"/>
        <v>0.0696671337</v>
      </c>
      <c r="M40" s="584">
        <f t="shared" si="14"/>
        <v>0.0696660027</v>
      </c>
      <c r="N40" s="584">
        <f t="shared" si="14"/>
        <v>0.06988408194</v>
      </c>
      <c r="O40" s="584">
        <f t="shared" si="14"/>
        <v>0.06973803997</v>
      </c>
      <c r="P40" s="584">
        <f t="shared" si="14"/>
        <v>0.06935011941</v>
      </c>
      <c r="Q40" s="584">
        <f t="shared" si="14"/>
        <v>0.06905650499</v>
      </c>
      <c r="R40" s="585">
        <f t="shared" ref="R40:S40" si="15">R36*1000000/(sum(R$32,R$31)*1000000000)</f>
        <v>0.06965993055</v>
      </c>
      <c r="S40" s="585">
        <f t="shared" si="15"/>
        <v>0.06865254099</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0.06928415177</v>
      </c>
      <c r="C41" s="584">
        <f t="shared" si="16"/>
        <v>0.06928462498</v>
      </c>
      <c r="D41" s="584">
        <f t="shared" si="16"/>
        <v>0.06840864313</v>
      </c>
      <c r="E41" s="584">
        <f t="shared" si="16"/>
        <v>0.06910176117</v>
      </c>
      <c r="F41" s="584">
        <f t="shared" si="16"/>
        <v>0.06912486304</v>
      </c>
      <c r="G41" s="584">
        <f t="shared" si="16"/>
        <v>0.0681101632</v>
      </c>
      <c r="H41" s="584">
        <f t="shared" si="16"/>
        <v>0.06836972127</v>
      </c>
      <c r="I41" s="584">
        <f t="shared" si="16"/>
        <v>0.06810292578</v>
      </c>
      <c r="J41" s="584">
        <f t="shared" si="16"/>
        <v>0.06739421788</v>
      </c>
      <c r="K41" s="584">
        <f t="shared" si="16"/>
        <v>0.06689962757</v>
      </c>
      <c r="L41" s="584">
        <f t="shared" si="16"/>
        <v>0.06671373103</v>
      </c>
      <c r="M41" s="584">
        <f t="shared" si="16"/>
        <v>0.06624883456</v>
      </c>
      <c r="N41" s="584">
        <f t="shared" si="16"/>
        <v>0.06635488681</v>
      </c>
      <c r="O41" s="584">
        <f t="shared" si="16"/>
        <v>0.06613721303</v>
      </c>
      <c r="P41" s="584">
        <f t="shared" si="16"/>
        <v>0.06601565113</v>
      </c>
      <c r="Q41" s="584">
        <f t="shared" si="16"/>
        <v>0.06649441447</v>
      </c>
      <c r="R41" s="584">
        <f t="shared" si="16"/>
        <v>0.06605691057</v>
      </c>
      <c r="S41" s="584">
        <f t="shared" si="16"/>
        <v>0.06620228476</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0.07112174767</v>
      </c>
      <c r="C42" s="584">
        <f t="shared" si="17"/>
        <v>0.07127077635</v>
      </c>
      <c r="D42" s="584">
        <f t="shared" si="17"/>
        <v>0.07065015151</v>
      </c>
      <c r="E42" s="584">
        <f t="shared" si="17"/>
        <v>0.07047551455</v>
      </c>
      <c r="F42" s="584">
        <f t="shared" si="17"/>
        <v>0.07128126961</v>
      </c>
      <c r="G42" s="584">
        <f t="shared" si="17"/>
        <v>0.07091615603</v>
      </c>
      <c r="H42" s="584">
        <f t="shared" si="17"/>
        <v>0.07067623264</v>
      </c>
      <c r="I42" s="584">
        <f t="shared" si="17"/>
        <v>0.07027406887</v>
      </c>
      <c r="J42" s="584">
        <f t="shared" si="17"/>
        <v>0.07006520451</v>
      </c>
      <c r="K42" s="584">
        <f t="shared" si="17"/>
        <v>0.07007079182</v>
      </c>
      <c r="L42" s="584">
        <f t="shared" si="17"/>
        <v>0.07047703278</v>
      </c>
      <c r="M42" s="584">
        <f t="shared" si="17"/>
        <v>0.06979117067</v>
      </c>
      <c r="N42" s="584">
        <f t="shared" si="17"/>
        <v>0.06868095301</v>
      </c>
      <c r="O42" s="584">
        <f t="shared" si="17"/>
        <v>0.06896064439</v>
      </c>
      <c r="P42" s="584">
        <f t="shared" si="17"/>
        <v>0.06937767962</v>
      </c>
      <c r="Q42" s="584">
        <f t="shared" si="17"/>
        <v>0.0705052879</v>
      </c>
      <c r="R42" s="584">
        <f t="shared" si="17"/>
        <v>0.07023213789</v>
      </c>
      <c r="S42" s="584">
        <f t="shared" si="17"/>
        <v>0.06902687674</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0.0295420914</v>
      </c>
      <c r="C43" s="584">
        <f t="shared" si="18"/>
        <v>0.0436648104</v>
      </c>
      <c r="D43" s="584">
        <f t="shared" si="18"/>
        <v>0.04055094298</v>
      </c>
      <c r="E43" s="584">
        <f t="shared" si="18"/>
        <v>0.04065633975</v>
      </c>
      <c r="F43" s="584">
        <f t="shared" si="18"/>
        <v>0.03672860673</v>
      </c>
      <c r="G43" s="584">
        <f t="shared" si="18"/>
        <v>0.0357074503</v>
      </c>
      <c r="H43" s="584">
        <f t="shared" si="18"/>
        <v>0.03717990967</v>
      </c>
      <c r="I43" s="584">
        <f t="shared" si="18"/>
        <v>0.03877604715</v>
      </c>
      <c r="J43" s="584">
        <f t="shared" si="18"/>
        <v>0.03851966029</v>
      </c>
      <c r="K43" s="584">
        <f t="shared" si="18"/>
        <v>0.0382254821</v>
      </c>
      <c r="L43" s="584">
        <f t="shared" si="18"/>
        <v>0.04278770943</v>
      </c>
      <c r="M43" s="584">
        <f t="shared" si="18"/>
        <v>0.04658352961</v>
      </c>
      <c r="N43" s="584">
        <f t="shared" si="18"/>
        <v>0.04433738097</v>
      </c>
      <c r="O43" s="584">
        <f t="shared" si="18"/>
        <v>0.04560895863</v>
      </c>
      <c r="P43" s="584">
        <f t="shared" si="18"/>
        <v>0.04471970759</v>
      </c>
      <c r="Q43" s="584">
        <f t="shared" si="18"/>
        <v>0.04285002787</v>
      </c>
      <c r="R43" s="584">
        <f t="shared" si="18"/>
        <v>0.04460317649</v>
      </c>
      <c r="S43" s="584">
        <f t="shared" si="18"/>
        <v>0.04511589145</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159.432996</v>
      </c>
      <c r="D2" s="588">
        <f>Aggregation!E15</f>
        <v>127.790879</v>
      </c>
      <c r="E2" s="588">
        <f>Aggregation!F15</f>
        <v>149.223977</v>
      </c>
      <c r="F2" s="588">
        <f>Aggregation!G15</f>
        <v>148.397393</v>
      </c>
      <c r="G2" s="588">
        <f>Aggregation!H15</f>
        <v>152.900836</v>
      </c>
      <c r="H2" s="588">
        <f>Aggregation!I15</f>
        <v>150.566925</v>
      </c>
      <c r="I2" s="588">
        <f>Aggregation!J15</f>
        <v>160.762608</v>
      </c>
      <c r="J2" s="588">
        <f>Aggregation!K15</f>
        <v>161.273787</v>
      </c>
      <c r="K2" s="588">
        <f>Aggregation!L15</f>
        <v>168.82679</v>
      </c>
      <c r="L2" s="588">
        <f>Aggregation!M15</f>
        <v>160.4628</v>
      </c>
      <c r="M2" s="588">
        <f>Aggregation!N15</f>
        <v>157.743993</v>
      </c>
      <c r="N2" s="588">
        <f>Aggregation!O15</f>
        <v>174.006273</v>
      </c>
      <c r="O2" s="588">
        <f>Aggregation!P15</f>
        <v>176.651473</v>
      </c>
      <c r="P2" s="588">
        <f>Aggregation!Q15</f>
        <v>172.909816</v>
      </c>
      <c r="Q2" s="588">
        <f>Aggregation!R15</f>
        <v>175.286644</v>
      </c>
      <c r="R2" s="588">
        <f>Aggregation!S15</f>
        <v>165.909943</v>
      </c>
      <c r="S2" s="588">
        <f>Aggregation!T15</f>
        <v>173.110474</v>
      </c>
      <c r="T2" s="588">
        <f>Aggregation!U15</f>
        <v>177.482417</v>
      </c>
      <c r="U2" s="588">
        <f>Aggregation!V15</f>
        <v>179.729072</v>
      </c>
      <c r="V2" s="588">
        <f>Aggregation!W15</f>
        <v>182.1102421</v>
      </c>
      <c r="W2" s="588">
        <f>Aggregation!X15</f>
        <v>182.1102421</v>
      </c>
      <c r="X2" s="588">
        <f>Aggregation!Y15</f>
        <v>182.9345745</v>
      </c>
      <c r="Y2" s="588">
        <f>Aggregation!Z15</f>
        <v>183.7589069</v>
      </c>
      <c r="Z2" s="588">
        <f>Aggregation!AA15</f>
        <v>184.5832394</v>
      </c>
      <c r="AA2" s="588">
        <f>Aggregation!AB15</f>
        <v>185.4075718</v>
      </c>
      <c r="AB2" s="588">
        <f>Aggregation!AC15</f>
        <v>186.2319043</v>
      </c>
      <c r="AC2" s="588">
        <f>Aggregation!AD15</f>
        <v>187.0562367</v>
      </c>
      <c r="AD2" s="588">
        <f>Aggregation!AE15</f>
        <v>187.8805692</v>
      </c>
      <c r="AE2" s="588">
        <f>Aggregation!AF15</f>
        <v>188.7049016</v>
      </c>
      <c r="AF2" s="588">
        <f>Aggregation!AG15</f>
        <v>189.5292341</v>
      </c>
      <c r="AG2" s="588">
        <f>Aggregation!AH15</f>
        <v>190.3535665</v>
      </c>
      <c r="AH2" s="588">
        <f>Aggregation!AI15</f>
        <v>191.177899</v>
      </c>
      <c r="AI2" s="588">
        <f>Aggregation!AJ15</f>
        <v>192.0022314</v>
      </c>
      <c r="AJ2" s="588">
        <f>Aggregation!AK15</f>
        <v>192.8265638</v>
      </c>
      <c r="AK2" s="588">
        <f>Aggregation!AL15</f>
        <v>193.6508963</v>
      </c>
      <c r="AL2" s="588">
        <f>Aggregation!AM15</f>
        <v>194.4752287</v>
      </c>
      <c r="AM2" s="588">
        <f>Aggregation!AN15</f>
        <v>195.2995612</v>
      </c>
      <c r="AN2" s="588">
        <f>Aggregation!AO15</f>
        <v>196.1238936</v>
      </c>
      <c r="AO2" s="588">
        <f>Aggregation!AP15</f>
        <v>196.9482261</v>
      </c>
      <c r="AP2" s="588">
        <f>Aggregation!AQ15</f>
        <v>197.7725585</v>
      </c>
      <c r="AQ2" s="588">
        <f>Aggregation!AR15</f>
        <v>198.596891</v>
      </c>
      <c r="AR2" s="588">
        <f>Aggregation!AS15</f>
        <v>199.4212234</v>
      </c>
      <c r="AS2" s="588">
        <f>Aggregation!AT15</f>
        <v>200.2455559</v>
      </c>
      <c r="AT2" s="588">
        <f>Aggregation!AU15</f>
        <v>201.0698883</v>
      </c>
      <c r="AU2" s="588">
        <f>Aggregation!AV15</f>
        <v>201.8942207</v>
      </c>
      <c r="AV2" s="588">
        <f>Aggregation!AW15</f>
        <v>202.7185532</v>
      </c>
      <c r="AW2" s="588">
        <f>Aggregation!AX15</f>
        <v>203.5428856</v>
      </c>
      <c r="AX2" s="588">
        <f>Aggregation!AY15</f>
        <v>204.3672181</v>
      </c>
      <c r="AY2" s="588">
        <f>Aggregation!AZ15</f>
        <v>205.1915505</v>
      </c>
      <c r="AZ2" s="588">
        <f>Aggregation!BA15</f>
        <v>206.015883</v>
      </c>
      <c r="BA2" s="588">
        <f>Aggregation!BB15</f>
        <v>206.8402154</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24221.04373</v>
      </c>
      <c r="D3" s="52">
        <f t="shared" ref="D3:R3" si="1">C3+($S$3-$C$3)/($S$1-$C$1)</f>
        <v>24350.9113</v>
      </c>
      <c r="E3" s="52">
        <f t="shared" si="1"/>
        <v>24480.77886</v>
      </c>
      <c r="F3" s="52">
        <f t="shared" si="1"/>
        <v>24610.64642</v>
      </c>
      <c r="G3" s="52">
        <f t="shared" si="1"/>
        <v>24740.51398</v>
      </c>
      <c r="H3" s="52">
        <f t="shared" si="1"/>
        <v>24870.38155</v>
      </c>
      <c r="I3" s="52">
        <f t="shared" si="1"/>
        <v>25000.24911</v>
      </c>
      <c r="J3" s="52">
        <f t="shared" si="1"/>
        <v>25130.11667</v>
      </c>
      <c r="K3" s="52">
        <f t="shared" si="1"/>
        <v>25259.98423</v>
      </c>
      <c r="L3" s="52">
        <f t="shared" si="1"/>
        <v>25389.85179</v>
      </c>
      <c r="M3" s="52">
        <f t="shared" si="1"/>
        <v>25519.71936</v>
      </c>
      <c r="N3" s="52">
        <f t="shared" si="1"/>
        <v>25649.58692</v>
      </c>
      <c r="O3" s="52">
        <f t="shared" si="1"/>
        <v>25779.45448</v>
      </c>
      <c r="P3" s="52">
        <f t="shared" si="1"/>
        <v>25909.32204</v>
      </c>
      <c r="Q3" s="52">
        <f t="shared" si="1"/>
        <v>26039.18961</v>
      </c>
      <c r="R3" s="52">
        <f t="shared" si="1"/>
        <v>26169.05717</v>
      </c>
      <c r="S3" s="589">
        <f t="shared" ref="S3:V3" si="2">T3</f>
        <v>26298.92473</v>
      </c>
      <c r="T3" s="589">
        <f t="shared" si="2"/>
        <v>26298.92473</v>
      </c>
      <c r="U3" s="589">
        <f t="shared" si="2"/>
        <v>26298.92473</v>
      </c>
      <c r="V3" s="589">
        <f t="shared" si="2"/>
        <v>26298.92473</v>
      </c>
      <c r="W3" s="590">
        <v>26298.9247311828</v>
      </c>
      <c r="X3" s="175">
        <f t="shared" ref="X3:AZ3" si="3">$W$3+(Y$1-$W$1)/($BA$1-$W$1)*($BA$3-$W$3)</f>
        <v>27051.11523</v>
      </c>
      <c r="Y3" s="175">
        <f t="shared" si="3"/>
        <v>27427.21047</v>
      </c>
      <c r="Z3" s="175">
        <f t="shared" si="3"/>
        <v>27803.30572</v>
      </c>
      <c r="AA3" s="175">
        <f t="shared" si="3"/>
        <v>28179.40097</v>
      </c>
      <c r="AB3" s="175">
        <f t="shared" si="3"/>
        <v>28555.49621</v>
      </c>
      <c r="AC3" s="175">
        <f t="shared" si="3"/>
        <v>28931.59146</v>
      </c>
      <c r="AD3" s="175">
        <f t="shared" si="3"/>
        <v>29307.68671</v>
      </c>
      <c r="AE3" s="175">
        <f t="shared" si="3"/>
        <v>29683.78196</v>
      </c>
      <c r="AF3" s="175">
        <f t="shared" si="3"/>
        <v>30059.8772</v>
      </c>
      <c r="AG3" s="175">
        <f t="shared" si="3"/>
        <v>30435.97245</v>
      </c>
      <c r="AH3" s="175">
        <f t="shared" si="3"/>
        <v>30812.0677</v>
      </c>
      <c r="AI3" s="175">
        <f t="shared" si="3"/>
        <v>31188.16295</v>
      </c>
      <c r="AJ3" s="175">
        <f t="shared" si="3"/>
        <v>31564.25819</v>
      </c>
      <c r="AK3" s="175">
        <f t="shared" si="3"/>
        <v>31940.35344</v>
      </c>
      <c r="AL3" s="175">
        <f t="shared" si="3"/>
        <v>32316.44869</v>
      </c>
      <c r="AM3" s="175">
        <f t="shared" si="3"/>
        <v>32692.54394</v>
      </c>
      <c r="AN3" s="175">
        <f t="shared" si="3"/>
        <v>33068.63918</v>
      </c>
      <c r="AO3" s="175">
        <f t="shared" si="3"/>
        <v>33444.73443</v>
      </c>
      <c r="AP3" s="175">
        <f t="shared" si="3"/>
        <v>33820.82968</v>
      </c>
      <c r="AQ3" s="175">
        <f t="shared" si="3"/>
        <v>34196.92492</v>
      </c>
      <c r="AR3" s="175">
        <f t="shared" si="3"/>
        <v>34573.02017</v>
      </c>
      <c r="AS3" s="175">
        <f t="shared" si="3"/>
        <v>34949.11542</v>
      </c>
      <c r="AT3" s="175">
        <f t="shared" si="3"/>
        <v>35325.21067</v>
      </c>
      <c r="AU3" s="175">
        <f t="shared" si="3"/>
        <v>35701.30591</v>
      </c>
      <c r="AV3" s="175">
        <f t="shared" si="3"/>
        <v>36077.40116</v>
      </c>
      <c r="AW3" s="175">
        <f t="shared" si="3"/>
        <v>36453.49641</v>
      </c>
      <c r="AX3" s="175">
        <f t="shared" si="3"/>
        <v>36829.59166</v>
      </c>
      <c r="AY3" s="175">
        <f t="shared" si="3"/>
        <v>37205.6869</v>
      </c>
      <c r="AZ3" s="175">
        <f t="shared" si="3"/>
        <v>37581.78215</v>
      </c>
      <c r="BA3" s="304">
        <f>Inputs!H20</f>
        <v>37581.78215</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255</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400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1980327.0</v>
      </c>
      <c r="D7" s="171">
        <v>2008055.0</v>
      </c>
      <c r="E7" s="171">
        <v>2038847.0</v>
      </c>
      <c r="F7" s="171">
        <v>2070807.0</v>
      </c>
      <c r="G7" s="171">
        <v>2113594.0</v>
      </c>
      <c r="H7" s="171">
        <v>2117069.0</v>
      </c>
      <c r="I7" s="171">
        <v>2154084.0</v>
      </c>
      <c r="J7" s="171">
        <v>2192384.0</v>
      </c>
      <c r="K7" s="171">
        <v>2223634.0</v>
      </c>
      <c r="L7" s="171">
        <v>2239609.0</v>
      </c>
      <c r="M7" s="171">
        <v>2251238.0</v>
      </c>
      <c r="N7" s="171">
        <v>2260628.0</v>
      </c>
      <c r="O7" s="171">
        <v>2272969.0</v>
      </c>
      <c r="P7" s="171">
        <v>2275668.0</v>
      </c>
      <c r="Q7" s="171">
        <v>2292837.0</v>
      </c>
      <c r="R7" s="171">
        <v>2318604.0</v>
      </c>
      <c r="S7" s="171">
        <v>2346249.0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4529111.81</v>
      </c>
      <c r="D8" s="596">
        <f>'Inflation GDP Population'!C28*$K$8/'Inflation GDP Population'!$J$28</f>
        <v>4584118.856</v>
      </c>
      <c r="E8" s="596">
        <f>'Inflation GDP Population'!D28*$K$8/'Inflation GDP Population'!$J$28</f>
        <v>4638483.405</v>
      </c>
      <c r="F8" s="596">
        <f>'Inflation GDP Population'!E28*$K$8/'Inflation GDP Population'!$J$28</f>
        <v>4680048.422</v>
      </c>
      <c r="G8" s="596">
        <f>'Inflation GDP Population'!F28*$K$8/'Inflation GDP Population'!$J$28</f>
        <v>4726898.41</v>
      </c>
      <c r="H8" s="596">
        <f>'Inflation GDP Population'!G28*$K$8/'Inflation GDP Population'!$J$28</f>
        <v>4786250.198</v>
      </c>
      <c r="I8" s="596">
        <f>'Inflation GDP Population'!H28*$K$8/'Inflation GDP Population'!$J$28</f>
        <v>4869231.367</v>
      </c>
      <c r="J8" s="596">
        <f>'Inflation GDP Population'!I28*$K$8/'Inflation GDP Population'!$J$28</f>
        <v>4938266.207</v>
      </c>
      <c r="K8" s="171">
        <v>5009535.0</v>
      </c>
      <c r="L8" s="171">
        <v>5049245.0</v>
      </c>
      <c r="M8" s="171">
        <v>5071595.0</v>
      </c>
      <c r="N8" s="171">
        <v>5083896.0</v>
      </c>
      <c r="O8" s="171">
        <v>5099211.0</v>
      </c>
      <c r="P8" s="171">
        <v>5177501.0</v>
      </c>
      <c r="Q8" s="171">
        <v>5201649.0</v>
      </c>
      <c r="R8" s="171">
        <v>5246301.0</v>
      </c>
      <c r="S8" s="171">
        <v>5279888.0</v>
      </c>
      <c r="T8" s="171">
        <v>5380023.0</v>
      </c>
      <c r="U8" s="171">
        <v>5474733.0</v>
      </c>
      <c r="V8" s="171">
        <v>5578491.0</v>
      </c>
      <c r="W8" s="597">
        <f>'Inflation GDP Population'!V28*10^6*($V$8/('Inflation GDP Population'!$U$28*10^6))</f>
        <v>5631045.931</v>
      </c>
      <c r="X8" s="597">
        <f>'Inflation GDP Population'!W28*10^6*($V$8/('Inflation GDP Population'!$U$28*10^6))</f>
        <v>5703391.818</v>
      </c>
      <c r="Y8" s="597">
        <f>'Inflation GDP Population'!X28*10^6*($V$8/('Inflation GDP Population'!$U$28*10^6))</f>
        <v>5775737.706</v>
      </c>
      <c r="Z8" s="597">
        <f>'Inflation GDP Population'!Y28*10^6*($V$8/('Inflation GDP Population'!$U$28*10^6))</f>
        <v>5848083.594</v>
      </c>
      <c r="AA8" s="597">
        <f>'Inflation GDP Population'!Z28*10^6*($V$8/('Inflation GDP Population'!$U$28*10^6))</f>
        <v>5920429.482</v>
      </c>
      <c r="AB8" s="597">
        <f>'Inflation GDP Population'!AA28*10^6*($V$8/('Inflation GDP Population'!$U$28*10^6))</f>
        <v>5992775.37</v>
      </c>
      <c r="AC8" s="597">
        <f>'Inflation GDP Population'!AB28*10^6*($V$8/('Inflation GDP Population'!$U$28*10^6))</f>
        <v>6065121.257</v>
      </c>
      <c r="AD8" s="597">
        <f>'Inflation GDP Population'!AC28*10^6*($V$8/('Inflation GDP Population'!$U$28*10^6))</f>
        <v>6137467.145</v>
      </c>
      <c r="AE8" s="597">
        <f>'Inflation GDP Population'!AD28*10^6*($V$8/('Inflation GDP Population'!$U$28*10^6))</f>
        <v>6209813.033</v>
      </c>
      <c r="AF8" s="597">
        <f>'Inflation GDP Population'!AE28*10^6*($V$8/('Inflation GDP Population'!$U$28*10^6))</f>
        <v>6282158.921</v>
      </c>
      <c r="AG8" s="597">
        <f>'Inflation GDP Population'!AF28*10^6*($V$8/('Inflation GDP Population'!$U$28*10^6))</f>
        <v>6354504.808</v>
      </c>
      <c r="AH8" s="597">
        <f>'Inflation GDP Population'!AG28*10^6*($V$8/('Inflation GDP Population'!$U$28*10^6))</f>
        <v>6423098.868</v>
      </c>
      <c r="AI8" s="597">
        <f>'Inflation GDP Population'!AH28*10^6*($V$8/('Inflation GDP Population'!$U$28*10^6))</f>
        <v>6491692.927</v>
      </c>
      <c r="AJ8" s="597">
        <f>'Inflation GDP Population'!AI28*10^6*($V$8/('Inflation GDP Population'!$U$28*10^6))</f>
        <v>6560286.986</v>
      </c>
      <c r="AK8" s="597">
        <f>'Inflation GDP Population'!AJ28*10^6*($V$8/('Inflation GDP Population'!$U$28*10^6))</f>
        <v>6628881.045</v>
      </c>
      <c r="AL8" s="597">
        <f>'Inflation GDP Population'!AK28*10^6*($V$8/('Inflation GDP Population'!$U$28*10^6))</f>
        <v>6697475.105</v>
      </c>
      <c r="AM8" s="597">
        <f>'Inflation GDP Population'!AL28*10^6*($V$8/('Inflation GDP Population'!$U$28*10^6))</f>
        <v>6766069.164</v>
      </c>
      <c r="AN8" s="597">
        <f>'Inflation GDP Population'!AM28*10^6*($V$8/('Inflation GDP Population'!$U$28*10^6))</f>
        <v>6834663.223</v>
      </c>
      <c r="AO8" s="597">
        <f>'Inflation GDP Population'!AN28*10^6*($V$8/('Inflation GDP Population'!$U$28*10^6))</f>
        <v>6903257.282</v>
      </c>
      <c r="AP8" s="597">
        <f>'Inflation GDP Population'!AO28*10^6*($V$8/('Inflation GDP Population'!$U$28*10^6))</f>
        <v>6971851.342</v>
      </c>
      <c r="AQ8" s="597">
        <f>'Inflation GDP Population'!AP28*10^6*($V$8/('Inflation GDP Population'!$U$28*10^6))</f>
        <v>7040445.401</v>
      </c>
      <c r="AR8" s="597">
        <f>'Inflation GDP Population'!AQ28*10^6*($V$8/('Inflation GDP Population'!$U$28*10^6))</f>
        <v>7116555.945</v>
      </c>
      <c r="AS8" s="597">
        <f>'Inflation GDP Population'!AR28*10^6*($V$8/('Inflation GDP Population'!$U$28*10^6))</f>
        <v>7192666.489</v>
      </c>
      <c r="AT8" s="597">
        <f>'Inflation GDP Population'!AS28*10^6*($V$8/('Inflation GDP Population'!$U$28*10^6))</f>
        <v>7268777.033</v>
      </c>
      <c r="AU8" s="597">
        <f>'Inflation GDP Population'!AT28*10^6*($V$8/('Inflation GDP Population'!$U$28*10^6))</f>
        <v>7344887.577</v>
      </c>
      <c r="AV8" s="597">
        <f>'Inflation GDP Population'!AU28*10^6*($V$8/('Inflation GDP Population'!$U$28*10^6))</f>
        <v>7420998.122</v>
      </c>
      <c r="AW8" s="597">
        <f>'Inflation GDP Population'!AV28*10^6*($V$8/('Inflation GDP Population'!$U$28*10^6))</f>
        <v>7497108.666</v>
      </c>
      <c r="AX8" s="597">
        <f>'Inflation GDP Population'!AW28*10^6*($V$8/('Inflation GDP Population'!$U$28*10^6))</f>
        <v>7573219.21</v>
      </c>
      <c r="AY8" s="597">
        <f>'Inflation GDP Population'!AX28*10^6*($V$8/('Inflation GDP Population'!$U$28*10^6))</f>
        <v>7649329.754</v>
      </c>
      <c r="AZ8" s="597">
        <f>'Inflation GDP Population'!AY28*10^6*($V$8/('Inflation GDP Population'!$U$28*10^6))</f>
        <v>7725440.298</v>
      </c>
      <c r="BA8" s="597">
        <f>'Inflation GDP Population'!AZ28*10^6*($V$8/('Inflation GDP Population'!$U$28*10^6))</f>
        <v>7801550.842</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0.4372440079</v>
      </c>
      <c r="D9" s="600">
        <f t="shared" si="4"/>
        <v>0.4380460156</v>
      </c>
      <c r="E9" s="600">
        <f t="shared" si="4"/>
        <v>0.4395503491</v>
      </c>
      <c r="F9" s="600">
        <f t="shared" si="4"/>
        <v>0.4424755501</v>
      </c>
      <c r="G9" s="600">
        <f t="shared" si="4"/>
        <v>0.4471418289</v>
      </c>
      <c r="H9" s="600">
        <f t="shared" si="4"/>
        <v>0.4423230948</v>
      </c>
      <c r="I9" s="600">
        <f t="shared" si="4"/>
        <v>0.4423868651</v>
      </c>
      <c r="J9" s="600">
        <f t="shared" si="4"/>
        <v>0.4439582453</v>
      </c>
      <c r="K9" s="600">
        <f t="shared" si="4"/>
        <v>0.4438803202</v>
      </c>
      <c r="L9" s="600">
        <f t="shared" si="4"/>
        <v>0.4435532441</v>
      </c>
      <c r="M9" s="600">
        <f t="shared" si="4"/>
        <v>0.4438915174</v>
      </c>
      <c r="N9" s="600">
        <f t="shared" si="4"/>
        <v>0.4446644857</v>
      </c>
      <c r="O9" s="600">
        <f t="shared" si="4"/>
        <v>0.4457491561</v>
      </c>
      <c r="P9" s="600">
        <f t="shared" si="4"/>
        <v>0.4395301903</v>
      </c>
      <c r="Q9" s="600">
        <f t="shared" si="4"/>
        <v>0.4407904109</v>
      </c>
      <c r="R9" s="600">
        <f t="shared" si="4"/>
        <v>0.4419502427</v>
      </c>
      <c r="S9" s="600">
        <f t="shared" si="4"/>
        <v>0.444374767</v>
      </c>
      <c r="T9" s="600">
        <f t="shared" ref="T9:V9" si="5">average($K$9:$S$9)</f>
        <v>0.4431538149</v>
      </c>
      <c r="U9" s="600">
        <f t="shared" si="5"/>
        <v>0.4431538149</v>
      </c>
      <c r="V9" s="600">
        <f t="shared" si="5"/>
        <v>0.4431538149</v>
      </c>
      <c r="W9" s="600">
        <f t="shared" ref="W9:BA9" si="6">U9</f>
        <v>0.4431538149</v>
      </c>
      <c r="X9" s="600">
        <f t="shared" si="6"/>
        <v>0.4431538149</v>
      </c>
      <c r="Y9" s="600">
        <f t="shared" si="6"/>
        <v>0.4431538149</v>
      </c>
      <c r="Z9" s="600">
        <f t="shared" si="6"/>
        <v>0.4431538149</v>
      </c>
      <c r="AA9" s="600">
        <f t="shared" si="6"/>
        <v>0.4431538149</v>
      </c>
      <c r="AB9" s="600">
        <f t="shared" si="6"/>
        <v>0.4431538149</v>
      </c>
      <c r="AC9" s="600">
        <f t="shared" si="6"/>
        <v>0.4431538149</v>
      </c>
      <c r="AD9" s="600">
        <f t="shared" si="6"/>
        <v>0.4431538149</v>
      </c>
      <c r="AE9" s="600">
        <f t="shared" si="6"/>
        <v>0.4431538149</v>
      </c>
      <c r="AF9" s="600">
        <f t="shared" si="6"/>
        <v>0.4431538149</v>
      </c>
      <c r="AG9" s="600">
        <f t="shared" si="6"/>
        <v>0.4431538149</v>
      </c>
      <c r="AH9" s="600">
        <f t="shared" si="6"/>
        <v>0.4431538149</v>
      </c>
      <c r="AI9" s="600">
        <f t="shared" si="6"/>
        <v>0.4431538149</v>
      </c>
      <c r="AJ9" s="600">
        <f t="shared" si="6"/>
        <v>0.4431538149</v>
      </c>
      <c r="AK9" s="600">
        <f t="shared" si="6"/>
        <v>0.4431538149</v>
      </c>
      <c r="AL9" s="600">
        <f t="shared" si="6"/>
        <v>0.4431538149</v>
      </c>
      <c r="AM9" s="600">
        <f t="shared" si="6"/>
        <v>0.4431538149</v>
      </c>
      <c r="AN9" s="600">
        <f t="shared" si="6"/>
        <v>0.4431538149</v>
      </c>
      <c r="AO9" s="600">
        <f t="shared" si="6"/>
        <v>0.4431538149</v>
      </c>
      <c r="AP9" s="600">
        <f t="shared" si="6"/>
        <v>0.4431538149</v>
      </c>
      <c r="AQ9" s="600">
        <f t="shared" si="6"/>
        <v>0.4431538149</v>
      </c>
      <c r="AR9" s="600">
        <f t="shared" si="6"/>
        <v>0.4431538149</v>
      </c>
      <c r="AS9" s="600">
        <f t="shared" si="6"/>
        <v>0.4431538149</v>
      </c>
      <c r="AT9" s="600">
        <f t="shared" si="6"/>
        <v>0.4431538149</v>
      </c>
      <c r="AU9" s="600">
        <f t="shared" si="6"/>
        <v>0.4431538149</v>
      </c>
      <c r="AV9" s="600">
        <f t="shared" si="6"/>
        <v>0.4431538149</v>
      </c>
      <c r="AW9" s="600">
        <f t="shared" si="6"/>
        <v>0.4431538149</v>
      </c>
      <c r="AX9" s="600">
        <f t="shared" si="6"/>
        <v>0.4431538149</v>
      </c>
      <c r="AY9" s="600">
        <f t="shared" si="6"/>
        <v>0.4431538149</v>
      </c>
      <c r="AZ9" s="600">
        <f t="shared" si="6"/>
        <v>0.4431538149</v>
      </c>
      <c r="BA9" s="600">
        <f t="shared" si="6"/>
        <v>0.4431538149</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0.2767514273</v>
      </c>
      <c r="Y10" s="253">
        <f>$W$4*Y$12*Model!Y677/10^9</f>
        <v>0.2767514273</v>
      </c>
      <c r="Z10" s="253">
        <f>$W$4*Z$12*Model!Z677/10^9</f>
        <v>0.2767514273</v>
      </c>
      <c r="AA10" s="253">
        <f>$W$4*AA$12*Model!AA677/10^9</f>
        <v>0.2767514273</v>
      </c>
      <c r="AB10" s="253">
        <f>$W$4*AB$12*Model!AB677/10^9</f>
        <v>0.2767514273</v>
      </c>
      <c r="AC10" s="253">
        <f>$W$4*AC$12*Model!AC677/10^9</f>
        <v>0.2869413386</v>
      </c>
      <c r="AD10" s="253">
        <f>$W$4*AD$12*Model!AD677/10^9</f>
        <v>0.2767514273</v>
      </c>
      <c r="AE10" s="253">
        <f>$W$4*AE$12*Model!AE677/10^9</f>
        <v>0.2767514273</v>
      </c>
      <c r="AF10" s="253">
        <f>$W$4*AF$12*Model!AF677/10^9</f>
        <v>0.4089349567</v>
      </c>
      <c r="AG10" s="253">
        <f>$W$4*AG$12*Model!AG677/10^9</f>
        <v>0.3360974707</v>
      </c>
      <c r="AH10" s="253">
        <f>$W$4*AH$12*Model!AH677/10^9</f>
        <v>0.2934628819</v>
      </c>
      <c r="AI10" s="253">
        <f>$W$4*AI$12*Model!AI677/10^9</f>
        <v>0.2767514273</v>
      </c>
      <c r="AJ10" s="253">
        <f>$W$4*AJ$12*Model!AJ677/10^9</f>
        <v>0.3682160712</v>
      </c>
      <c r="AK10" s="253">
        <f>$W$4*AK$12*Model!AK677/10^9</f>
        <v>0.4920031137</v>
      </c>
      <c r="AL10" s="253">
        <f>$W$4*AL$12*Model!AL677/10^9</f>
        <v>0.5993640191</v>
      </c>
      <c r="AM10" s="253">
        <f>$W$4*AM$12*Model!AM677/10^9</f>
        <v>0.4197770224</v>
      </c>
      <c r="AN10" s="253">
        <f>$W$4*AN$12*Model!AN677/10^9</f>
        <v>0.7849019241</v>
      </c>
      <c r="AO10" s="253">
        <f>$W$4*AO$12*Model!AO677/10^9</f>
        <v>0.5125052152</v>
      </c>
      <c r="AP10" s="253">
        <f>$W$4*AP$12*Model!AP677/10^9</f>
        <v>0.4419095097</v>
      </c>
      <c r="AQ10" s="253">
        <f>$W$4*AQ$12*Model!AQ677/10^9</f>
        <v>0.8055263046</v>
      </c>
      <c r="AR10" s="253">
        <f>$W$4*AR$12*Model!AR677/10^9</f>
        <v>0.2767514273</v>
      </c>
      <c r="AS10" s="253">
        <f>$W$4*AS$12*Model!AS677/10^9</f>
        <v>0.3854981607</v>
      </c>
      <c r="AT10" s="253">
        <f>$W$4*AT$12*Model!AT677/10^9</f>
        <v>0.2767514273</v>
      </c>
      <c r="AU10" s="253">
        <f>$W$4*AU$12*Model!AU677/10^9</f>
        <v>0.2808273918</v>
      </c>
      <c r="AV10" s="253">
        <f>$W$4*AV$12*Model!AV677/10^9</f>
        <v>0.2971312499</v>
      </c>
      <c r="AW10" s="253">
        <f>$W$4*AW$12*Model!AW677/10^9</f>
        <v>0.2767514273</v>
      </c>
      <c r="AX10" s="253">
        <f>$W$4*AX$12*Model!AX677/10^9</f>
        <v>0.2767514273</v>
      </c>
      <c r="AY10" s="253">
        <f>$W$4*AY$12*Model!AY677/10^9</f>
        <v>0.2767514273</v>
      </c>
      <c r="AZ10" s="253">
        <f>$W$4*AZ$12*Model!AZ677/10^9</f>
        <v>0.5535028547</v>
      </c>
      <c r="BA10" s="253">
        <f>$W$4*BA$12*Model!BA677/10^9</f>
        <v>0.5535028547</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9958.0</v>
      </c>
      <c r="D28" s="617">
        <v>9444.0</v>
      </c>
      <c r="E28" s="617">
        <v>9017.0</v>
      </c>
      <c r="F28" s="617">
        <v>9317.0</v>
      </c>
      <c r="G28" s="617">
        <v>10701.0</v>
      </c>
      <c r="H28" s="617">
        <v>9870.0</v>
      </c>
      <c r="I28" s="617">
        <v>10242.0</v>
      </c>
      <c r="J28" s="617">
        <v>10089.0</v>
      </c>
      <c r="K28" s="617">
        <v>11002.0</v>
      </c>
      <c r="L28" s="617">
        <v>10867.0</v>
      </c>
      <c r="M28" s="617">
        <v>10076.0</v>
      </c>
      <c r="N28" s="617">
        <v>9791.0</v>
      </c>
      <c r="O28" s="617">
        <v>9746.0</v>
      </c>
      <c r="P28" s="617">
        <v>10323.0</v>
      </c>
      <c r="Q28" s="617">
        <v>10466.0</v>
      </c>
      <c r="R28" s="617">
        <v>9949.0</v>
      </c>
      <c r="S28" s="617">
        <v>9698.0</v>
      </c>
    </row>
    <row r="29">
      <c r="A29" s="447" t="s">
        <v>776</v>
      </c>
      <c r="B29" s="560" t="s">
        <v>775</v>
      </c>
      <c r="C29" s="618">
        <v>5.0286514E7</v>
      </c>
      <c r="D29" s="618">
        <v>4.7373046E7</v>
      </c>
      <c r="E29" s="618">
        <v>4.6096247E7</v>
      </c>
      <c r="F29" s="618">
        <v>4.6542094E7</v>
      </c>
      <c r="G29" s="618">
        <v>4.6679838E7</v>
      </c>
      <c r="H29" s="618">
        <v>4.6308006E7</v>
      </c>
      <c r="I29" s="618">
        <v>4.8097469E7</v>
      </c>
      <c r="J29" s="618">
        <v>4.7778523E7</v>
      </c>
      <c r="K29" s="618">
        <v>4.8377494E7</v>
      </c>
      <c r="L29" s="618">
        <v>4.7994626E7</v>
      </c>
      <c r="M29" s="618">
        <v>4.7199472E7</v>
      </c>
      <c r="N29" s="618">
        <v>4.8645601E7</v>
      </c>
      <c r="O29" s="618">
        <v>4.7715038E7</v>
      </c>
      <c r="P29" s="618">
        <v>4.7553882E7</v>
      </c>
      <c r="Q29" s="618">
        <v>4.6734687E7</v>
      </c>
      <c r="R29" s="618">
        <v>4.6615008E7</v>
      </c>
      <c r="S29" s="618">
        <v>4.6014507E7</v>
      </c>
    </row>
    <row r="30">
      <c r="A30" s="560" t="s">
        <v>777</v>
      </c>
      <c r="B30" s="560"/>
      <c r="C30" s="619">
        <f t="shared" ref="C30:S30" si="12">sum(C33:C38)*10^9/C7</f>
        <v>599.8992859</v>
      </c>
      <c r="D30" s="619">
        <f t="shared" si="12"/>
        <v>596.9973231</v>
      </c>
      <c r="E30" s="619">
        <f t="shared" si="12"/>
        <v>598.0687855</v>
      </c>
      <c r="F30" s="619">
        <f t="shared" si="12"/>
        <v>559.1622901</v>
      </c>
      <c r="G30" s="619">
        <f t="shared" si="12"/>
        <v>594.840722</v>
      </c>
      <c r="H30" s="619">
        <f t="shared" si="12"/>
        <v>639.9132014</v>
      </c>
      <c r="I30" s="619">
        <f t="shared" si="12"/>
        <v>623.8054022</v>
      </c>
      <c r="J30" s="619">
        <f t="shared" si="12"/>
        <v>719.2129033</v>
      </c>
      <c r="K30" s="619">
        <f t="shared" si="12"/>
        <v>715.0161781</v>
      </c>
      <c r="L30" s="619">
        <f t="shared" si="12"/>
        <v>754.9574105</v>
      </c>
      <c r="M30" s="619">
        <f t="shared" si="12"/>
        <v>766.208296</v>
      </c>
      <c r="N30" s="619">
        <f t="shared" si="12"/>
        <v>729.2985075</v>
      </c>
      <c r="O30" s="619">
        <f t="shared" si="12"/>
        <v>787.4928803</v>
      </c>
      <c r="P30" s="619">
        <f t="shared" si="12"/>
        <v>738.2452995</v>
      </c>
      <c r="Q30" s="619">
        <f t="shared" si="12"/>
        <v>831.4264659</v>
      </c>
      <c r="R30" s="619">
        <f t="shared" si="12"/>
        <v>792.1629793</v>
      </c>
      <c r="S30" s="619">
        <f t="shared" si="12"/>
        <v>824.6885951</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119.3007384</v>
      </c>
      <c r="D31" s="621">
        <f t="shared" si="13"/>
        <v>126.9381046</v>
      </c>
      <c r="E31" s="621">
        <f t="shared" si="13"/>
        <v>135.230204</v>
      </c>
      <c r="F31" s="621">
        <f t="shared" si="13"/>
        <v>124.2800456</v>
      </c>
      <c r="G31" s="621">
        <f t="shared" si="13"/>
        <v>117.4891861</v>
      </c>
      <c r="H31" s="621">
        <f t="shared" si="13"/>
        <v>137.2583993</v>
      </c>
      <c r="I31" s="621">
        <f t="shared" si="13"/>
        <v>131.1979336</v>
      </c>
      <c r="J31" s="621">
        <f t="shared" si="13"/>
        <v>156.2881219</v>
      </c>
      <c r="K31" s="621">
        <f t="shared" si="13"/>
        <v>144.5132053</v>
      </c>
      <c r="L31" s="621">
        <f t="shared" si="13"/>
        <v>155.5911853</v>
      </c>
      <c r="M31" s="621">
        <f t="shared" si="13"/>
        <v>171.1906741</v>
      </c>
      <c r="N31" s="621">
        <f t="shared" si="13"/>
        <v>168.3865413</v>
      </c>
      <c r="O31" s="621">
        <f t="shared" si="13"/>
        <v>183.6596455</v>
      </c>
      <c r="P31" s="621">
        <f t="shared" si="13"/>
        <v>162.7435052</v>
      </c>
      <c r="Q31" s="621">
        <f t="shared" si="13"/>
        <v>182.1445981</v>
      </c>
      <c r="R31" s="621">
        <f t="shared" si="13"/>
        <v>184.6127503</v>
      </c>
      <c r="S31" s="621">
        <f t="shared" si="13"/>
        <v>199.5179203</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2.362455972</v>
      </c>
      <c r="D32" s="621">
        <f t="shared" si="14"/>
        <v>2.530560225</v>
      </c>
      <c r="E32" s="621">
        <f t="shared" si="14"/>
        <v>2.645271206</v>
      </c>
      <c r="F32" s="621">
        <f t="shared" si="14"/>
        <v>2.487892325</v>
      </c>
      <c r="G32" s="621">
        <f t="shared" si="14"/>
        <v>2.69335078</v>
      </c>
      <c r="H32" s="621">
        <f t="shared" si="14"/>
        <v>2.925499322</v>
      </c>
      <c r="I32" s="621">
        <f t="shared" si="14"/>
        <v>2.793762882</v>
      </c>
      <c r="J32" s="621">
        <f t="shared" si="14"/>
        <v>3.300208467</v>
      </c>
      <c r="K32" s="621">
        <f t="shared" si="14"/>
        <v>3.286516421</v>
      </c>
      <c r="L32" s="621">
        <f t="shared" si="14"/>
        <v>3.522914026</v>
      </c>
      <c r="M32" s="621">
        <f t="shared" si="14"/>
        <v>3.654526542</v>
      </c>
      <c r="N32" s="621">
        <f t="shared" si="14"/>
        <v>3.389150493</v>
      </c>
      <c r="O32" s="621">
        <f t="shared" si="14"/>
        <v>3.751326583</v>
      </c>
      <c r="P32" s="621">
        <f t="shared" si="14"/>
        <v>3.532837139</v>
      </c>
      <c r="Q32" s="621">
        <f t="shared" si="14"/>
        <v>4.079037405</v>
      </c>
      <c r="R32" s="621">
        <f t="shared" si="14"/>
        <v>3.940173629</v>
      </c>
      <c r="S32" s="621">
        <f t="shared" si="14"/>
        <v>4.205032103</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0.0523066023523695</v>
      </c>
      <c r="D33" s="571">
        <v>0.0643304637395432</v>
      </c>
      <c r="E33" s="571">
        <v>0.0162143351091775</v>
      </c>
      <c r="F33" s="571">
        <v>0.0206293391645441</v>
      </c>
      <c r="G33" s="571">
        <v>0.0609715912787854</v>
      </c>
      <c r="H33" s="571">
        <v>0.0524560665665648</v>
      </c>
      <c r="I33" s="571">
        <v>0.0729385698584113</v>
      </c>
      <c r="J33" s="571">
        <v>0.141018708993519</v>
      </c>
      <c r="K33" s="571">
        <v>0.0733645834912239</v>
      </c>
      <c r="L33" s="571">
        <v>0.06372243890366</v>
      </c>
      <c r="M33" s="571">
        <v>0.106525959938426</v>
      </c>
      <c r="N33" s="571">
        <v>0.115011429918769</v>
      </c>
      <c r="O33" s="571">
        <v>0.12827906163456</v>
      </c>
      <c r="P33" s="571">
        <v>0.0854003395520429</v>
      </c>
      <c r="Q33" s="571">
        <v>0.16920906969922</v>
      </c>
      <c r="R33" s="571">
        <v>0.0851972294936011</v>
      </c>
      <c r="S33" s="571">
        <v>0.173755994962183</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0.367666205302157</v>
      </c>
      <c r="D34" s="571">
        <v>0.333163675696559</v>
      </c>
      <c r="E34" s="571">
        <v>0.299546716049265</v>
      </c>
      <c r="F34" s="571">
        <v>0.277593889250071</v>
      </c>
      <c r="G34" s="571">
        <v>0.342990271729824</v>
      </c>
      <c r="H34" s="571">
        <v>0.367887310253067</v>
      </c>
      <c r="I34" s="571">
        <v>0.394105950742747</v>
      </c>
      <c r="J34" s="571">
        <v>0.444756075578661</v>
      </c>
      <c r="K34" s="571">
        <v>0.44953215689462</v>
      </c>
      <c r="L34" s="571">
        <v>0.528035804598159</v>
      </c>
      <c r="M34" s="571">
        <v>0.44004565688953</v>
      </c>
      <c r="N34" s="571">
        <v>0.365843907548664</v>
      </c>
      <c r="O34" s="571">
        <v>0.460038244421679</v>
      </c>
      <c r="P34" s="571">
        <v>0.313396010088534</v>
      </c>
      <c r="Q34" s="571">
        <v>0.400824136618057</v>
      </c>
      <c r="R34" s="571">
        <v>0.428185125702654</v>
      </c>
      <c r="S34" s="571">
        <v>0.475234801863174</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0.0430492612162734</v>
      </c>
      <c r="D35" s="571">
        <v>0.0527945975088493</v>
      </c>
      <c r="E35" s="571">
        <v>0.103782479564954</v>
      </c>
      <c r="F35" s="571">
        <v>0.043272500322066</v>
      </c>
      <c r="G35" s="571">
        <v>0.0526200596183818</v>
      </c>
      <c r="H35" s="571">
        <v>0.118718111109299</v>
      </c>
      <c r="I35" s="571">
        <v>0.0368455204197211</v>
      </c>
      <c r="J35" s="571">
        <v>0.0880815390516728</v>
      </c>
      <c r="K35" s="571">
        <v>0.122526703796569</v>
      </c>
      <c r="L35" s="571">
        <v>0.121126333017364</v>
      </c>
      <c r="M35" s="571">
        <v>0.150973644304166</v>
      </c>
      <c r="N35" s="571">
        <v>0.112301852413226</v>
      </c>
      <c r="O35" s="571">
        <v>0.138156641539836</v>
      </c>
      <c r="P35" s="571">
        <v>0.209912733462781</v>
      </c>
      <c r="Q35" s="571">
        <v>0.201595671877537</v>
      </c>
      <c r="R35" s="571">
        <v>0.170542267121786</v>
      </c>
      <c r="S35" s="571">
        <v>0.119056084185026</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0.142701084809817</v>
      </c>
      <c r="D36" s="571">
        <v>0.153193483791646</v>
      </c>
      <c r="E36" s="571">
        <v>0.172195733195572</v>
      </c>
      <c r="F36" s="571">
        <v>0.171856115166565</v>
      </c>
      <c r="G36" s="571">
        <v>0.169043604323924</v>
      </c>
      <c r="H36" s="571">
        <v>0.168194875233411</v>
      </c>
      <c r="I36" s="571">
        <v>0.187653841067217</v>
      </c>
      <c r="J36" s="571">
        <v>0.207538682871314</v>
      </c>
      <c r="K36" s="571">
        <v>0.206479349196302</v>
      </c>
      <c r="L36" s="571">
        <v>0.217317673304493</v>
      </c>
      <c r="M36" s="571">
        <v>0.226863809563613</v>
      </c>
      <c r="N36" s="571">
        <v>0.222853438465898</v>
      </c>
      <c r="O36" s="571">
        <v>0.232654307940515</v>
      </c>
      <c r="P36" s="571">
        <v>0.245086121878964</v>
      </c>
      <c r="Q36" s="571">
        <v>0.266860608267141</v>
      </c>
      <c r="R36" s="571">
        <v>0.266917208338351</v>
      </c>
      <c r="S36" s="571">
        <v>0.26647097863472</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0.158700592469728</v>
      </c>
      <c r="D37" s="571">
        <v>0.154281788910289</v>
      </c>
      <c r="E37" s="571">
        <v>0.16584564275555</v>
      </c>
      <c r="F37" s="571">
        <v>0.165248788335476</v>
      </c>
      <c r="G37" s="571">
        <v>0.177475851703533</v>
      </c>
      <c r="H37" s="571">
        <v>0.173849841326729</v>
      </c>
      <c r="I37" s="571">
        <v>0.184065273323985</v>
      </c>
      <c r="J37" s="571">
        <v>0.184593017405953</v>
      </c>
      <c r="K37" s="571">
        <v>0.196183583976352</v>
      </c>
      <c r="L37" s="571">
        <v>0.192052231251277</v>
      </c>
      <c r="M37" s="571">
        <v>0.199717259684054</v>
      </c>
      <c r="N37" s="571">
        <v>0.204445423264578</v>
      </c>
      <c r="O37" s="571">
        <v>0.204503047735981</v>
      </c>
      <c r="P37" s="571">
        <v>0.205823469770513</v>
      </c>
      <c r="Q37" s="571">
        <v>0.224765514177693</v>
      </c>
      <c r="R37" s="571">
        <v>0.227256867426319</v>
      </c>
      <c r="S37" s="571">
        <v>0.24011029564806</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0.423573006943419</v>
      </c>
      <c r="D38" s="571">
        <v>0.441039450004978</v>
      </c>
      <c r="E38" s="571">
        <v>0.461785842433124</v>
      </c>
      <c r="F38" s="571">
        <v>0.479316552234791</v>
      </c>
      <c r="G38" s="571">
        <v>0.454150402298705</v>
      </c>
      <c r="H38" s="571">
        <v>0.473634196847701</v>
      </c>
      <c r="I38" s="571">
        <v>0.468120080655239</v>
      </c>
      <c r="J38" s="571">
        <v>0.510802837787916</v>
      </c>
      <c r="K38" s="571">
        <v>0.541847906923643</v>
      </c>
      <c r="L38" s="571">
        <v>0.568554929990845</v>
      </c>
      <c r="M38" s="571">
        <v>0.600790901581772</v>
      </c>
      <c r="N38" s="571">
        <v>0.628216574715578</v>
      </c>
      <c r="O38" s="571">
        <v>0.626315601451478</v>
      </c>
      <c r="P38" s="571">
        <v>0.620382529441351</v>
      </c>
      <c r="Q38" s="571">
        <v>0.643070363052765</v>
      </c>
      <c r="R38" s="571">
        <v>0.658613554308327</v>
      </c>
      <c r="S38" s="571">
        <v>0.660296636260239</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0.1196279455</v>
      </c>
      <c r="D39" s="622">
        <f t="shared" si="15"/>
        <v>0.1468577762</v>
      </c>
      <c r="E39" s="622">
        <f t="shared" si="15"/>
        <v>0.03688845917</v>
      </c>
      <c r="F39" s="622">
        <f t="shared" si="15"/>
        <v>0.0466225516</v>
      </c>
      <c r="G39" s="622">
        <f t="shared" si="15"/>
        <v>0.1363585049</v>
      </c>
      <c r="H39" s="622">
        <f t="shared" si="15"/>
        <v>0.1185921947</v>
      </c>
      <c r="I39" s="622">
        <f t="shared" si="15"/>
        <v>0.1648750802</v>
      </c>
      <c r="J39" s="622">
        <f t="shared" si="15"/>
        <v>0.3176395764</v>
      </c>
      <c r="K39" s="622">
        <f t="shared" si="15"/>
        <v>0.1652800995</v>
      </c>
      <c r="L39" s="622">
        <f t="shared" si="15"/>
        <v>0.1436635618</v>
      </c>
      <c r="M39" s="622">
        <f t="shared" si="15"/>
        <v>0.2399819681</v>
      </c>
      <c r="N39" s="622">
        <f t="shared" si="15"/>
        <v>0.2586476627</v>
      </c>
      <c r="O39" s="622">
        <f t="shared" si="15"/>
        <v>0.2877830723</v>
      </c>
      <c r="P39" s="622">
        <f t="shared" si="15"/>
        <v>0.1942991436</v>
      </c>
      <c r="Q39" s="622">
        <f t="shared" si="15"/>
        <v>0.3838764763</v>
      </c>
      <c r="R39" s="622">
        <f t="shared" si="15"/>
        <v>0.1927756142</v>
      </c>
      <c r="S39" s="622">
        <f t="shared" si="15"/>
        <v>0.3910122893</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0.9393278332</v>
      </c>
      <c r="D40" s="622">
        <f t="shared" si="16"/>
        <v>0.8810907062</v>
      </c>
      <c r="E40" s="622">
        <f t="shared" si="16"/>
        <v>0.9175949841</v>
      </c>
      <c r="F40" s="622">
        <f t="shared" si="16"/>
        <v>0.7251618525</v>
      </c>
      <c r="G40" s="622">
        <f t="shared" si="16"/>
        <v>0.8847535744</v>
      </c>
      <c r="H40" s="622">
        <f t="shared" si="16"/>
        <v>1.100113078</v>
      </c>
      <c r="I40" s="622">
        <f t="shared" si="16"/>
        <v>0.9741506929</v>
      </c>
      <c r="J40" s="622">
        <f t="shared" si="16"/>
        <v>1.200197587</v>
      </c>
      <c r="K40" s="622">
        <f t="shared" si="16"/>
        <v>1.288768244</v>
      </c>
      <c r="L40" s="622">
        <f t="shared" si="16"/>
        <v>1.46354952</v>
      </c>
      <c r="M40" s="622">
        <f t="shared" si="16"/>
        <v>1.331449866</v>
      </c>
      <c r="N40" s="622">
        <f t="shared" si="16"/>
        <v>1.075295589</v>
      </c>
      <c r="O40" s="622">
        <f t="shared" si="16"/>
        <v>1.34199892</v>
      </c>
      <c r="P40" s="622">
        <f t="shared" si="16"/>
        <v>1.190609326</v>
      </c>
      <c r="Q40" s="622">
        <f t="shared" si="16"/>
        <v>1.366680839</v>
      </c>
      <c r="R40" s="622">
        <f t="shared" si="16"/>
        <v>1.354739369</v>
      </c>
      <c r="S40" s="622">
        <f t="shared" si="16"/>
        <v>1.337364158</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0.3263648723</v>
      </c>
      <c r="D41" s="622">
        <f t="shared" si="17"/>
        <v>0.3497200713</v>
      </c>
      <c r="E41" s="622">
        <f t="shared" si="17"/>
        <v>0.391754286</v>
      </c>
      <c r="F41" s="622">
        <f t="shared" si="17"/>
        <v>0.388396862</v>
      </c>
      <c r="G41" s="622">
        <f t="shared" si="17"/>
        <v>0.3780536586</v>
      </c>
      <c r="H41" s="622">
        <f t="shared" si="17"/>
        <v>0.3802534329</v>
      </c>
      <c r="I41" s="622">
        <f t="shared" si="17"/>
        <v>0.4241849292</v>
      </c>
      <c r="J41" s="622">
        <f t="shared" si="17"/>
        <v>0.4674734281</v>
      </c>
      <c r="K41" s="622">
        <f t="shared" si="17"/>
        <v>0.4651689651</v>
      </c>
      <c r="L41" s="622">
        <f t="shared" si="17"/>
        <v>0.4899472075</v>
      </c>
      <c r="M41" s="622">
        <f t="shared" si="17"/>
        <v>0.5110793982</v>
      </c>
      <c r="N41" s="622">
        <f t="shared" si="17"/>
        <v>0.5011721099</v>
      </c>
      <c r="O41" s="622">
        <f t="shared" si="17"/>
        <v>0.5219399852</v>
      </c>
      <c r="P41" s="622">
        <f t="shared" si="17"/>
        <v>0.5576093003</v>
      </c>
      <c r="Q41" s="622">
        <f t="shared" si="17"/>
        <v>0.6054138241</v>
      </c>
      <c r="R41" s="622">
        <f t="shared" si="17"/>
        <v>0.6039530757</v>
      </c>
      <c r="S41" s="622">
        <f t="shared" si="17"/>
        <v>0.5996537121</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1.331690289</v>
      </c>
      <c r="D42" s="622">
        <f t="shared" si="18"/>
        <v>1.359038132</v>
      </c>
      <c r="E42" s="622">
        <f t="shared" si="18"/>
        <v>1.427894407</v>
      </c>
      <c r="F42" s="622">
        <f t="shared" si="18"/>
        <v>1.456725327</v>
      </c>
      <c r="G42" s="622">
        <f t="shared" si="18"/>
        <v>1.412585925</v>
      </c>
      <c r="H42" s="622">
        <f t="shared" si="18"/>
        <v>1.463825981</v>
      </c>
      <c r="I42" s="622">
        <f t="shared" si="18"/>
        <v>1.474242129</v>
      </c>
      <c r="J42" s="622">
        <f t="shared" si="18"/>
        <v>1.566354184</v>
      </c>
      <c r="K42" s="622">
        <f t="shared" si="18"/>
        <v>1.662681262</v>
      </c>
      <c r="L42" s="622">
        <f t="shared" si="18"/>
        <v>1.71480464</v>
      </c>
      <c r="M42" s="622">
        <f t="shared" si="18"/>
        <v>1.803386931</v>
      </c>
      <c r="N42" s="622">
        <f t="shared" si="18"/>
        <v>1.872562403</v>
      </c>
      <c r="O42" s="622">
        <f t="shared" si="18"/>
        <v>1.863870381</v>
      </c>
      <c r="P42" s="622">
        <f t="shared" si="18"/>
        <v>1.879748007</v>
      </c>
      <c r="Q42" s="622">
        <f t="shared" si="18"/>
        <v>1.968817506</v>
      </c>
      <c r="R42" s="622">
        <f t="shared" si="18"/>
        <v>2.004457372</v>
      </c>
      <c r="S42" s="622">
        <f t="shared" si="18"/>
        <v>2.026233258</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4.939008691</v>
      </c>
      <c r="D43" s="622">
        <f t="shared" si="19"/>
        <v>6.030894469</v>
      </c>
      <c r="E43" s="622">
        <f t="shared" si="19"/>
        <v>1.506833561</v>
      </c>
      <c r="F43" s="622">
        <f t="shared" si="19"/>
        <v>1.894405811</v>
      </c>
      <c r="G43" s="622">
        <f t="shared" si="19"/>
        <v>5.511546972</v>
      </c>
      <c r="H43" s="622">
        <f t="shared" si="19"/>
        <v>4.768410748</v>
      </c>
      <c r="I43" s="622">
        <f t="shared" si="19"/>
        <v>6.594937493</v>
      </c>
      <c r="J43" s="622">
        <f t="shared" si="19"/>
        <v>12.63979712</v>
      </c>
      <c r="K43" s="622">
        <f t="shared" si="19"/>
        <v>6.54315925</v>
      </c>
      <c r="L43" s="622">
        <f t="shared" si="19"/>
        <v>5.658306436</v>
      </c>
      <c r="M43" s="622">
        <f t="shared" si="19"/>
        <v>9.403785547</v>
      </c>
      <c r="N43" s="622">
        <f t="shared" si="19"/>
        <v>10.08389194</v>
      </c>
      <c r="O43" s="622">
        <f t="shared" si="19"/>
        <v>11.16327239</v>
      </c>
      <c r="P43" s="622">
        <f t="shared" si="19"/>
        <v>7.49919829</v>
      </c>
      <c r="Q43" s="622">
        <f t="shared" si="19"/>
        <v>14.74225896</v>
      </c>
      <c r="R43" s="622">
        <f t="shared" si="19"/>
        <v>7.366547943</v>
      </c>
      <c r="S43" s="622">
        <f t="shared" si="19"/>
        <v>14.8679953</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38.78147629</v>
      </c>
      <c r="D44" s="622">
        <f t="shared" si="20"/>
        <v>36.1830691</v>
      </c>
      <c r="E44" s="622">
        <f t="shared" si="20"/>
        <v>37.48226269</v>
      </c>
      <c r="F44" s="622">
        <f t="shared" si="20"/>
        <v>29.46537202</v>
      </c>
      <c r="G44" s="622">
        <f t="shared" si="20"/>
        <v>35.76132553</v>
      </c>
      <c r="H44" s="622">
        <f t="shared" si="20"/>
        <v>44.23386413</v>
      </c>
      <c r="I44" s="622">
        <f t="shared" si="20"/>
        <v>38.96563945</v>
      </c>
      <c r="J44" s="622">
        <f t="shared" si="20"/>
        <v>47.75933206</v>
      </c>
      <c r="K44" s="622">
        <f t="shared" si="20"/>
        <v>51.02015234</v>
      </c>
      <c r="L44" s="622">
        <f t="shared" si="20"/>
        <v>57.64309032</v>
      </c>
      <c r="M44" s="622">
        <f t="shared" si="20"/>
        <v>52.17337413</v>
      </c>
      <c r="N44" s="622">
        <f t="shared" si="20"/>
        <v>41.92253046</v>
      </c>
      <c r="O44" s="622">
        <f t="shared" si="20"/>
        <v>52.0569169</v>
      </c>
      <c r="P44" s="622">
        <f t="shared" si="20"/>
        <v>45.95293245</v>
      </c>
      <c r="Q44" s="622">
        <f t="shared" si="20"/>
        <v>52.48553659</v>
      </c>
      <c r="R44" s="622">
        <f t="shared" si="20"/>
        <v>51.76874964</v>
      </c>
      <c r="S44" s="622">
        <f t="shared" si="20"/>
        <v>50.85242729</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0.2047034682</v>
      </c>
      <c r="D45" s="622">
        <f t="shared" si="21"/>
        <v>0.2736659095</v>
      </c>
      <c r="E45" s="622">
        <f t="shared" si="21"/>
        <v>0.2625277076</v>
      </c>
      <c r="F45" s="622">
        <f t="shared" si="21"/>
        <v>0.2617275507</v>
      </c>
      <c r="G45" s="622">
        <f t="shared" si="21"/>
        <v>0.2472541475</v>
      </c>
      <c r="H45" s="622">
        <f t="shared" si="21"/>
        <v>0.2525477842</v>
      </c>
      <c r="I45" s="622">
        <f t="shared" si="21"/>
        <v>0.2638579546</v>
      </c>
      <c r="J45" s="622">
        <f t="shared" si="21"/>
        <v>0.2898632424</v>
      </c>
      <c r="K45" s="622">
        <f t="shared" si="21"/>
        <v>0.2755303025</v>
      </c>
      <c r="L45" s="622">
        <f t="shared" si="21"/>
        <v>0.3053338266</v>
      </c>
      <c r="M45" s="622">
        <f t="shared" si="21"/>
        <v>0.3239929385</v>
      </c>
      <c r="N45" s="622">
        <f t="shared" si="21"/>
        <v>0.2880195646</v>
      </c>
      <c r="O45" s="622">
        <f t="shared" si="21"/>
        <v>0.2954631379</v>
      </c>
      <c r="P45" s="622">
        <f t="shared" si="21"/>
        <v>0.3224856247</v>
      </c>
      <c r="Q45" s="622">
        <f t="shared" si="21"/>
        <v>0.3453850278</v>
      </c>
      <c r="R45" s="622">
        <f t="shared" si="21"/>
        <v>0.3640246418</v>
      </c>
      <c r="S45" s="622">
        <f t="shared" si="21"/>
        <v>0.3463994398</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0.8352664272</v>
      </c>
      <c r="D46" s="622">
        <f t="shared" si="22"/>
        <v>1.06348602</v>
      </c>
      <c r="E46" s="622">
        <f t="shared" si="22"/>
        <v>0.9568800107</v>
      </c>
      <c r="F46" s="622">
        <f t="shared" si="22"/>
        <v>0.9816380854</v>
      </c>
      <c r="G46" s="622">
        <f t="shared" si="22"/>
        <v>0.923857555</v>
      </c>
      <c r="H46" s="622">
        <f t="shared" si="22"/>
        <v>0.9722095215</v>
      </c>
      <c r="I46" s="622">
        <f t="shared" si="22"/>
        <v>0.9170304884</v>
      </c>
      <c r="J46" s="622">
        <f t="shared" si="22"/>
        <v>0.9712391663</v>
      </c>
      <c r="K46" s="622">
        <f t="shared" si="22"/>
        <v>0.9848444443</v>
      </c>
      <c r="L46" s="622">
        <f t="shared" si="22"/>
        <v>1.068661796</v>
      </c>
      <c r="M46" s="622">
        <f t="shared" si="22"/>
        <v>1.143236517</v>
      </c>
      <c r="N46" s="622">
        <f t="shared" si="22"/>
        <v>1.076146492</v>
      </c>
      <c r="O46" s="622">
        <f t="shared" si="22"/>
        <v>1.055111712</v>
      </c>
      <c r="P46" s="622">
        <f t="shared" si="22"/>
        <v>1.087126255</v>
      </c>
      <c r="Q46" s="622">
        <f t="shared" si="22"/>
        <v>1.123198813</v>
      </c>
      <c r="R46" s="622">
        <f t="shared" si="22"/>
        <v>1.208159882</v>
      </c>
      <c r="S46" s="622">
        <f t="shared" si="22"/>
        <v>1.170485651</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5.252721666</v>
      </c>
      <c r="D47" s="623">
        <f t="shared" si="23"/>
        <v>6.811781421</v>
      </c>
      <c r="E47" s="623">
        <f t="shared" si="23"/>
        <v>1.798196197</v>
      </c>
      <c r="F47" s="623">
        <f t="shared" si="23"/>
        <v>2.214161121</v>
      </c>
      <c r="G47" s="623">
        <f t="shared" si="23"/>
        <v>5.697747059</v>
      </c>
      <c r="H47" s="623">
        <f t="shared" si="23"/>
        <v>5.314697727</v>
      </c>
      <c r="I47" s="623">
        <f t="shared" si="23"/>
        <v>7.121516292</v>
      </c>
      <c r="J47" s="623">
        <f t="shared" si="23"/>
        <v>13.9774714</v>
      </c>
      <c r="K47" s="623">
        <f t="shared" si="23"/>
        <v>6.668295173</v>
      </c>
      <c r="L47" s="623">
        <f t="shared" si="23"/>
        <v>5.863848247</v>
      </c>
      <c r="M47" s="623">
        <f t="shared" si="23"/>
        <v>10.57224692</v>
      </c>
      <c r="N47" s="623">
        <f t="shared" si="23"/>
        <v>11.74664793</v>
      </c>
      <c r="O47" s="623">
        <f t="shared" si="23"/>
        <v>13.16222672</v>
      </c>
      <c r="P47" s="623">
        <f t="shared" si="23"/>
        <v>8.272821811</v>
      </c>
      <c r="Q47" s="623">
        <f t="shared" si="23"/>
        <v>16.1675014</v>
      </c>
      <c r="R47" s="623">
        <f t="shared" si="23"/>
        <v>8.56339627</v>
      </c>
      <c r="S47" s="623">
        <f t="shared" si="23"/>
        <v>17.91668333</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36.92169164</v>
      </c>
      <c r="D48" s="623">
        <f t="shared" si="24"/>
        <v>35.27781403</v>
      </c>
      <c r="E48" s="623">
        <f t="shared" si="24"/>
        <v>33.22021915</v>
      </c>
      <c r="F48" s="623">
        <f t="shared" si="24"/>
        <v>29.79434252</v>
      </c>
      <c r="G48" s="623">
        <f t="shared" si="24"/>
        <v>32.05217005</v>
      </c>
      <c r="H48" s="623">
        <f t="shared" si="24"/>
        <v>37.27328371</v>
      </c>
      <c r="I48" s="623">
        <f t="shared" si="24"/>
        <v>38.47939375</v>
      </c>
      <c r="J48" s="623">
        <f t="shared" si="24"/>
        <v>44.08326649</v>
      </c>
      <c r="K48" s="623">
        <f t="shared" si="24"/>
        <v>40.85913078</v>
      </c>
      <c r="L48" s="623">
        <f t="shared" si="24"/>
        <v>48.59076144</v>
      </c>
      <c r="M48" s="623">
        <f t="shared" si="24"/>
        <v>43.67265352</v>
      </c>
      <c r="N48" s="623">
        <f t="shared" si="24"/>
        <v>37.36532607</v>
      </c>
      <c r="O48" s="623">
        <f t="shared" si="24"/>
        <v>47.20277493</v>
      </c>
      <c r="P48" s="623">
        <f t="shared" si="24"/>
        <v>30.35900514</v>
      </c>
      <c r="Q48" s="623">
        <f t="shared" si="24"/>
        <v>38.29773902</v>
      </c>
      <c r="R48" s="623">
        <f t="shared" si="24"/>
        <v>43.0380064</v>
      </c>
      <c r="S48" s="623">
        <f t="shared" si="24"/>
        <v>49.00338233</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4.323083071</v>
      </c>
      <c r="D49" s="623">
        <f t="shared" si="25"/>
        <v>5.590279279</v>
      </c>
      <c r="E49" s="623">
        <f t="shared" si="25"/>
        <v>11.50964618</v>
      </c>
      <c r="F49" s="623">
        <f t="shared" si="25"/>
        <v>4.644467138</v>
      </c>
      <c r="G49" s="623">
        <f t="shared" si="25"/>
        <v>4.91730302</v>
      </c>
      <c r="H49" s="623">
        <f t="shared" si="25"/>
        <v>12.02817742</v>
      </c>
      <c r="I49" s="623">
        <f t="shared" si="25"/>
        <v>3.597492718</v>
      </c>
      <c r="J49" s="623">
        <f t="shared" si="25"/>
        <v>8.730452875</v>
      </c>
      <c r="K49" s="623">
        <f t="shared" si="25"/>
        <v>11.13676639</v>
      </c>
      <c r="L49" s="623">
        <f t="shared" si="25"/>
        <v>11.14625315</v>
      </c>
      <c r="M49" s="623">
        <f t="shared" si="25"/>
        <v>14.98348991</v>
      </c>
      <c r="N49" s="623">
        <f t="shared" si="25"/>
        <v>11.46990628</v>
      </c>
      <c r="O49" s="623">
        <f t="shared" si="25"/>
        <v>14.17572764</v>
      </c>
      <c r="P49" s="623">
        <f t="shared" si="25"/>
        <v>20.33446997</v>
      </c>
      <c r="Q49" s="623">
        <f t="shared" si="25"/>
        <v>19.26195986</v>
      </c>
      <c r="R49" s="623">
        <f t="shared" si="25"/>
        <v>17.14164912</v>
      </c>
      <c r="S49" s="623">
        <f t="shared" si="25"/>
        <v>12.27635432</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0.2837760534</v>
      </c>
      <c r="D50" s="623">
        <f t="shared" si="26"/>
        <v>0.323376892</v>
      </c>
      <c r="E50" s="623">
        <f t="shared" si="26"/>
        <v>0.3735569475</v>
      </c>
      <c r="F50" s="623">
        <f t="shared" si="26"/>
        <v>0.3692487819</v>
      </c>
      <c r="G50" s="623">
        <f t="shared" si="26"/>
        <v>0.3621340852</v>
      </c>
      <c r="H50" s="623">
        <f t="shared" si="26"/>
        <v>0.3632090642</v>
      </c>
      <c r="I50" s="623">
        <f t="shared" si="26"/>
        <v>0.3901532554</v>
      </c>
      <c r="J50" s="623">
        <f t="shared" si="26"/>
        <v>0.4343765145</v>
      </c>
      <c r="K50" s="623">
        <f t="shared" si="26"/>
        <v>0.4268086917</v>
      </c>
      <c r="L50" s="623">
        <f t="shared" si="26"/>
        <v>0.452795847</v>
      </c>
      <c r="M50" s="623">
        <f t="shared" si="26"/>
        <v>0.4806490411</v>
      </c>
      <c r="N50" s="623">
        <f t="shared" si="26"/>
        <v>0.4581163227</v>
      </c>
      <c r="O50" s="623">
        <f t="shared" si="26"/>
        <v>0.4875911614</v>
      </c>
      <c r="P50" s="623">
        <f t="shared" si="26"/>
        <v>0.5153861506</v>
      </c>
      <c r="Q50" s="623">
        <f t="shared" si="26"/>
        <v>0.5710118659</v>
      </c>
      <c r="R50" s="623">
        <f t="shared" si="26"/>
        <v>0.5725992975</v>
      </c>
      <c r="S50" s="623">
        <f t="shared" si="26"/>
        <v>0.579102105</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0.3155927501</v>
      </c>
      <c r="D51" s="623">
        <f t="shared" si="27"/>
        <v>0.3256742007</v>
      </c>
      <c r="E51" s="623">
        <f t="shared" si="27"/>
        <v>0.3597812263</v>
      </c>
      <c r="F51" s="623">
        <f t="shared" si="27"/>
        <v>0.3550523282</v>
      </c>
      <c r="G51" s="623">
        <f t="shared" si="27"/>
        <v>0.3801980883</v>
      </c>
      <c r="H51" s="623">
        <f t="shared" si="27"/>
        <v>0.3754207023</v>
      </c>
      <c r="I51" s="623">
        <f t="shared" si="27"/>
        <v>0.382692223</v>
      </c>
      <c r="J51" s="623">
        <f t="shared" si="27"/>
        <v>0.3863514521</v>
      </c>
      <c r="K51" s="623">
        <f t="shared" si="27"/>
        <v>0.4055265533</v>
      </c>
      <c r="L51" s="623">
        <f t="shared" si="27"/>
        <v>0.4001536156</v>
      </c>
      <c r="M51" s="623">
        <f t="shared" si="27"/>
        <v>0.4231345208</v>
      </c>
      <c r="N51" s="623">
        <f t="shared" si="27"/>
        <v>0.4202752542</v>
      </c>
      <c r="O51" s="623">
        <f t="shared" si="27"/>
        <v>0.4285924445</v>
      </c>
      <c r="P51" s="623">
        <f t="shared" si="27"/>
        <v>0.4328215933</v>
      </c>
      <c r="Q51" s="623">
        <f t="shared" si="27"/>
        <v>0.4809393806</v>
      </c>
      <c r="R51" s="623">
        <f t="shared" si="27"/>
        <v>0.4875186709</v>
      </c>
      <c r="S51" s="623">
        <f t="shared" si="27"/>
        <v>0.5218143392</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0.8423192885</v>
      </c>
      <c r="D52" s="623">
        <f t="shared" si="28"/>
        <v>0.9309923833</v>
      </c>
      <c r="E52" s="623">
        <f t="shared" si="28"/>
        <v>1.001786203</v>
      </c>
      <c r="F52" s="623">
        <f t="shared" si="28"/>
        <v>1.02985601</v>
      </c>
      <c r="G52" s="623">
        <f t="shared" si="28"/>
        <v>0.9729048381</v>
      </c>
      <c r="H52" s="623">
        <f t="shared" si="28"/>
        <v>1.022791171</v>
      </c>
      <c r="I52" s="623">
        <f t="shared" si="28"/>
        <v>0.9732738341</v>
      </c>
      <c r="J52" s="623">
        <f t="shared" si="28"/>
        <v>1.069105543</v>
      </c>
      <c r="K52" s="623">
        <f t="shared" si="28"/>
        <v>1.120041288</v>
      </c>
      <c r="L52" s="623">
        <f t="shared" si="28"/>
        <v>1.184622066</v>
      </c>
      <c r="M52" s="623">
        <f t="shared" si="28"/>
        <v>1.272876319</v>
      </c>
      <c r="N52" s="623">
        <f t="shared" si="28"/>
        <v>1.291414972</v>
      </c>
      <c r="O52" s="623">
        <f t="shared" si="28"/>
        <v>1.312616793</v>
      </c>
      <c r="P52" s="623">
        <f t="shared" si="28"/>
        <v>1.304588613</v>
      </c>
      <c r="Q52" s="623">
        <f t="shared" si="28"/>
        <v>1.376002289</v>
      </c>
      <c r="R52" s="623">
        <f t="shared" si="28"/>
        <v>1.412878776</v>
      </c>
      <c r="S52" s="623">
        <f t="shared" si="28"/>
        <v>1.434974923</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46.49749637</v>
      </c>
      <c r="D53" s="623">
        <f t="shared" si="29"/>
        <v>47.67987473</v>
      </c>
      <c r="E53" s="623">
        <f t="shared" si="29"/>
        <v>46.52806152</v>
      </c>
      <c r="F53" s="623">
        <f t="shared" si="29"/>
        <v>36.65297078</v>
      </c>
      <c r="G53" s="623">
        <f t="shared" si="29"/>
        <v>42.66722013</v>
      </c>
      <c r="H53" s="623">
        <f t="shared" si="29"/>
        <v>54.61615886</v>
      </c>
      <c r="I53" s="623">
        <f t="shared" si="29"/>
        <v>49.19840276</v>
      </c>
      <c r="J53" s="623">
        <f t="shared" si="29"/>
        <v>66.79119076</v>
      </c>
      <c r="K53" s="623">
        <f t="shared" si="29"/>
        <v>58.66419235</v>
      </c>
      <c r="L53" s="623">
        <f t="shared" si="29"/>
        <v>65.60086284</v>
      </c>
      <c r="M53" s="623">
        <f t="shared" si="29"/>
        <v>69.22839035</v>
      </c>
      <c r="N53" s="623">
        <f t="shared" si="29"/>
        <v>60.58188029</v>
      </c>
      <c r="O53" s="623">
        <f t="shared" si="29"/>
        <v>74.54072928</v>
      </c>
      <c r="P53" s="623">
        <f t="shared" si="29"/>
        <v>58.96629692</v>
      </c>
      <c r="Q53" s="623">
        <f t="shared" si="29"/>
        <v>73.72720029</v>
      </c>
      <c r="R53" s="623">
        <f t="shared" si="29"/>
        <v>68.7430518</v>
      </c>
      <c r="S53" s="623">
        <f t="shared" si="29"/>
        <v>79.19641998</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1.441688092</v>
      </c>
      <c r="D54" s="625">
        <f t="shared" si="30"/>
        <v>1.580043476</v>
      </c>
      <c r="E54" s="625">
        <f t="shared" si="30"/>
        <v>1.735124377</v>
      </c>
      <c r="F54" s="625">
        <f t="shared" si="30"/>
        <v>1.75415712</v>
      </c>
      <c r="G54" s="625">
        <f t="shared" si="30"/>
        <v>1.715237012</v>
      </c>
      <c r="H54" s="625">
        <f t="shared" si="30"/>
        <v>1.761420937</v>
      </c>
      <c r="I54" s="625">
        <f t="shared" si="30"/>
        <v>1.746119313</v>
      </c>
      <c r="J54" s="625">
        <f t="shared" si="30"/>
        <v>1.88983351</v>
      </c>
      <c r="K54" s="625">
        <f t="shared" si="30"/>
        <v>1.952376533</v>
      </c>
      <c r="L54" s="625">
        <f t="shared" si="30"/>
        <v>2.037571528</v>
      </c>
      <c r="M54" s="625">
        <f t="shared" si="30"/>
        <v>2.17665988</v>
      </c>
      <c r="N54" s="625">
        <f t="shared" si="30"/>
        <v>2.169806549</v>
      </c>
      <c r="O54" s="625">
        <f t="shared" si="30"/>
        <v>2.228800399</v>
      </c>
      <c r="P54" s="625">
        <f t="shared" si="30"/>
        <v>2.252796357</v>
      </c>
      <c r="Q54" s="625">
        <f t="shared" si="30"/>
        <v>2.427953536</v>
      </c>
      <c r="R54" s="625">
        <f t="shared" si="30"/>
        <v>2.472996744</v>
      </c>
      <c r="S54" s="625">
        <f t="shared" si="30"/>
        <v>2.535891367</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0.1196279455</v>
      </c>
      <c r="D55" s="622">
        <f t="shared" si="31"/>
        <v>0.1468577762</v>
      </c>
      <c r="E55" s="622">
        <f t="shared" si="31"/>
        <v>0.03688845917</v>
      </c>
      <c r="F55" s="622">
        <f t="shared" si="31"/>
        <v>0.0466225516</v>
      </c>
      <c r="G55" s="622">
        <f t="shared" si="31"/>
        <v>0.1363585049</v>
      </c>
      <c r="H55" s="622">
        <f t="shared" si="31"/>
        <v>0.1185921947</v>
      </c>
      <c r="I55" s="622">
        <f t="shared" si="31"/>
        <v>0.1648750802</v>
      </c>
      <c r="J55" s="622">
        <f t="shared" si="31"/>
        <v>0.3176395764</v>
      </c>
      <c r="K55" s="622">
        <f t="shared" si="31"/>
        <v>0.1652800995</v>
      </c>
      <c r="L55" s="622">
        <f t="shared" si="31"/>
        <v>0.1436635618</v>
      </c>
      <c r="M55" s="622">
        <f t="shared" si="31"/>
        <v>0.2399819681</v>
      </c>
      <c r="N55" s="622">
        <f t="shared" si="31"/>
        <v>0.2586476627</v>
      </c>
      <c r="O55" s="622">
        <f t="shared" si="31"/>
        <v>0.2877830723</v>
      </c>
      <c r="P55" s="622">
        <f t="shared" si="31"/>
        <v>0.1942991436</v>
      </c>
      <c r="Q55" s="622">
        <f t="shared" si="31"/>
        <v>0.3838764763</v>
      </c>
      <c r="R55" s="622">
        <f t="shared" si="31"/>
        <v>0.1927756142</v>
      </c>
      <c r="S55" s="622">
        <f t="shared" si="31"/>
        <v>0.3910122893</v>
      </c>
      <c r="T55" s="620">
        <f t="shared" ref="T55:BA55" si="32">(average($O43:$S43)*T$3*10^3/10^9)+T10+T11</f>
        <v>0.2926506099</v>
      </c>
      <c r="U55" s="620">
        <f t="shared" si="32"/>
        <v>0.2926506099</v>
      </c>
      <c r="V55" s="620">
        <f t="shared" si="32"/>
        <v>0.2926506099</v>
      </c>
      <c r="W55" s="620">
        <f t="shared" si="32"/>
        <v>0.2926506099</v>
      </c>
      <c r="X55" s="620">
        <f t="shared" si="32"/>
        <v>0.5777723037</v>
      </c>
      <c r="Y55" s="620">
        <f t="shared" si="32"/>
        <v>0.5819574369</v>
      </c>
      <c r="Z55" s="620">
        <f t="shared" si="32"/>
        <v>0.5861425701</v>
      </c>
      <c r="AA55" s="620">
        <f t="shared" si="32"/>
        <v>0.5903277033</v>
      </c>
      <c r="AB55" s="620">
        <f t="shared" si="32"/>
        <v>0.5945128365</v>
      </c>
      <c r="AC55" s="620">
        <f t="shared" si="32"/>
        <v>0.6088878811</v>
      </c>
      <c r="AD55" s="620">
        <f t="shared" si="32"/>
        <v>0.602883103</v>
      </c>
      <c r="AE55" s="620">
        <f t="shared" si="32"/>
        <v>0.6070682362</v>
      </c>
      <c r="AF55" s="620">
        <f t="shared" si="32"/>
        <v>0.7434368988</v>
      </c>
      <c r="AG55" s="620">
        <f t="shared" si="32"/>
        <v>0.674784546</v>
      </c>
      <c r="AH55" s="620">
        <f t="shared" si="32"/>
        <v>0.6363350904</v>
      </c>
      <c r="AI55" s="620">
        <f t="shared" si="32"/>
        <v>0.6238087691</v>
      </c>
      <c r="AJ55" s="620">
        <f t="shared" si="32"/>
        <v>0.7194585461</v>
      </c>
      <c r="AK55" s="620">
        <f t="shared" si="32"/>
        <v>0.8474307218</v>
      </c>
      <c r="AL55" s="620">
        <f t="shared" si="32"/>
        <v>0.9589767605</v>
      </c>
      <c r="AM55" s="620">
        <f t="shared" si="32"/>
        <v>0.783574897</v>
      </c>
      <c r="AN55" s="620">
        <f t="shared" si="32"/>
        <v>1.152884932</v>
      </c>
      <c r="AO55" s="620">
        <f t="shared" si="32"/>
        <v>0.8846733562</v>
      </c>
      <c r="AP55" s="620">
        <f t="shared" si="32"/>
        <v>0.818262784</v>
      </c>
      <c r="AQ55" s="620">
        <f t="shared" si="32"/>
        <v>1.186064712</v>
      </c>
      <c r="AR55" s="620">
        <f t="shared" si="32"/>
        <v>0.661474968</v>
      </c>
      <c r="AS55" s="620">
        <f t="shared" si="32"/>
        <v>0.7744068347</v>
      </c>
      <c r="AT55" s="620">
        <f t="shared" si="32"/>
        <v>0.6698452345</v>
      </c>
      <c r="AU55" s="620">
        <f t="shared" si="32"/>
        <v>0.6781063322</v>
      </c>
      <c r="AV55" s="620">
        <f t="shared" si="32"/>
        <v>0.6985953235</v>
      </c>
      <c r="AW55" s="620">
        <f t="shared" si="32"/>
        <v>0.6824006341</v>
      </c>
      <c r="AX55" s="620">
        <f t="shared" si="32"/>
        <v>0.6865857673</v>
      </c>
      <c r="AY55" s="620">
        <f t="shared" si="32"/>
        <v>0.6907709006</v>
      </c>
      <c r="AZ55" s="620">
        <f t="shared" si="32"/>
        <v>0.9717074611</v>
      </c>
      <c r="BA55" s="620">
        <f t="shared" si="32"/>
        <v>0.9717074611</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0.9393278332</v>
      </c>
      <c r="D56" s="622">
        <f t="shared" si="33"/>
        <v>0.8810907062</v>
      </c>
      <c r="E56" s="622">
        <f t="shared" si="33"/>
        <v>0.9175949841</v>
      </c>
      <c r="F56" s="622">
        <f t="shared" si="33"/>
        <v>0.7251618525</v>
      </c>
      <c r="G56" s="622">
        <f t="shared" si="33"/>
        <v>0.8847535744</v>
      </c>
      <c r="H56" s="622">
        <f t="shared" si="33"/>
        <v>1.100113078</v>
      </c>
      <c r="I56" s="622">
        <f t="shared" si="33"/>
        <v>0.9741506929</v>
      </c>
      <c r="J56" s="622">
        <f t="shared" si="33"/>
        <v>1.200197587</v>
      </c>
      <c r="K56" s="622">
        <f t="shared" si="33"/>
        <v>1.288768244</v>
      </c>
      <c r="L56" s="622">
        <f t="shared" si="33"/>
        <v>1.46354952</v>
      </c>
      <c r="M56" s="622">
        <f t="shared" si="33"/>
        <v>1.331449866</v>
      </c>
      <c r="N56" s="622">
        <f t="shared" si="33"/>
        <v>1.075295589</v>
      </c>
      <c r="O56" s="622">
        <f t="shared" si="33"/>
        <v>1.34199892</v>
      </c>
      <c r="P56" s="622">
        <f t="shared" si="33"/>
        <v>1.190609326</v>
      </c>
      <c r="Q56" s="622">
        <f t="shared" si="33"/>
        <v>1.366680839</v>
      </c>
      <c r="R56" s="622">
        <f t="shared" si="33"/>
        <v>1.354739369</v>
      </c>
      <c r="S56" s="622">
        <f t="shared" si="33"/>
        <v>1.337364158</v>
      </c>
      <c r="T56" s="620">
        <f t="shared" ref="T56:BA56" si="34">(average($O44:$S44)*T$3*10^3/10^9)</f>
        <v>1.331338687</v>
      </c>
      <c r="U56" s="620">
        <f t="shared" si="34"/>
        <v>1.331338687</v>
      </c>
      <c r="V56" s="620">
        <f t="shared" si="34"/>
        <v>1.331338687</v>
      </c>
      <c r="W56" s="620">
        <f t="shared" si="34"/>
        <v>1.331338687</v>
      </c>
      <c r="X56" s="620">
        <f t="shared" si="34"/>
        <v>1.369417062</v>
      </c>
      <c r="Y56" s="620">
        <f t="shared" si="34"/>
        <v>1.388456249</v>
      </c>
      <c r="Z56" s="620">
        <f t="shared" si="34"/>
        <v>1.407495436</v>
      </c>
      <c r="AA56" s="620">
        <f t="shared" si="34"/>
        <v>1.426534623</v>
      </c>
      <c r="AB56" s="620">
        <f t="shared" si="34"/>
        <v>1.445573811</v>
      </c>
      <c r="AC56" s="620">
        <f t="shared" si="34"/>
        <v>1.464612998</v>
      </c>
      <c r="AD56" s="620">
        <f t="shared" si="34"/>
        <v>1.483652185</v>
      </c>
      <c r="AE56" s="620">
        <f t="shared" si="34"/>
        <v>1.502691372</v>
      </c>
      <c r="AF56" s="620">
        <f t="shared" si="34"/>
        <v>1.52173056</v>
      </c>
      <c r="AG56" s="620">
        <f t="shared" si="34"/>
        <v>1.540769747</v>
      </c>
      <c r="AH56" s="620">
        <f t="shared" si="34"/>
        <v>1.559808934</v>
      </c>
      <c r="AI56" s="620">
        <f t="shared" si="34"/>
        <v>1.578848121</v>
      </c>
      <c r="AJ56" s="620">
        <f t="shared" si="34"/>
        <v>1.597887309</v>
      </c>
      <c r="AK56" s="620">
        <f t="shared" si="34"/>
        <v>1.616926496</v>
      </c>
      <c r="AL56" s="620">
        <f t="shared" si="34"/>
        <v>1.635965683</v>
      </c>
      <c r="AM56" s="620">
        <f t="shared" si="34"/>
        <v>1.65500487</v>
      </c>
      <c r="AN56" s="620">
        <f t="shared" si="34"/>
        <v>1.674044058</v>
      </c>
      <c r="AO56" s="620">
        <f t="shared" si="34"/>
        <v>1.693083245</v>
      </c>
      <c r="AP56" s="620">
        <f t="shared" si="34"/>
        <v>1.712122432</v>
      </c>
      <c r="AQ56" s="620">
        <f t="shared" si="34"/>
        <v>1.73116162</v>
      </c>
      <c r="AR56" s="620">
        <f t="shared" si="34"/>
        <v>1.750200807</v>
      </c>
      <c r="AS56" s="620">
        <f t="shared" si="34"/>
        <v>1.769239994</v>
      </c>
      <c r="AT56" s="620">
        <f t="shared" si="34"/>
        <v>1.788279181</v>
      </c>
      <c r="AU56" s="620">
        <f t="shared" si="34"/>
        <v>1.807318369</v>
      </c>
      <c r="AV56" s="620">
        <f t="shared" si="34"/>
        <v>1.826357556</v>
      </c>
      <c r="AW56" s="620">
        <f t="shared" si="34"/>
        <v>1.845396743</v>
      </c>
      <c r="AX56" s="620">
        <f t="shared" si="34"/>
        <v>1.86443593</v>
      </c>
      <c r="AY56" s="620">
        <f t="shared" si="34"/>
        <v>1.883475118</v>
      </c>
      <c r="AZ56" s="620">
        <f t="shared" si="34"/>
        <v>1.902514305</v>
      </c>
      <c r="BA56" s="620">
        <f t="shared" si="34"/>
        <v>1.902514305</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0.3263648723</v>
      </c>
      <c r="D57" s="622">
        <f t="shared" si="35"/>
        <v>0.3497200713</v>
      </c>
      <c r="E57" s="622">
        <f t="shared" si="35"/>
        <v>0.391754286</v>
      </c>
      <c r="F57" s="622">
        <f t="shared" si="35"/>
        <v>0.388396862</v>
      </c>
      <c r="G57" s="622">
        <f t="shared" si="35"/>
        <v>0.3780536586</v>
      </c>
      <c r="H57" s="622">
        <f t="shared" si="35"/>
        <v>0.3802534329</v>
      </c>
      <c r="I57" s="622">
        <f t="shared" si="35"/>
        <v>0.4241849292</v>
      </c>
      <c r="J57" s="622">
        <f t="shared" si="35"/>
        <v>0.4674734281</v>
      </c>
      <c r="K57" s="622">
        <f t="shared" si="35"/>
        <v>0.4651689651</v>
      </c>
      <c r="L57" s="622">
        <f t="shared" si="35"/>
        <v>0.4899472075</v>
      </c>
      <c r="M57" s="622">
        <f t="shared" si="35"/>
        <v>0.5110793982</v>
      </c>
      <c r="N57" s="622">
        <f t="shared" si="35"/>
        <v>0.5011721099</v>
      </c>
      <c r="O57" s="622">
        <f t="shared" si="35"/>
        <v>0.5219399852</v>
      </c>
      <c r="P57" s="622">
        <f t="shared" si="35"/>
        <v>0.5576093003</v>
      </c>
      <c r="Q57" s="622">
        <f t="shared" si="35"/>
        <v>0.6054138241</v>
      </c>
      <c r="R57" s="622">
        <f t="shared" si="35"/>
        <v>0.6039530757</v>
      </c>
      <c r="S57" s="622">
        <f t="shared" si="35"/>
        <v>0.5996537121</v>
      </c>
      <c r="T57" s="620">
        <f t="shared" ref="T57:BA57" si="36">(average($O45:$S45)/100/10^9*S$2*10^9)</f>
        <v>0.5794900371</v>
      </c>
      <c r="U57" s="620">
        <f t="shared" si="36"/>
        <v>0.5941251851</v>
      </c>
      <c r="V57" s="620">
        <f t="shared" si="36"/>
        <v>0.6016458981</v>
      </c>
      <c r="W57" s="620">
        <f t="shared" si="36"/>
        <v>0.6096169024</v>
      </c>
      <c r="X57" s="620">
        <f t="shared" si="36"/>
        <v>0.6096169024</v>
      </c>
      <c r="Y57" s="620">
        <f t="shared" si="36"/>
        <v>0.6123763682</v>
      </c>
      <c r="Z57" s="620">
        <f t="shared" si="36"/>
        <v>0.615135834</v>
      </c>
      <c r="AA57" s="620">
        <f t="shared" si="36"/>
        <v>0.6178952999</v>
      </c>
      <c r="AB57" s="620">
        <f t="shared" si="36"/>
        <v>0.6206547657</v>
      </c>
      <c r="AC57" s="620">
        <f t="shared" si="36"/>
        <v>0.6234142316</v>
      </c>
      <c r="AD57" s="620">
        <f t="shared" si="36"/>
        <v>0.6261736974</v>
      </c>
      <c r="AE57" s="620">
        <f t="shared" si="36"/>
        <v>0.6289331632</v>
      </c>
      <c r="AF57" s="620">
        <f t="shared" si="36"/>
        <v>0.6316926291</v>
      </c>
      <c r="AG57" s="620">
        <f t="shared" si="36"/>
        <v>0.6344520949</v>
      </c>
      <c r="AH57" s="620">
        <f t="shared" si="36"/>
        <v>0.6372115608</v>
      </c>
      <c r="AI57" s="620">
        <f t="shared" si="36"/>
        <v>0.6399710266</v>
      </c>
      <c r="AJ57" s="620">
        <f t="shared" si="36"/>
        <v>0.6427304924</v>
      </c>
      <c r="AK57" s="620">
        <f t="shared" si="36"/>
        <v>0.6454899583</v>
      </c>
      <c r="AL57" s="620">
        <f t="shared" si="36"/>
        <v>0.6482494241</v>
      </c>
      <c r="AM57" s="620">
        <f t="shared" si="36"/>
        <v>0.65100889</v>
      </c>
      <c r="AN57" s="620">
        <f t="shared" si="36"/>
        <v>0.6537683558</v>
      </c>
      <c r="AO57" s="620">
        <f t="shared" si="36"/>
        <v>0.6565278216</v>
      </c>
      <c r="AP57" s="620">
        <f t="shared" si="36"/>
        <v>0.6592872875</v>
      </c>
      <c r="AQ57" s="620">
        <f t="shared" si="36"/>
        <v>0.6620467533</v>
      </c>
      <c r="AR57" s="620">
        <f t="shared" si="36"/>
        <v>0.6648062192</v>
      </c>
      <c r="AS57" s="620">
        <f t="shared" si="36"/>
        <v>0.667565685</v>
      </c>
      <c r="AT57" s="620">
        <f t="shared" si="36"/>
        <v>0.6703251508</v>
      </c>
      <c r="AU57" s="620">
        <f t="shared" si="36"/>
        <v>0.6730846167</v>
      </c>
      <c r="AV57" s="620">
        <f t="shared" si="36"/>
        <v>0.6758440825</v>
      </c>
      <c r="AW57" s="620">
        <f t="shared" si="36"/>
        <v>0.6786035484</v>
      </c>
      <c r="AX57" s="620">
        <f t="shared" si="36"/>
        <v>0.6813630142</v>
      </c>
      <c r="AY57" s="620">
        <f t="shared" si="36"/>
        <v>0.68412248</v>
      </c>
      <c r="AZ57" s="620">
        <f t="shared" si="36"/>
        <v>0.6868819459</v>
      </c>
      <c r="BA57" s="620">
        <f t="shared" si="36"/>
        <v>0.6896414117</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1.331690289</v>
      </c>
      <c r="D58" s="622">
        <f t="shared" si="37"/>
        <v>1.359038132</v>
      </c>
      <c r="E58" s="622">
        <f t="shared" si="37"/>
        <v>1.427894407</v>
      </c>
      <c r="F58" s="622">
        <f t="shared" si="37"/>
        <v>1.456725327</v>
      </c>
      <c r="G58" s="622">
        <f t="shared" si="37"/>
        <v>1.412585925</v>
      </c>
      <c r="H58" s="622">
        <f t="shared" si="37"/>
        <v>1.463825981</v>
      </c>
      <c r="I58" s="622">
        <f t="shared" si="37"/>
        <v>1.474242129</v>
      </c>
      <c r="J58" s="622">
        <f t="shared" si="37"/>
        <v>1.566354184</v>
      </c>
      <c r="K58" s="622">
        <f t="shared" si="37"/>
        <v>1.662681262</v>
      </c>
      <c r="L58" s="622">
        <f t="shared" si="37"/>
        <v>1.71480464</v>
      </c>
      <c r="M58" s="622">
        <f t="shared" si="37"/>
        <v>1.803386931</v>
      </c>
      <c r="N58" s="622">
        <f t="shared" si="37"/>
        <v>1.872562403</v>
      </c>
      <c r="O58" s="622">
        <f t="shared" si="37"/>
        <v>1.863870381</v>
      </c>
      <c r="P58" s="622">
        <f t="shared" si="37"/>
        <v>1.879748007</v>
      </c>
      <c r="Q58" s="622">
        <f t="shared" si="37"/>
        <v>1.968817506</v>
      </c>
      <c r="R58" s="622">
        <f t="shared" si="37"/>
        <v>2.004457372</v>
      </c>
      <c r="S58" s="622">
        <f t="shared" si="37"/>
        <v>2.026233258</v>
      </c>
      <c r="T58" s="620">
        <f t="shared" ref="T58:BA58" si="38">(average($O46:$S46)/100/10^9*S$2*10^9)</f>
        <v>1.954099529</v>
      </c>
      <c r="U58" s="620">
        <f t="shared" si="38"/>
        <v>2.003450741</v>
      </c>
      <c r="V58" s="620">
        <f t="shared" si="38"/>
        <v>2.028811353</v>
      </c>
      <c r="W58" s="620">
        <f t="shared" si="38"/>
        <v>2.055690392</v>
      </c>
      <c r="X58" s="620">
        <f t="shared" si="38"/>
        <v>2.055690392</v>
      </c>
      <c r="Y58" s="620">
        <f t="shared" si="38"/>
        <v>2.064995593</v>
      </c>
      <c r="Z58" s="620">
        <f t="shared" si="38"/>
        <v>2.074300793</v>
      </c>
      <c r="AA58" s="620">
        <f t="shared" si="38"/>
        <v>2.083605993</v>
      </c>
      <c r="AB58" s="620">
        <f t="shared" si="38"/>
        <v>2.092911194</v>
      </c>
      <c r="AC58" s="620">
        <f t="shared" si="38"/>
        <v>2.102216394</v>
      </c>
      <c r="AD58" s="620">
        <f t="shared" si="38"/>
        <v>2.111521594</v>
      </c>
      <c r="AE58" s="620">
        <f t="shared" si="38"/>
        <v>2.120826795</v>
      </c>
      <c r="AF58" s="620">
        <f t="shared" si="38"/>
        <v>2.130131995</v>
      </c>
      <c r="AG58" s="620">
        <f t="shared" si="38"/>
        <v>2.139437195</v>
      </c>
      <c r="AH58" s="620">
        <f t="shared" si="38"/>
        <v>2.148742396</v>
      </c>
      <c r="AI58" s="620">
        <f t="shared" si="38"/>
        <v>2.158047596</v>
      </c>
      <c r="AJ58" s="620">
        <f t="shared" si="38"/>
        <v>2.167352796</v>
      </c>
      <c r="AK58" s="620">
        <f t="shared" si="38"/>
        <v>2.176657997</v>
      </c>
      <c r="AL58" s="620">
        <f t="shared" si="38"/>
        <v>2.185963197</v>
      </c>
      <c r="AM58" s="620">
        <f t="shared" si="38"/>
        <v>2.195268397</v>
      </c>
      <c r="AN58" s="620">
        <f t="shared" si="38"/>
        <v>2.204573598</v>
      </c>
      <c r="AO58" s="620">
        <f t="shared" si="38"/>
        <v>2.213878798</v>
      </c>
      <c r="AP58" s="620">
        <f t="shared" si="38"/>
        <v>2.223183998</v>
      </c>
      <c r="AQ58" s="620">
        <f t="shared" si="38"/>
        <v>2.232489199</v>
      </c>
      <c r="AR58" s="620">
        <f t="shared" si="38"/>
        <v>2.241794399</v>
      </c>
      <c r="AS58" s="620">
        <f t="shared" si="38"/>
        <v>2.2510996</v>
      </c>
      <c r="AT58" s="620">
        <f t="shared" si="38"/>
        <v>2.2604048</v>
      </c>
      <c r="AU58" s="620">
        <f t="shared" si="38"/>
        <v>2.26971</v>
      </c>
      <c r="AV58" s="620">
        <f t="shared" si="38"/>
        <v>2.279015201</v>
      </c>
      <c r="AW58" s="620">
        <f t="shared" si="38"/>
        <v>2.288320401</v>
      </c>
      <c r="AX58" s="620">
        <f t="shared" si="38"/>
        <v>2.297625601</v>
      </c>
      <c r="AY58" s="620">
        <f t="shared" si="38"/>
        <v>2.306930802</v>
      </c>
      <c r="AZ58" s="620">
        <f t="shared" si="38"/>
        <v>2.316236002</v>
      </c>
      <c r="BA58" s="620">
        <f t="shared" si="38"/>
        <v>2.325541202</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11.12785458</v>
      </c>
      <c r="D60" s="621">
        <f>average(O45:S45)/100*10000</f>
        <v>33.47515744</v>
      </c>
      <c r="E60" s="621">
        <f>average(O44:S44)</f>
        <v>50.62331257</v>
      </c>
      <c r="F60" s="621">
        <f>average(O46:S46)/100*10000</f>
        <v>112.8816462</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5.621932361</v>
      </c>
      <c r="D65" s="630">
        <f t="shared" si="39"/>
        <v>5.613920304</v>
      </c>
      <c r="E65" s="630">
        <f t="shared" si="39"/>
        <v>5.598892012</v>
      </c>
      <c r="F65" s="630">
        <f t="shared" si="39"/>
        <v>5.569669255</v>
      </c>
      <c r="G65" s="630">
        <f t="shared" si="39"/>
        <v>5.52305313</v>
      </c>
      <c r="H65" s="630">
        <f t="shared" si="39"/>
        <v>5.571192283</v>
      </c>
      <c r="I65" s="630">
        <f t="shared" si="39"/>
        <v>5.570555217</v>
      </c>
      <c r="J65" s="630">
        <f t="shared" si="39"/>
        <v>5.554857129</v>
      </c>
      <c r="K65" s="630">
        <f t="shared" si="39"/>
        <v>5.555635601</v>
      </c>
      <c r="L65" s="630">
        <f t="shared" si="39"/>
        <v>5.558903091</v>
      </c>
      <c r="M65" s="630">
        <f t="shared" si="39"/>
        <v>5.555523742</v>
      </c>
      <c r="N65" s="630">
        <f t="shared" si="39"/>
        <v>5.547801788</v>
      </c>
      <c r="O65" s="630">
        <f t="shared" si="39"/>
        <v>5.536965931</v>
      </c>
      <c r="P65" s="630">
        <f t="shared" si="39"/>
        <v>5.599093399</v>
      </c>
      <c r="Q65" s="630">
        <f t="shared" si="39"/>
        <v>5.586503795</v>
      </c>
      <c r="R65" s="630">
        <f t="shared" si="39"/>
        <v>5.574917076</v>
      </c>
      <c r="S65" s="630">
        <f t="shared" si="39"/>
        <v>5.550696077</v>
      </c>
      <c r="T65" s="630">
        <f t="shared" si="39"/>
        <v>5.562893389</v>
      </c>
      <c r="U65" s="630">
        <f t="shared" si="39"/>
        <v>5.562893389</v>
      </c>
      <c r="V65" s="630">
        <f t="shared" si="39"/>
        <v>5.562893389</v>
      </c>
      <c r="W65" s="630">
        <f t="shared" si="39"/>
        <v>5.562893389</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0.5627559921</v>
      </c>
      <c r="D67" s="410">
        <f t="shared" si="40"/>
        <v>0.5619539844</v>
      </c>
      <c r="E67" s="410">
        <f t="shared" si="40"/>
        <v>0.5604496509</v>
      </c>
      <c r="F67" s="410">
        <f t="shared" si="40"/>
        <v>0.5575244499</v>
      </c>
      <c r="G67" s="410">
        <f t="shared" si="40"/>
        <v>0.5528581711</v>
      </c>
      <c r="H67" s="410">
        <f t="shared" si="40"/>
        <v>0.5576769052</v>
      </c>
      <c r="I67" s="410">
        <f t="shared" si="40"/>
        <v>0.5576131349</v>
      </c>
      <c r="J67" s="410">
        <f t="shared" si="40"/>
        <v>0.5560417547</v>
      </c>
      <c r="K67" s="410">
        <f t="shared" si="40"/>
        <v>0.5561196798</v>
      </c>
      <c r="L67" s="410">
        <f t="shared" si="40"/>
        <v>0.5564467559</v>
      </c>
      <c r="M67" s="410">
        <f t="shared" si="40"/>
        <v>0.5561084826</v>
      </c>
      <c r="N67" s="410">
        <f t="shared" si="40"/>
        <v>0.5553355143</v>
      </c>
      <c r="O67" s="410">
        <f t="shared" si="40"/>
        <v>0.5542508439</v>
      </c>
      <c r="P67" s="410">
        <f t="shared" si="40"/>
        <v>0.5604698097</v>
      </c>
      <c r="Q67" s="410">
        <f t="shared" si="40"/>
        <v>0.5592095891</v>
      </c>
      <c r="R67" s="410">
        <f t="shared" si="40"/>
        <v>0.5580497573</v>
      </c>
      <c r="S67" s="410">
        <f t="shared" si="40"/>
        <v>0.555625233</v>
      </c>
      <c r="T67" s="410">
        <f t="shared" si="40"/>
        <v>0.5568461851</v>
      </c>
      <c r="U67" s="410">
        <f t="shared" si="40"/>
        <v>0.5568461851</v>
      </c>
      <c r="V67" s="410">
        <f t="shared" si="40"/>
        <v>0.5568461851</v>
      </c>
      <c r="W67" s="410">
        <f t="shared" si="40"/>
        <v>0.5568461851</v>
      </c>
      <c r="X67" s="410">
        <f t="shared" si="40"/>
        <v>0.5568461851</v>
      </c>
      <c r="Y67" s="410">
        <f t="shared" si="40"/>
        <v>0.5568461851</v>
      </c>
      <c r="Z67" s="410">
        <f t="shared" si="40"/>
        <v>0.5568461851</v>
      </c>
      <c r="AA67" s="410">
        <f t="shared" si="40"/>
        <v>0.5568461851</v>
      </c>
      <c r="AB67" s="410">
        <f t="shared" si="40"/>
        <v>0.5568461851</v>
      </c>
      <c r="AC67" s="410">
        <f t="shared" si="40"/>
        <v>0.5568461851</v>
      </c>
      <c r="AD67" s="410">
        <f t="shared" si="40"/>
        <v>0.5568461851</v>
      </c>
      <c r="AE67" s="410">
        <f t="shared" si="40"/>
        <v>0.5568461851</v>
      </c>
      <c r="AF67" s="410">
        <f t="shared" si="40"/>
        <v>0.5568461851</v>
      </c>
      <c r="AG67" s="410">
        <f t="shared" si="40"/>
        <v>0.5568461851</v>
      </c>
      <c r="AH67" s="410">
        <f t="shared" si="40"/>
        <v>0.5568461851</v>
      </c>
      <c r="AI67" s="410">
        <f t="shared" si="40"/>
        <v>0.5568461851</v>
      </c>
      <c r="AJ67" s="410">
        <f t="shared" si="40"/>
        <v>0.5568461851</v>
      </c>
      <c r="AK67" s="410">
        <f t="shared" si="40"/>
        <v>0.5568461851</v>
      </c>
      <c r="AL67" s="410">
        <f t="shared" si="40"/>
        <v>0.5568461851</v>
      </c>
      <c r="AM67" s="410">
        <f t="shared" si="40"/>
        <v>0.5568461851</v>
      </c>
      <c r="AN67" s="410">
        <f t="shared" si="40"/>
        <v>0.5568461851</v>
      </c>
      <c r="AO67" s="410">
        <f t="shared" si="40"/>
        <v>0.5568461851</v>
      </c>
      <c r="AP67" s="410">
        <f t="shared" si="40"/>
        <v>0.5568461851</v>
      </c>
      <c r="AQ67" s="410">
        <f t="shared" si="40"/>
        <v>0.5568461851</v>
      </c>
      <c r="AR67" s="410">
        <f t="shared" si="40"/>
        <v>0.5568461851</v>
      </c>
      <c r="AS67" s="410">
        <f t="shared" si="40"/>
        <v>0.5568461851</v>
      </c>
      <c r="AT67" s="410">
        <f t="shared" si="40"/>
        <v>0.5568461851</v>
      </c>
      <c r="AU67" s="410">
        <f t="shared" si="40"/>
        <v>0.5568461851</v>
      </c>
      <c r="AV67" s="410">
        <f t="shared" si="40"/>
        <v>0.5568461851</v>
      </c>
      <c r="AW67" s="410">
        <f t="shared" si="40"/>
        <v>0.5568461851</v>
      </c>
      <c r="AX67" s="410">
        <f t="shared" si="40"/>
        <v>0.5568461851</v>
      </c>
      <c r="AY67" s="410">
        <f t="shared" si="40"/>
        <v>0.5568461851</v>
      </c>
      <c r="AZ67" s="410">
        <f t="shared" si="40"/>
        <v>0.5568461851</v>
      </c>
      <c r="BA67" s="410">
        <f t="shared" si="40"/>
        <v>0.5568461851</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4.3</v>
      </c>
      <c r="K21" s="637">
        <f>LOOKUP($AZ$22,'Assumptions (T&amp;D) old'!$B$29:$B$36,'Assumptions (T&amp;D) old'!$C$29:$C$36)</f>
        <v>4.3</v>
      </c>
      <c r="L21" s="637">
        <f>LOOKUP($AZ$22,'Assumptions (T&amp;D) old'!$B$29:$B$36,'Assumptions (T&amp;D) old'!$C$29:$C$36)</f>
        <v>4.3</v>
      </c>
      <c r="M21" s="637">
        <f>LOOKUP($AZ$22,'Assumptions (T&amp;D) old'!$B$29:$B$36,'Assumptions (T&amp;D) old'!$C$29:$C$36)</f>
        <v>4.3</v>
      </c>
      <c r="N21" s="637">
        <f>LOOKUP($AZ$22,'Assumptions (T&amp;D) old'!$B$29:$B$36,'Assumptions (T&amp;D) old'!$C$29:$C$36)</f>
        <v>4.3</v>
      </c>
      <c r="O21" s="637">
        <f>LOOKUP($AZ$22,'Assumptions (T&amp;D) old'!$B$29:$B$36,'Assumptions (T&amp;D) old'!$C$29:$C$36)</f>
        <v>4.3</v>
      </c>
      <c r="P21" s="637">
        <f>LOOKUP($AZ$22,'Assumptions (T&amp;D) old'!$B$29:$B$36,'Assumptions (T&amp;D) old'!$C$29:$C$36)</f>
        <v>4.3</v>
      </c>
      <c r="Q21" s="637">
        <f>LOOKUP($AZ$22,'Assumptions (T&amp;D) old'!$B$29:$B$36,'Assumptions (T&amp;D) old'!$C$29:$C$36)</f>
        <v>4.3</v>
      </c>
      <c r="R21" s="637">
        <f>LOOKUP($AZ$22,'Assumptions (T&amp;D) old'!$B$29:$B$36,'Assumptions (T&amp;D) old'!$C$29:$C$36)</f>
        <v>4.3</v>
      </c>
      <c r="S21" s="637">
        <f>LOOKUP($AZ$22,'Assumptions (T&amp;D) old'!$B$29:$B$36,'Assumptions (T&amp;D) old'!$C$29:$C$36)</f>
        <v>4.3</v>
      </c>
      <c r="T21" s="637">
        <f>LOOKUP($AZ$22,'Assumptions (T&amp;D) old'!$B$29:$B$36,'Assumptions (T&amp;D) old'!$C$29:$C$36)</f>
        <v>4.3</v>
      </c>
      <c r="U21" s="637">
        <f>LOOKUP($AZ$22,'Assumptions (T&amp;D) old'!$B$29:$B$36,'Assumptions (T&amp;D) old'!$C$29:$C$36)</f>
        <v>4.3</v>
      </c>
      <c r="V21" s="637">
        <f>LOOKUP($AZ$22,'Assumptions (T&amp;D) old'!$B$29:$B$36,'Assumptions (T&amp;D) old'!$C$29:$C$36)</f>
        <v>4.3</v>
      </c>
      <c r="W21" s="637">
        <f>LOOKUP($AZ$22,'Assumptions (T&amp;D) old'!$B$29:$B$36,'Assumptions (T&amp;D) old'!$C$29:$C$36)</f>
        <v>4.3</v>
      </c>
      <c r="X21" s="637">
        <f>LOOKUP($AZ$22,'Assumptions (T&amp;D) old'!$B$29:$B$36,'Assumptions (T&amp;D) old'!$C$29:$C$36)</f>
        <v>4.3</v>
      </c>
      <c r="Y21" s="637">
        <f>LOOKUP($AZ$22,'Assumptions (T&amp;D) old'!$B$29:$B$36,'Assumptions (T&amp;D) old'!$C$29:$C$36)</f>
        <v>4.3</v>
      </c>
      <c r="Z21" s="637">
        <f>LOOKUP($AZ$22,'Assumptions (T&amp;D) old'!$B$29:$B$36,'Assumptions (T&amp;D) old'!$C$29:$C$36)</f>
        <v>4.3</v>
      </c>
      <c r="AA21" s="637">
        <f>LOOKUP($AZ$22,'Assumptions (T&amp;D) old'!$B$29:$B$36,'Assumptions (T&amp;D) old'!$C$29:$C$36)</f>
        <v>4.3</v>
      </c>
      <c r="AB21" s="637">
        <f>LOOKUP($AZ$22,'Assumptions (T&amp;D) old'!$B$29:$B$36,'Assumptions (T&amp;D) old'!$C$29:$C$36)</f>
        <v>4.3</v>
      </c>
      <c r="AC21" s="637">
        <f>LOOKUP($AZ$22,'Assumptions (T&amp;D) old'!$B$29:$B$36,'Assumptions (T&amp;D) old'!$C$29:$C$36)</f>
        <v>4.3</v>
      </c>
      <c r="AD21" s="637">
        <f>LOOKUP($AZ$22,'Assumptions (T&amp;D) old'!$B$29:$B$36,'Assumptions (T&amp;D) old'!$C$29:$C$36)</f>
        <v>4.3</v>
      </c>
      <c r="AE21" s="637">
        <f>LOOKUP($AZ$22,'Assumptions (T&amp;D) old'!$B$29:$B$36,'Assumptions (T&amp;D) old'!$C$29:$C$36)</f>
        <v>4.3</v>
      </c>
      <c r="AF21" s="637">
        <f>LOOKUP($AZ$22,'Assumptions (T&amp;D) old'!$B$29:$B$36,'Assumptions (T&amp;D) old'!$C$29:$C$36)</f>
        <v>4.3</v>
      </c>
      <c r="AG21" s="637">
        <f>LOOKUP($AZ$22,'Assumptions (T&amp;D) old'!$B$29:$B$36,'Assumptions (T&amp;D) old'!$C$29:$C$36)</f>
        <v>4.3</v>
      </c>
      <c r="AH21" s="637">
        <f>LOOKUP($AZ$22,'Assumptions (T&amp;D) old'!$B$29:$B$36,'Assumptions (T&amp;D) old'!$C$29:$C$36)</f>
        <v>4.3</v>
      </c>
      <c r="AI21" s="637">
        <f>LOOKUP($AZ$22,'Assumptions (T&amp;D) old'!$B$29:$B$36,'Assumptions (T&amp;D) old'!$C$29:$C$36)</f>
        <v>4.3</v>
      </c>
      <c r="AJ21" s="637">
        <f>LOOKUP($AZ$22,'Assumptions (T&amp;D) old'!$B$29:$B$36,'Assumptions (T&amp;D) old'!$C$29:$C$36)</f>
        <v>4.3</v>
      </c>
      <c r="AK21" s="637">
        <f>LOOKUP($AZ$22,'Assumptions (T&amp;D) old'!$B$29:$B$36,'Assumptions (T&amp;D) old'!$C$29:$C$36)</f>
        <v>4.3</v>
      </c>
      <c r="AL21" s="637">
        <f>LOOKUP($AZ$22,'Assumptions (T&amp;D) old'!$B$29:$B$36,'Assumptions (T&amp;D) old'!$C$29:$C$36)</f>
        <v>4.3</v>
      </c>
      <c r="AM21" s="637">
        <f>LOOKUP($AZ$22,'Assumptions (T&amp;D) old'!$B$29:$B$36,'Assumptions (T&amp;D) old'!$C$29:$C$36)</f>
        <v>4.3</v>
      </c>
      <c r="AN21" s="637">
        <f>LOOKUP($AZ$22,'Assumptions (T&amp;D) old'!$B$29:$B$36,'Assumptions (T&amp;D) old'!$C$29:$C$36)</f>
        <v>4.3</v>
      </c>
      <c r="AO21" s="637">
        <f>LOOKUP($AZ$22,'Assumptions (T&amp;D) old'!$B$29:$B$36,'Assumptions (T&amp;D) old'!$C$29:$C$36)</f>
        <v>4.3</v>
      </c>
      <c r="AP21" s="637">
        <f>LOOKUP($AZ$22,'Assumptions (T&amp;D) old'!$B$29:$B$36,'Assumptions (T&amp;D) old'!$C$29:$C$36)</f>
        <v>4.3</v>
      </c>
      <c r="AQ21" s="637">
        <f>LOOKUP($AZ$22,'Assumptions (T&amp;D) old'!$B$29:$B$36,'Assumptions (T&amp;D) old'!$C$29:$C$36)</f>
        <v>4.3</v>
      </c>
      <c r="AR21" s="637">
        <f>LOOKUP($AZ$22,'Assumptions (T&amp;D) old'!$B$29:$B$36,'Assumptions (T&amp;D) old'!$C$29:$C$36)</f>
        <v>4.3</v>
      </c>
      <c r="AS21" s="637">
        <f>LOOKUP($AZ$22,'Assumptions (T&amp;D) old'!$B$29:$B$36,'Assumptions (T&amp;D) old'!$C$29:$C$36)</f>
        <v>4.3</v>
      </c>
      <c r="AT21" s="637">
        <f>LOOKUP($AZ$22,'Assumptions (T&amp;D) old'!$B$29:$B$36,'Assumptions (T&amp;D) old'!$C$29:$C$36)</f>
        <v>4.3</v>
      </c>
      <c r="AU21" s="637">
        <f>LOOKUP($AZ$22,'Assumptions (T&amp;D) old'!$B$29:$B$36,'Assumptions (T&amp;D) old'!$C$29:$C$36)</f>
        <v>4.3</v>
      </c>
      <c r="AV21" s="637">
        <f>LOOKUP($AZ$22,'Assumptions (T&amp;D) old'!$B$29:$B$36,'Assumptions (T&amp;D) old'!$C$29:$C$36)</f>
        <v>4.3</v>
      </c>
      <c r="AW21" s="637">
        <f>LOOKUP($AZ$22,'Assumptions (T&amp;D) old'!$B$29:$B$36,'Assumptions (T&amp;D) old'!$C$29:$C$36)</f>
        <v>4.3</v>
      </c>
      <c r="AX21" s="637">
        <f>LOOKUP($AZ$22,'Assumptions (T&amp;D) old'!$B$29:$B$36,'Assumptions (T&amp;D) old'!$C$29:$C$36)</f>
        <v>4.3</v>
      </c>
      <c r="AY21" s="637">
        <f>LOOKUP($AZ$22,'Assumptions (T&amp;D) old'!$B$29:$B$36,'Assumptions (T&amp;D) old'!$C$29:$C$36)</f>
        <v>4.3</v>
      </c>
      <c r="AZ21" s="637">
        <f>LOOKUP($AZ$22,'Assumptions (T&amp;D) old'!$B$29:$B$36,'Assumptions (T&amp;D) old'!$C$29:$C$36)</f>
        <v>4.3</v>
      </c>
    </row>
    <row r="22">
      <c r="A22" s="78" t="s">
        <v>828</v>
      </c>
      <c r="B22" s="642">
        <f>(Model!C673+Model!C898)/SUM(Model!C9,Model!C428,Model!C673,Model!C898,Model!C1123,Model!C1350)</f>
        <v>0.0004245693311</v>
      </c>
      <c r="C22" s="642">
        <f>(Model!D673+Model!D898)/SUM(Model!D9,Model!D428,Model!D673,Model!D898,Model!D1123,Model!D1350)</f>
        <v>0.000705298807</v>
      </c>
      <c r="D22" s="642">
        <f>(Model!E673+Model!E898)/SUM(Model!E9,Model!E428,Model!E673,Model!E898,Model!E1123,Model!E1350)</f>
        <v>0.005378383098</v>
      </c>
      <c r="E22" s="642">
        <f>(Model!F673+Model!F898)/SUM(Model!F9,Model!F428,Model!F673,Model!F898,Model!F1123,Model!F1350)</f>
        <v>0.007154112835</v>
      </c>
      <c r="F22" s="642">
        <f>(Model!G673+Model!G898)/SUM(Model!G9,Model!G428,Model!G673,Model!G898,Model!G1123,Model!G1350)</f>
        <v>0.008980219064</v>
      </c>
      <c r="G22" s="644">
        <f>(Model!H673+Model!H898)/SUM(Model!H9,Model!H428,Model!H673,Model!H898,Model!H1123,Model!H1350)</f>
        <v>0.008316514362</v>
      </c>
      <c r="H22" s="644">
        <f>(Model!I673+Model!I898)/SUM(Model!I9,Model!I428,Model!I673,Model!I898,Model!I1123,Model!I1350)</f>
        <v>0.01241151124</v>
      </c>
      <c r="I22" s="644">
        <f>(Model!J673+Model!J898)/SUM(Model!J9,Model!J428,Model!J673,Model!J898,Model!J1123,Model!J1350)</f>
        <v>0.02313660506</v>
      </c>
      <c r="J22" s="644">
        <f>(Model!K673+Model!K898)/SUM(Model!K9,Model!K428,Model!K673,Model!K898,Model!K1123,Model!K1350)</f>
        <v>0.03733359846</v>
      </c>
      <c r="K22" s="642">
        <f>(Model!L673+Model!L898)/SUM(Model!L9,Model!L428,Model!L673,Model!L898,Model!L1123,Model!L1350)</f>
        <v>0.04445224416</v>
      </c>
      <c r="L22" s="642">
        <f>(Model!M673+Model!M898)/SUM(Model!M9,Model!M428,Model!M673,Model!M898,Model!M1123,Model!M1350)</f>
        <v>0.0557572237</v>
      </c>
      <c r="M22" s="642">
        <f>(Model!N673+Model!N898)/SUM(Model!N9,Model!N428,Model!N673,Model!N898,Model!N1123,Model!N1350)</f>
        <v>0.06422065291</v>
      </c>
      <c r="N22" s="642">
        <f>(Model!O673+Model!O898)/SUM(Model!O9,Model!O428,Model!O673,Model!O898,Model!O1123,Model!O1350)</f>
        <v>0.07416438111</v>
      </c>
      <c r="O22" s="642">
        <f>(Model!P673+Model!P898)/SUM(Model!P9,Model!P428,Model!P673,Model!P898,Model!P1123,Model!P1350)</f>
        <v>0.08494353856</v>
      </c>
      <c r="P22" s="642">
        <f>(Model!Q673+Model!Q898)/SUM(Model!Q9,Model!Q428,Model!Q673,Model!Q898,Model!Q1123,Model!Q1350)</f>
        <v>0.08595525123</v>
      </c>
      <c r="Q22" s="642">
        <f>(Model!R673+Model!R898)/SUM(Model!R9,Model!R428,Model!R673,Model!R898,Model!R1123,Model!R1350)</f>
        <v>0.08410883949</v>
      </c>
      <c r="R22" s="642">
        <f>(Model!S673+Model!S898)/SUM(Model!S9,Model!S428,Model!S673,Model!S898,Model!S1123,Model!S1350)</f>
        <v>0.08936158563</v>
      </c>
      <c r="S22" s="642">
        <f>(Model!T673+Model!T898)/SUM(Model!T9,Model!T428,Model!T673,Model!T898,Model!T1123,Model!T1350)</f>
        <v>0.07622761661</v>
      </c>
      <c r="T22" s="642">
        <f>(Model!U673+Model!U898)/SUM(Model!U9,Model!U428,Model!U673,Model!U898,Model!U1123,Model!U1350)</f>
        <v>0.08981040672</v>
      </c>
      <c r="U22" s="642">
        <f>(Model!V673+Model!V898)/SUM(Model!V9,Model!V428,Model!V673,Model!V898,Model!V1123,Model!V1350)</f>
        <v>0.1018742551</v>
      </c>
      <c r="V22" s="642">
        <f>(Model!W673+Model!W898)/SUM(Model!W9,Model!W428,Model!W673,Model!W898,Model!W1123,Model!W1350)</f>
        <v>0.1018742551</v>
      </c>
      <c r="W22" s="642">
        <f>(Model!X673+Model!X898)/SUM(Model!X9,Model!X428,Model!X673,Model!X898,Model!X1123,Model!X1350)</f>
        <v>0.114021832</v>
      </c>
      <c r="X22" s="642">
        <f>(Model!Y673+Model!Y898)/SUM(Model!Y9,Model!Y428,Model!Y673,Model!Y898,Model!Y1123,Model!Y1350)</f>
        <v>0.1260480827</v>
      </c>
      <c r="Y22" s="642">
        <f>(Model!Z673+Model!Z898)/SUM(Model!Z9,Model!Z428,Model!Z673,Model!Z898,Model!Z1123,Model!Z1350)</f>
        <v>0.1379548159</v>
      </c>
      <c r="Z22" s="642">
        <f>(Model!AA673+Model!AA898)/SUM(Model!AA9,Model!AA428,Model!AA673,Model!AA898,Model!AA1123,Model!AA1350)</f>
        <v>0.1497438044</v>
      </c>
      <c r="AA22" s="642">
        <f>(Model!AB673+Model!AB898)/SUM(Model!AB9,Model!AB428,Model!AB673,Model!AB898,Model!AB1123,Model!AB1350)</f>
        <v>0.1614167861</v>
      </c>
      <c r="AB22" s="642">
        <f>(Model!AC673+Model!AC898)/SUM(Model!AC9,Model!AC428,Model!AC673,Model!AC898,Model!AC1123,Model!AC1350)</f>
        <v>0.172975465</v>
      </c>
      <c r="AC22" s="642">
        <f>(Model!AD673+Model!AD898)/SUM(Model!AD9,Model!AD428,Model!AD673,Model!AD898,Model!AD1123,Model!AD1350)</f>
        <v>0.1844215117</v>
      </c>
      <c r="AD22" s="642">
        <f>(Model!AE673+Model!AE898)/SUM(Model!AE9,Model!AE428,Model!AE673,Model!AE898,Model!AE1123,Model!AE1350)</f>
        <v>0.1957565647</v>
      </c>
      <c r="AE22" s="642">
        <f>(Model!AF673+Model!AF898)/SUM(Model!AF9,Model!AF428,Model!AF673,Model!AF898,Model!AF1123,Model!AF1350)</f>
        <v>0.2069822305</v>
      </c>
      <c r="AF22" s="642">
        <f>(Model!AG673+Model!AG898)/SUM(Model!AG9,Model!AG428,Model!AG673,Model!AG898,Model!AG1123,Model!AG1350)</f>
        <v>0.2181000851</v>
      </c>
      <c r="AG22" s="642">
        <f>(Model!AH673+Model!AH898)/SUM(Model!AH9,Model!AH428,Model!AH673,Model!AH898,Model!AH1123,Model!AH1350)</f>
        <v>0.229111674</v>
      </c>
      <c r="AH22" s="642">
        <f>(Model!AI673+Model!AI898)/SUM(Model!AI9,Model!AI428,Model!AI673,Model!AI898,Model!AI1123,Model!AI1350)</f>
        <v>0.2400185137</v>
      </c>
      <c r="AI22" s="642">
        <f>(Model!AJ673+Model!AJ898)/SUM(Model!AJ9,Model!AJ428,Model!AJ673,Model!AJ898,Model!AJ1123,Model!AJ1350)</f>
        <v>0.2508220917</v>
      </c>
      <c r="AJ22" s="642">
        <f>(Model!AK673+Model!AK898)/SUM(Model!AK9,Model!AK428,Model!AK673,Model!AK898,Model!AK1123,Model!AK1350)</f>
        <v>0.2615238676</v>
      </c>
      <c r="AK22" s="642">
        <f>(Model!AL673+Model!AL898)/SUM(Model!AL9,Model!AL428,Model!AL673,Model!AL898,Model!AL1123,Model!AL1350)</f>
        <v>0.2721252735</v>
      </c>
      <c r="AL22" s="642">
        <f>(Model!AM673+Model!AM898)/SUM(Model!AM9,Model!AM428,Model!AM673,Model!AM898,Model!AM1123,Model!AM1350)</f>
        <v>0.2826277149</v>
      </c>
      <c r="AM22" s="642">
        <f>(Model!AN673+Model!AN898)/SUM(Model!AN9,Model!AN428,Model!AN673,Model!AN898,Model!AN1123,Model!AN1350)</f>
        <v>0.2930325711</v>
      </c>
      <c r="AN22" s="642">
        <f>(Model!AO673+Model!AO898)/SUM(Model!AO9,Model!AO428,Model!AO673,Model!AO898,Model!AO1123,Model!AO1350)</f>
        <v>0.3033411958</v>
      </c>
      <c r="AO22" s="642">
        <f>(Model!AP673+Model!AP898)/SUM(Model!AP9,Model!AP428,Model!AP673,Model!AP898,Model!AP1123,Model!AP1350)</f>
        <v>0.3135549181</v>
      </c>
      <c r="AP22" s="642">
        <f>(Model!AQ673+Model!AQ898)/SUM(Model!AQ9,Model!AQ428,Model!AQ673,Model!AQ898,Model!AQ1123,Model!AQ1350)</f>
        <v>0.3236750423</v>
      </c>
      <c r="AQ22" s="642">
        <f>(Model!AR673+Model!AR898)/SUM(Model!AR9,Model!AR428,Model!AR673,Model!AR898,Model!AR1123,Model!AR1350)</f>
        <v>0.3337028493</v>
      </c>
      <c r="AR22" s="642">
        <f>(Model!AS673+Model!AS898)/SUM(Model!AS9,Model!AS428,Model!AS673,Model!AS898,Model!AS1123,Model!AS1350)</f>
        <v>0.3436395964</v>
      </c>
      <c r="AS22" s="642">
        <f>(Model!AT673+Model!AT898)/SUM(Model!AT9,Model!AT428,Model!AT673,Model!AT898,Model!AT1123,Model!AT1350)</f>
        <v>0.3534865185</v>
      </c>
      <c r="AT22" s="642">
        <f>(Model!AU673+Model!AU898)/SUM(Model!AU9,Model!AU428,Model!AU673,Model!AU898,Model!AU1123,Model!AU1350)</f>
        <v>0.3632448279</v>
      </c>
      <c r="AU22" s="642">
        <f>(Model!AV673+Model!AV898)/SUM(Model!AV9,Model!AV428,Model!AV673,Model!AV898,Model!AV1123,Model!AV1350)</f>
        <v>0.3729157156</v>
      </c>
      <c r="AV22" s="642">
        <f>(Model!AW673+Model!AW898)/SUM(Model!AW9,Model!AW428,Model!AW673,Model!AW898,Model!AW1123,Model!AW1350)</f>
        <v>0.382500351</v>
      </c>
      <c r="AW22" s="642">
        <f>(Model!AX673+Model!AX898)/SUM(Model!AX9,Model!AX428,Model!AX673,Model!AX898,Model!AX1123,Model!AX1350)</f>
        <v>0.3919998829</v>
      </c>
      <c r="AX22" s="642">
        <f>(Model!AY673+Model!AY898)/SUM(Model!AY9,Model!AY428,Model!AY673,Model!AY898,Model!AY1123,Model!AY1350)</f>
        <v>0.4014154398</v>
      </c>
      <c r="AY22" s="642">
        <f>(Model!AZ673+Model!AZ898)/SUM(Model!AZ9,Model!AZ428,Model!AZ673,Model!AZ898,Model!AZ1123,Model!AZ1350)</f>
        <v>0.4107481302</v>
      </c>
      <c r="AZ22" s="642">
        <f>(Model!BA673+Model!BA898)/SUM(Model!BA9,Model!BA428,Model!BA673,Model!BA898,Model!BA1123,Model!BA1350)</f>
        <v>0.4199990434</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3.043530278</v>
      </c>
      <c r="K23" s="637">
        <f t="shared" si="18"/>
        <v>2.900633176</v>
      </c>
      <c r="L23" s="637">
        <f t="shared" si="18"/>
        <v>4.760242389</v>
      </c>
      <c r="M23" s="637">
        <f t="shared" si="18"/>
        <v>3.925750394</v>
      </c>
      <c r="N23" s="637">
        <f t="shared" si="18"/>
        <v>9.069874565</v>
      </c>
      <c r="O23" s="637">
        <f t="shared" si="18"/>
        <v>15.38054933</v>
      </c>
      <c r="P23" s="637">
        <f t="shared" si="18"/>
        <v>13.31738111</v>
      </c>
      <c r="Q23" s="637">
        <f t="shared" si="18"/>
        <v>14.90866658</v>
      </c>
      <c r="R23" s="637">
        <f t="shared" si="18"/>
        <v>14.91427769</v>
      </c>
      <c r="S23" s="637">
        <f t="shared" ref="S23:AZ23" si="19">AVERAGE(M23:R23)</f>
        <v>11.91941661</v>
      </c>
      <c r="T23" s="637">
        <f t="shared" si="19"/>
        <v>13.25169432</v>
      </c>
      <c r="U23" s="637">
        <f t="shared" si="19"/>
        <v>13.94866427</v>
      </c>
      <c r="V23" s="637">
        <f t="shared" si="19"/>
        <v>13.71001676</v>
      </c>
      <c r="W23" s="637">
        <f t="shared" si="19"/>
        <v>13.77545604</v>
      </c>
      <c r="X23" s="637">
        <f t="shared" si="19"/>
        <v>13.58658762</v>
      </c>
      <c r="Y23" s="637">
        <f t="shared" si="19"/>
        <v>13.36530594</v>
      </c>
      <c r="Z23" s="637">
        <f t="shared" si="19"/>
        <v>13.60628749</v>
      </c>
      <c r="AA23" s="637">
        <f t="shared" si="19"/>
        <v>13.66538635</v>
      </c>
      <c r="AB23" s="637">
        <f t="shared" si="19"/>
        <v>13.61817337</v>
      </c>
      <c r="AC23" s="637">
        <f t="shared" si="19"/>
        <v>13.60286613</v>
      </c>
      <c r="AD23" s="637">
        <f t="shared" si="19"/>
        <v>13.57410115</v>
      </c>
      <c r="AE23" s="637">
        <f t="shared" si="19"/>
        <v>13.57202007</v>
      </c>
      <c r="AF23" s="637">
        <f t="shared" si="19"/>
        <v>13.60647243</v>
      </c>
      <c r="AG23" s="637">
        <f t="shared" si="19"/>
        <v>13.60650325</v>
      </c>
      <c r="AH23" s="637">
        <f t="shared" si="19"/>
        <v>13.5966894</v>
      </c>
      <c r="AI23" s="637">
        <f t="shared" si="19"/>
        <v>13.59310874</v>
      </c>
      <c r="AJ23" s="637">
        <f t="shared" si="19"/>
        <v>13.59148251</v>
      </c>
      <c r="AK23" s="637">
        <f t="shared" si="19"/>
        <v>13.5943794</v>
      </c>
      <c r="AL23" s="637">
        <f t="shared" si="19"/>
        <v>13.59810595</v>
      </c>
      <c r="AM23" s="637">
        <f t="shared" si="19"/>
        <v>13.59671154</v>
      </c>
      <c r="AN23" s="637">
        <f t="shared" si="19"/>
        <v>13.59507959</v>
      </c>
      <c r="AO23" s="637">
        <f t="shared" si="19"/>
        <v>13.59481129</v>
      </c>
      <c r="AP23" s="637">
        <f t="shared" si="19"/>
        <v>13.59509505</v>
      </c>
      <c r="AQ23" s="637">
        <f t="shared" si="19"/>
        <v>13.59569714</v>
      </c>
      <c r="AR23" s="637">
        <f t="shared" si="19"/>
        <v>13.59591676</v>
      </c>
      <c r="AS23" s="637">
        <f t="shared" si="19"/>
        <v>13.59555189</v>
      </c>
      <c r="AT23" s="637">
        <f t="shared" si="19"/>
        <v>13.59535862</v>
      </c>
      <c r="AU23" s="637">
        <f t="shared" si="19"/>
        <v>13.59540512</v>
      </c>
      <c r="AV23" s="637">
        <f t="shared" si="19"/>
        <v>13.5955041</v>
      </c>
      <c r="AW23" s="637">
        <f t="shared" si="19"/>
        <v>13.59557227</v>
      </c>
      <c r="AX23" s="637">
        <f t="shared" si="19"/>
        <v>13.59555146</v>
      </c>
      <c r="AY23" s="637">
        <f t="shared" si="19"/>
        <v>13.59549058</v>
      </c>
      <c r="AZ23" s="637">
        <f t="shared" si="19"/>
        <v>13.59548036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25</v>
      </c>
      <c r="C27" s="647">
        <f>Model!D672</f>
        <v>349.3</v>
      </c>
      <c r="D27" s="647">
        <f>Model!E672</f>
        <v>494.9</v>
      </c>
      <c r="E27" s="647">
        <f>Model!F672</f>
        <v>535.9</v>
      </c>
      <c r="F27" s="647">
        <f>Model!G672</f>
        <v>535.9</v>
      </c>
      <c r="G27" s="647">
        <f>Model!H672</f>
        <v>760.3</v>
      </c>
      <c r="H27" s="647">
        <f>Model!I672</f>
        <v>1288.4</v>
      </c>
      <c r="I27" s="647">
        <f>Model!J672</f>
        <v>2079.9</v>
      </c>
      <c r="J27" s="647">
        <f>Model!K672</f>
        <v>2430.8</v>
      </c>
      <c r="K27" s="647">
        <f>Model!L672</f>
        <v>3677.5</v>
      </c>
      <c r="L27" s="647">
        <f>Model!M672</f>
        <v>4255.9</v>
      </c>
      <c r="M27" s="647">
        <f>Model!N672</f>
        <v>4661.1</v>
      </c>
      <c r="N27" s="647">
        <f>Model!O672</f>
        <v>5958.4</v>
      </c>
      <c r="O27" s="647">
        <f>Model!P672</f>
        <v>5958.4</v>
      </c>
      <c r="P27" s="647">
        <f>Model!Q672</f>
        <v>6225.2</v>
      </c>
      <c r="Q27" s="647">
        <f>Model!R672</f>
        <v>6225.2</v>
      </c>
      <c r="R27" s="647">
        <f>Model!S672</f>
        <v>6235.2</v>
      </c>
      <c r="S27" s="647">
        <f>Model!T672</f>
        <v>6285.2</v>
      </c>
      <c r="T27" s="647">
        <f>Model!U672</f>
        <v>6285.2</v>
      </c>
      <c r="U27" s="647">
        <f>Model!V672</f>
        <v>6285.2</v>
      </c>
      <c r="V27" s="648">
        <f>Model!W672</f>
        <v>6285.2</v>
      </c>
      <c r="W27" s="648">
        <f>Model!X672</f>
        <v>6964.183897</v>
      </c>
      <c r="X27" s="648">
        <f>Model!Y672</f>
        <v>7643.167794</v>
      </c>
      <c r="Y27" s="648">
        <f>Model!Z672</f>
        <v>8322.15169</v>
      </c>
      <c r="Z27" s="648">
        <f>Model!AA672</f>
        <v>9001.135587</v>
      </c>
      <c r="AA27" s="648">
        <f>Model!AB672</f>
        <v>9680.119484</v>
      </c>
      <c r="AB27" s="648">
        <f>Model!AC672</f>
        <v>10359.10338</v>
      </c>
      <c r="AC27" s="648">
        <f>Model!AD672</f>
        <v>11038.08728</v>
      </c>
      <c r="AD27" s="648">
        <f>Model!AE672</f>
        <v>11717.07117</v>
      </c>
      <c r="AE27" s="648">
        <f>Model!AF672</f>
        <v>12396.05507</v>
      </c>
      <c r="AF27" s="648">
        <f>Model!AG672</f>
        <v>13075.03897</v>
      </c>
      <c r="AG27" s="648">
        <f>Model!AH672</f>
        <v>13754.02286</v>
      </c>
      <c r="AH27" s="648">
        <f>Model!AI672</f>
        <v>14433.00676</v>
      </c>
      <c r="AI27" s="648">
        <f>Model!AJ672</f>
        <v>15111.99066</v>
      </c>
      <c r="AJ27" s="648">
        <f>Model!AK672</f>
        <v>15790.97456</v>
      </c>
      <c r="AK27" s="648">
        <f>Model!AL672</f>
        <v>16469.95845</v>
      </c>
      <c r="AL27" s="648">
        <f>Model!AM672</f>
        <v>17148.94235</v>
      </c>
      <c r="AM27" s="648">
        <f>Model!AN672</f>
        <v>17827.92625</v>
      </c>
      <c r="AN27" s="648">
        <f>Model!AO672</f>
        <v>18506.91014</v>
      </c>
      <c r="AO27" s="648">
        <f>Model!AP672</f>
        <v>19185.89404</v>
      </c>
      <c r="AP27" s="648">
        <f>Model!AQ672</f>
        <v>19864.87794</v>
      </c>
      <c r="AQ27" s="648">
        <f>Model!AR672</f>
        <v>20543.86183</v>
      </c>
      <c r="AR27" s="648">
        <f>Model!AS672</f>
        <v>21222.84573</v>
      </c>
      <c r="AS27" s="648">
        <f>Model!AT672</f>
        <v>21901.82963</v>
      </c>
      <c r="AT27" s="648">
        <f>Model!AU672</f>
        <v>22580.81352</v>
      </c>
      <c r="AU27" s="648">
        <f>Model!AV672</f>
        <v>23259.79742</v>
      </c>
      <c r="AV27" s="648">
        <f>Model!AW672</f>
        <v>23938.78132</v>
      </c>
      <c r="AW27" s="648">
        <f>Model!AX672</f>
        <v>24617.76521</v>
      </c>
      <c r="AX27" s="648">
        <f>Model!AY672</f>
        <v>25296.74911</v>
      </c>
      <c r="AY27" s="648">
        <f>Model!AZ672</f>
        <v>25975.73301</v>
      </c>
      <c r="AZ27" s="648">
        <f>Model!BA672</f>
        <v>26654.7169</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729.9</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0.3725119912</v>
      </c>
      <c r="W15" s="208">
        <f>if(Model!X8&gt;0,Model!X9*1000000/(Model!X8*8760),0)</f>
        <v>0.3725119912</v>
      </c>
      <c r="X15" s="208">
        <f>if(Model!Y8&gt;0,Model!Y9*1000000/(Model!Y8*8760),0)</f>
        <v>0.3725119912</v>
      </c>
      <c r="Y15" s="208">
        <f>if(Model!Z8&gt;0,Model!Z9*1000000/(Model!Z8*8760),0)</f>
        <v>0.3725119912</v>
      </c>
      <c r="Z15" s="208">
        <f>if(Model!AA8&gt;0,Model!AA9*1000000/(Model!AA8*8760),0)</f>
        <v>0.3725119912</v>
      </c>
      <c r="AA15" s="208">
        <f>if(Model!AB8&gt;0,Model!AB9*1000000/(Model!AB8*8760),0)</f>
        <v>0.3725119912</v>
      </c>
      <c r="AB15" s="208">
        <f>if(Model!AC8&gt;0,Model!AC9*1000000/(Model!AC8*8760),0)</f>
        <v>0.3725119912</v>
      </c>
      <c r="AC15" s="208">
        <f>if(Model!AD8&gt;0,Model!AD9*1000000/(Model!AD8*8760),0)</f>
        <v>0.3725119912</v>
      </c>
      <c r="AD15" s="208">
        <f>if(Model!AE8&gt;0,Model!AE9*1000000/(Model!AE8*8760),0)</f>
        <v>0.3725119912</v>
      </c>
      <c r="AE15" s="208">
        <f>if(Model!AF8&gt;0,Model!AF9*1000000/(Model!AF8*8760),0)</f>
        <v>0.3725119912</v>
      </c>
      <c r="AF15" s="208">
        <f>if(Model!AG8&gt;0,Model!AG9*1000000/(Model!AG8*8760),0)</f>
        <v>0.3725119912</v>
      </c>
      <c r="AG15" s="208">
        <f>if(Model!AH8&gt;0,Model!AH9*1000000/(Model!AH8*8760),0)</f>
        <v>0.3725119912</v>
      </c>
      <c r="AH15" s="208">
        <f>if(Model!AI8&gt;0,Model!AI9*1000000/(Model!AI8*8760),0)</f>
        <v>0.3725119912</v>
      </c>
      <c r="AI15" s="208">
        <f>if(Model!AJ8&gt;0,Model!AJ9*1000000/(Model!AJ8*8760),0)</f>
        <v>0.3725119912</v>
      </c>
      <c r="AJ15" s="208">
        <f>if(Model!AK8&gt;0,Model!AK9*1000000/(Model!AK8*8760),0)</f>
        <v>0.3725119912</v>
      </c>
      <c r="AK15" s="208">
        <f>if(Model!AL8&gt;0,Model!AL9*1000000/(Model!AL8*8760),0)</f>
        <v>0.3725119912</v>
      </c>
      <c r="AL15" s="208">
        <f>if(Model!AM8&gt;0,Model!AM9*1000000/(Model!AM8*8760),0)</f>
        <v>0.3725119912</v>
      </c>
      <c r="AM15" s="208">
        <f>if(Model!AN8&gt;0,Model!AN9*1000000/(Model!AN8*8760),0)</f>
        <v>0.3725119912</v>
      </c>
      <c r="AN15" s="208">
        <f>if(Model!AO8&gt;0,Model!AO9*1000000/(Model!AO8*8760),0)</f>
        <v>0.3725119912</v>
      </c>
      <c r="AO15" s="208">
        <f>if(Model!AP8&gt;0,Model!AP9*1000000/(Model!AP8*8760),0)</f>
        <v>0.3725119912</v>
      </c>
      <c r="AP15" s="208">
        <f>if(Model!AQ8&gt;0,Model!AQ9*1000000/(Model!AQ8*8760),0)</f>
        <v>0.3725119912</v>
      </c>
      <c r="AQ15" s="208">
        <f>if(Model!AR8&gt;0,Model!AR9*1000000/(Model!AR8*8760),0)</f>
        <v>0.3725119912</v>
      </c>
      <c r="AR15" s="208">
        <f>if(Model!AS8&gt;0,Model!AS9*1000000/(Model!AS8*8760),0)</f>
        <v>0.3725119912</v>
      </c>
      <c r="AS15" s="208">
        <f>if(Model!AT8&gt;0,Model!AT9*1000000/(Model!AT8*8760),0)</f>
        <v>0.3725119912</v>
      </c>
      <c r="AT15" s="208">
        <f>if(Model!AU8&gt;0,Model!AU9*1000000/(Model!AU8*8760),0)</f>
        <v>0.3725119912</v>
      </c>
      <c r="AU15" s="208">
        <f>if(Model!AV8&gt;0,Model!AV9*1000000/(Model!AV8*8760),0)</f>
        <v>0.3725119912</v>
      </c>
      <c r="AV15" s="208">
        <f>if(Model!AW8&gt;0,Model!AW9*1000000/(Model!AW8*8760),0)</f>
        <v>0.3725119912</v>
      </c>
      <c r="AW15" s="208">
        <f>if(Model!AX8&gt;0,Model!AX9*1000000/(Model!AX8*8760),0)</f>
        <v>0.3725119912</v>
      </c>
      <c r="AX15" s="208">
        <f>if(Model!AY8&gt;0,Model!AY9*1000000/(Model!AY8*8760),0)</f>
        <v>0.3725119912</v>
      </c>
      <c r="AY15" s="208">
        <f>if(Model!AZ8&gt;0,Model!AZ9*1000000/(Model!AZ8*8760),0)</f>
        <v>0.3725119912</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28.83581599</v>
      </c>
      <c r="W20" s="177">
        <f t="shared" ref="W20:AZ20" si="7">V20*(1+V50-V21)</f>
        <v>29.32297511</v>
      </c>
      <c r="X20" s="177">
        <f t="shared" si="7"/>
        <v>29.81836441</v>
      </c>
      <c r="Y20" s="177">
        <f t="shared" si="7"/>
        <v>30.32212294</v>
      </c>
      <c r="Z20" s="177">
        <f t="shared" si="7"/>
        <v>30.83439208</v>
      </c>
      <c r="AA20" s="177">
        <f t="shared" si="7"/>
        <v>31.35531562</v>
      </c>
      <c r="AB20" s="177">
        <f t="shared" si="7"/>
        <v>31.88503977</v>
      </c>
      <c r="AC20" s="177">
        <f t="shared" si="7"/>
        <v>32.4237132</v>
      </c>
      <c r="AD20" s="177">
        <f t="shared" si="7"/>
        <v>32.97148711</v>
      </c>
      <c r="AE20" s="177">
        <f t="shared" si="7"/>
        <v>33.52851524</v>
      </c>
      <c r="AF20" s="177">
        <f t="shared" si="7"/>
        <v>34.09495393</v>
      </c>
      <c r="AG20" s="177">
        <f t="shared" si="7"/>
        <v>34.67096218</v>
      </c>
      <c r="AH20" s="177">
        <f t="shared" si="7"/>
        <v>35.25670164</v>
      </c>
      <c r="AI20" s="177">
        <f t="shared" si="7"/>
        <v>35.85233673</v>
      </c>
      <c r="AJ20" s="177">
        <f t="shared" si="7"/>
        <v>36.45803462</v>
      </c>
      <c r="AK20" s="177">
        <f t="shared" si="7"/>
        <v>37.07396531</v>
      </c>
      <c r="AL20" s="177">
        <f t="shared" si="7"/>
        <v>37.70030168</v>
      </c>
      <c r="AM20" s="177">
        <f t="shared" si="7"/>
        <v>38.33721952</v>
      </c>
      <c r="AN20" s="177">
        <f t="shared" si="7"/>
        <v>38.98489761</v>
      </c>
      <c r="AO20" s="177">
        <f t="shared" si="7"/>
        <v>39.64351773</v>
      </c>
      <c r="AP20" s="177">
        <f t="shared" si="7"/>
        <v>40.31326473</v>
      </c>
      <c r="AQ20" s="177">
        <f t="shared" si="7"/>
        <v>40.99432659</v>
      </c>
      <c r="AR20" s="177">
        <f t="shared" si="7"/>
        <v>41.68689447</v>
      </c>
      <c r="AS20" s="177">
        <f t="shared" si="7"/>
        <v>42.39116277</v>
      </c>
      <c r="AT20" s="177">
        <f t="shared" si="7"/>
        <v>43.10732913</v>
      </c>
      <c r="AU20" s="177">
        <f t="shared" si="7"/>
        <v>43.83559458</v>
      </c>
      <c r="AV20" s="177">
        <f t="shared" si="7"/>
        <v>44.57616352</v>
      </c>
      <c r="AW20" s="177">
        <f t="shared" si="7"/>
        <v>45.32924381</v>
      </c>
      <c r="AX20" s="177">
        <f t="shared" si="7"/>
        <v>46.09504682</v>
      </c>
      <c r="AY20" s="177">
        <f t="shared" si="7"/>
        <v>46.87378748</v>
      </c>
      <c r="AZ20" s="177">
        <f t="shared" si="7"/>
        <v>47.66568437</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13.16117963</v>
      </c>
      <c r="W27" s="177">
        <f t="shared" ref="W27:AZ27" si="17">V27*(1+V50-V28)</f>
        <v>13.40326949</v>
      </c>
      <c r="X27" s="177">
        <f t="shared" si="17"/>
        <v>13.64981241</v>
      </c>
      <c r="Y27" s="177">
        <f t="shared" si="17"/>
        <v>13.9008903</v>
      </c>
      <c r="Z27" s="177">
        <f t="shared" si="17"/>
        <v>14.15658658</v>
      </c>
      <c r="AA27" s="177">
        <f t="shared" si="17"/>
        <v>14.41698619</v>
      </c>
      <c r="AB27" s="177">
        <f t="shared" si="17"/>
        <v>14.68217566</v>
      </c>
      <c r="AC27" s="177">
        <f t="shared" si="17"/>
        <v>14.95224308</v>
      </c>
      <c r="AD27" s="177">
        <f t="shared" si="17"/>
        <v>15.22727819</v>
      </c>
      <c r="AE27" s="177">
        <f t="shared" si="17"/>
        <v>15.50737236</v>
      </c>
      <c r="AF27" s="177">
        <f t="shared" si="17"/>
        <v>15.79261865</v>
      </c>
      <c r="AG27" s="177">
        <f t="shared" si="17"/>
        <v>16.08311183</v>
      </c>
      <c r="AH27" s="177">
        <f t="shared" si="17"/>
        <v>16.3789484</v>
      </c>
      <c r="AI27" s="177">
        <f t="shared" si="17"/>
        <v>16.68022667</v>
      </c>
      <c r="AJ27" s="177">
        <f t="shared" si="17"/>
        <v>16.98704672</v>
      </c>
      <c r="AK27" s="177">
        <f t="shared" si="17"/>
        <v>17.29951049</v>
      </c>
      <c r="AL27" s="177">
        <f t="shared" si="17"/>
        <v>17.61772179</v>
      </c>
      <c r="AM27" s="177">
        <f t="shared" si="17"/>
        <v>17.94178635</v>
      </c>
      <c r="AN27" s="177">
        <f t="shared" si="17"/>
        <v>18.27181182</v>
      </c>
      <c r="AO27" s="177">
        <f t="shared" si="17"/>
        <v>18.60790787</v>
      </c>
      <c r="AP27" s="177">
        <f t="shared" si="17"/>
        <v>18.95018614</v>
      </c>
      <c r="AQ27" s="177">
        <f t="shared" si="17"/>
        <v>19.29876036</v>
      </c>
      <c r="AR27" s="177">
        <f t="shared" si="17"/>
        <v>19.65374634</v>
      </c>
      <c r="AS27" s="177">
        <f t="shared" si="17"/>
        <v>20.01526202</v>
      </c>
      <c r="AT27" s="177">
        <f t="shared" si="17"/>
        <v>20.3834275</v>
      </c>
      <c r="AU27" s="177">
        <f t="shared" si="17"/>
        <v>20.7583651</v>
      </c>
      <c r="AV27" s="177">
        <f t="shared" si="17"/>
        <v>21.1401994</v>
      </c>
      <c r="AW27" s="177">
        <f t="shared" si="17"/>
        <v>21.52905724</v>
      </c>
      <c r="AX27" s="177">
        <f t="shared" si="17"/>
        <v>21.92506783</v>
      </c>
      <c r="AY27" s="177">
        <f t="shared" si="17"/>
        <v>22.32836274</v>
      </c>
      <c r="AZ27" s="177">
        <f t="shared" si="17"/>
        <v>22.73907594</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0</v>
      </c>
      <c r="X53" s="252">
        <f t="shared" si="29"/>
        <v>0</v>
      </c>
      <c r="Y53" s="252">
        <f t="shared" si="29"/>
        <v>0</v>
      </c>
      <c r="Z53" s="252">
        <f t="shared" si="29"/>
        <v>729.9</v>
      </c>
      <c r="AA53" s="252">
        <f t="shared" si="29"/>
        <v>729.9</v>
      </c>
      <c r="AB53" s="252">
        <f t="shared" si="29"/>
        <v>0</v>
      </c>
      <c r="AC53" s="252">
        <f t="shared" si="29"/>
        <v>0</v>
      </c>
      <c r="AD53" s="252">
        <f t="shared" si="29"/>
        <v>0</v>
      </c>
      <c r="AE53" s="252">
        <f t="shared" si="29"/>
        <v>0</v>
      </c>
      <c r="AF53" s="252">
        <f t="shared" si="29"/>
        <v>0</v>
      </c>
      <c r="AG53" s="252">
        <f t="shared" si="29"/>
        <v>0</v>
      </c>
      <c r="AH53" s="252">
        <f t="shared" si="29"/>
        <v>642.2</v>
      </c>
      <c r="AI53" s="252">
        <f t="shared" si="29"/>
        <v>0</v>
      </c>
      <c r="AJ53" s="252">
        <f t="shared" si="29"/>
        <v>0</v>
      </c>
      <c r="AK53" s="252">
        <f t="shared" si="29"/>
        <v>0</v>
      </c>
      <c r="AL53" s="252">
        <f t="shared" si="29"/>
        <v>0</v>
      </c>
      <c r="AM53" s="252">
        <f t="shared" si="29"/>
        <v>0</v>
      </c>
      <c r="AN53" s="252">
        <f t="shared" si="29"/>
        <v>0</v>
      </c>
      <c r="AO53" s="252">
        <f t="shared" si="29"/>
        <v>0</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729.9</v>
      </c>
      <c r="W97" s="252">
        <f t="shared" si="31"/>
        <v>0</v>
      </c>
      <c r="X97" s="252">
        <f t="shared" ref="X97:BB97" si="73">IF(AND(X$54-$A97&gt;$V$38,SUM($W97:W97)&lt;&gt;$V97),$V97,0)</f>
        <v>0</v>
      </c>
      <c r="Y97" s="252">
        <f t="shared" si="73"/>
        <v>0</v>
      </c>
      <c r="Z97" s="252">
        <f t="shared" si="73"/>
        <v>729.9</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729.9</v>
      </c>
      <c r="W98" s="252">
        <f t="shared" si="31"/>
        <v>0</v>
      </c>
      <c r="X98" s="252">
        <f t="shared" ref="X98:BB98" si="74">IF(AND(X$54-$A98&gt;$V$38,SUM($W98:W98)&lt;&gt;$V98),$V98,0)</f>
        <v>0</v>
      </c>
      <c r="Y98" s="252">
        <f t="shared" si="74"/>
        <v>0</v>
      </c>
      <c r="Z98" s="252">
        <f t="shared" si="74"/>
        <v>0</v>
      </c>
      <c r="AA98" s="252">
        <f t="shared" si="74"/>
        <v>729.9</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0.0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0</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642.2</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642.2</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0</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0.0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0</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0.0</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449.63333333333367</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659.8333333333335</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151.7333333333338</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1426.6</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0.5843333333</v>
      </c>
      <c r="X17" s="754">
        <f t="shared" si="7"/>
        <v>0.5986666667</v>
      </c>
      <c r="Y17" s="754">
        <f t="shared" si="7"/>
        <v>0.613</v>
      </c>
      <c r="Z17" s="754">
        <f t="shared" si="7"/>
        <v>0.6273333333</v>
      </c>
      <c r="AA17" s="754">
        <f t="shared" si="7"/>
        <v>0.6416666667</v>
      </c>
      <c r="AB17" s="754">
        <f t="shared" si="7"/>
        <v>0.656</v>
      </c>
      <c r="AC17" s="754">
        <f t="shared" si="7"/>
        <v>0.6703333333</v>
      </c>
      <c r="AD17" s="754">
        <f t="shared" si="7"/>
        <v>0.6846666667</v>
      </c>
      <c r="AE17" s="754">
        <f t="shared" si="7"/>
        <v>0.699</v>
      </c>
      <c r="AF17" s="754">
        <f t="shared" si="7"/>
        <v>0.7133333333</v>
      </c>
      <c r="AG17" s="754">
        <f t="shared" si="7"/>
        <v>0.7276666667</v>
      </c>
      <c r="AH17" s="754">
        <f t="shared" si="7"/>
        <v>0.742</v>
      </c>
      <c r="AI17" s="754">
        <f t="shared" si="7"/>
        <v>0.7563333333</v>
      </c>
      <c r="AJ17" s="754">
        <f t="shared" si="7"/>
        <v>0.7706666667</v>
      </c>
      <c r="AK17" s="754">
        <f t="shared" si="7"/>
        <v>0.785</v>
      </c>
      <c r="AL17" s="754">
        <f t="shared" si="7"/>
        <v>0.7993333333</v>
      </c>
      <c r="AM17" s="754">
        <f t="shared" si="7"/>
        <v>0.8136666667</v>
      </c>
      <c r="AN17" s="754">
        <f t="shared" si="7"/>
        <v>0.828</v>
      </c>
      <c r="AO17" s="754">
        <f t="shared" si="7"/>
        <v>0.8423333333</v>
      </c>
      <c r="AP17" s="754">
        <f t="shared" si="7"/>
        <v>0.8566666667</v>
      </c>
      <c r="AQ17" s="539">
        <f t="shared" si="7"/>
        <v>0.871</v>
      </c>
      <c r="AR17" s="539">
        <f t="shared" si="7"/>
        <v>0.8853333333</v>
      </c>
      <c r="AS17" s="539">
        <f t="shared" si="7"/>
        <v>0.8996666667</v>
      </c>
      <c r="AT17" s="539">
        <f t="shared" si="7"/>
        <v>0.914</v>
      </c>
      <c r="AU17" s="539">
        <f t="shared" si="7"/>
        <v>0.9283333333</v>
      </c>
      <c r="AV17" s="539">
        <f t="shared" si="7"/>
        <v>0.9426666667</v>
      </c>
      <c r="AW17" s="539">
        <f t="shared" si="7"/>
        <v>0.957</v>
      </c>
      <c r="AX17" s="539">
        <f t="shared" si="7"/>
        <v>0.9713333333</v>
      </c>
      <c r="AY17" s="539">
        <f t="shared" si="7"/>
        <v>0.9856666667</v>
      </c>
      <c r="AZ17" s="755">
        <f>if(Inputs!$H$5+Inputs!$H$6&gt;0,Inputs!$H$5/(Inputs!$H$5+Inputs!$H$6),0)</f>
        <v>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0.4156666667</v>
      </c>
      <c r="X18" s="754">
        <f t="shared" si="9"/>
        <v>0.4013333333</v>
      </c>
      <c r="Y18" s="754">
        <f t="shared" si="9"/>
        <v>0.387</v>
      </c>
      <c r="Z18" s="754">
        <f t="shared" si="9"/>
        <v>0.3726666667</v>
      </c>
      <c r="AA18" s="754">
        <f t="shared" si="9"/>
        <v>0.3583333333</v>
      </c>
      <c r="AB18" s="754">
        <f t="shared" si="9"/>
        <v>0.344</v>
      </c>
      <c r="AC18" s="754">
        <f t="shared" si="9"/>
        <v>0.3296666667</v>
      </c>
      <c r="AD18" s="754">
        <f t="shared" si="9"/>
        <v>0.3153333333</v>
      </c>
      <c r="AE18" s="754">
        <f t="shared" si="9"/>
        <v>0.301</v>
      </c>
      <c r="AF18" s="754">
        <f t="shared" si="9"/>
        <v>0.2866666667</v>
      </c>
      <c r="AG18" s="754">
        <f t="shared" si="9"/>
        <v>0.2723333333</v>
      </c>
      <c r="AH18" s="754">
        <f t="shared" si="9"/>
        <v>0.258</v>
      </c>
      <c r="AI18" s="754">
        <f t="shared" si="9"/>
        <v>0.2436666667</v>
      </c>
      <c r="AJ18" s="754">
        <f t="shared" si="9"/>
        <v>0.2293333333</v>
      </c>
      <c r="AK18" s="754">
        <f t="shared" si="9"/>
        <v>0.215</v>
      </c>
      <c r="AL18" s="754">
        <f t="shared" si="9"/>
        <v>0.2006666667</v>
      </c>
      <c r="AM18" s="754">
        <f t="shared" si="9"/>
        <v>0.1863333333</v>
      </c>
      <c r="AN18" s="754">
        <f t="shared" si="9"/>
        <v>0.172</v>
      </c>
      <c r="AO18" s="754">
        <f t="shared" si="9"/>
        <v>0.1576666667</v>
      </c>
      <c r="AP18" s="754">
        <f t="shared" si="9"/>
        <v>0.1433333333</v>
      </c>
      <c r="AQ18" s="539">
        <f t="shared" si="9"/>
        <v>0.129</v>
      </c>
      <c r="AR18" s="539">
        <f t="shared" si="9"/>
        <v>0.1146666667</v>
      </c>
      <c r="AS18" s="539">
        <f t="shared" si="9"/>
        <v>0.1003333333</v>
      </c>
      <c r="AT18" s="539">
        <f t="shared" si="9"/>
        <v>0.086</v>
      </c>
      <c r="AU18" s="539">
        <f t="shared" si="9"/>
        <v>0.07166666667</v>
      </c>
      <c r="AV18" s="539">
        <f t="shared" si="9"/>
        <v>0.05733333333</v>
      </c>
      <c r="AW18" s="539">
        <f t="shared" si="9"/>
        <v>0.043</v>
      </c>
      <c r="AX18" s="539">
        <f t="shared" si="9"/>
        <v>0.02866666667</v>
      </c>
      <c r="AY18" s="539">
        <f t="shared" si="9"/>
        <v>0.01433333333</v>
      </c>
      <c r="AZ18" s="755">
        <f>if(Inputs!$H$5+Inputs!$H$6&gt;0,Inputs!$H$6/(Inputs!$H$5+Inputs!$H$6),0)</f>
        <v>0</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0.5174581739</v>
      </c>
      <c r="X20" s="754">
        <f t="shared" si="11"/>
        <v>0.514424894</v>
      </c>
      <c r="Y20" s="754">
        <f t="shared" si="11"/>
        <v>0.5113916142</v>
      </c>
      <c r="Z20" s="754">
        <f t="shared" si="11"/>
        <v>0.5083583344</v>
      </c>
      <c r="AA20" s="754">
        <f t="shared" si="11"/>
        <v>0.5053250545</v>
      </c>
      <c r="AB20" s="754">
        <f t="shared" si="11"/>
        <v>0.5022917747</v>
      </c>
      <c r="AC20" s="754">
        <f t="shared" si="11"/>
        <v>0.4992584949</v>
      </c>
      <c r="AD20" s="754">
        <f t="shared" si="11"/>
        <v>0.4962252151</v>
      </c>
      <c r="AE20" s="754">
        <f t="shared" si="11"/>
        <v>0.4931919352</v>
      </c>
      <c r="AF20" s="754">
        <f t="shared" si="11"/>
        <v>0.4901586554</v>
      </c>
      <c r="AG20" s="754">
        <f t="shared" si="11"/>
        <v>0.4871253756</v>
      </c>
      <c r="AH20" s="754">
        <f t="shared" si="11"/>
        <v>0.4840920957</v>
      </c>
      <c r="AI20" s="754">
        <f t="shared" si="11"/>
        <v>0.4810588159</v>
      </c>
      <c r="AJ20" s="754">
        <f t="shared" si="11"/>
        <v>0.4780255361</v>
      </c>
      <c r="AK20" s="754">
        <f t="shared" si="11"/>
        <v>0.4749922562</v>
      </c>
      <c r="AL20" s="754">
        <f t="shared" si="11"/>
        <v>0.4719589764</v>
      </c>
      <c r="AM20" s="754">
        <f t="shared" si="11"/>
        <v>0.4689256966</v>
      </c>
      <c r="AN20" s="754">
        <f t="shared" si="11"/>
        <v>0.4658924167</v>
      </c>
      <c r="AO20" s="754">
        <f t="shared" si="11"/>
        <v>0.4628591369</v>
      </c>
      <c r="AP20" s="754">
        <f t="shared" si="11"/>
        <v>0.4598258571</v>
      </c>
      <c r="AQ20" s="539">
        <f t="shared" si="11"/>
        <v>0.4567925773</v>
      </c>
      <c r="AR20" s="539">
        <f t="shared" si="11"/>
        <v>0.4537592974</v>
      </c>
      <c r="AS20" s="539">
        <f t="shared" si="11"/>
        <v>0.4507260176</v>
      </c>
      <c r="AT20" s="539">
        <f t="shared" si="11"/>
        <v>0.4476927378</v>
      </c>
      <c r="AU20" s="539">
        <f t="shared" si="11"/>
        <v>0.4446594579</v>
      </c>
      <c r="AV20" s="539">
        <f t="shared" si="11"/>
        <v>0.4416261781</v>
      </c>
      <c r="AW20" s="539">
        <f t="shared" si="11"/>
        <v>0.4385928983</v>
      </c>
      <c r="AX20" s="539">
        <f t="shared" si="11"/>
        <v>0.4355596184</v>
      </c>
      <c r="AY20" s="539">
        <f t="shared" si="11"/>
        <v>0.4325263386</v>
      </c>
      <c r="AZ20" s="755">
        <f>Inputs!$B$26</f>
        <v>0.4294930588</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v>
      </c>
      <c r="X22" s="754">
        <f t="shared" si="14"/>
        <v>0.084</v>
      </c>
      <c r="Y22" s="754">
        <f t="shared" si="14"/>
        <v>0.081</v>
      </c>
      <c r="Z22" s="754">
        <f t="shared" si="14"/>
        <v>0.078</v>
      </c>
      <c r="AA22" s="754">
        <f t="shared" si="14"/>
        <v>0.075</v>
      </c>
      <c r="AB22" s="754">
        <f t="shared" si="14"/>
        <v>0.072</v>
      </c>
      <c r="AC22" s="754">
        <f t="shared" si="14"/>
        <v>0.069</v>
      </c>
      <c r="AD22" s="754">
        <f t="shared" si="14"/>
        <v>0.066</v>
      </c>
      <c r="AE22" s="754">
        <f t="shared" si="14"/>
        <v>0.063</v>
      </c>
      <c r="AF22" s="754">
        <f t="shared" si="14"/>
        <v>0.06</v>
      </c>
      <c r="AG22" s="754">
        <f t="shared" si="14"/>
        <v>0.057</v>
      </c>
      <c r="AH22" s="754">
        <f t="shared" si="14"/>
        <v>0.054</v>
      </c>
      <c r="AI22" s="754">
        <f t="shared" si="14"/>
        <v>0.051</v>
      </c>
      <c r="AJ22" s="754">
        <f t="shared" si="14"/>
        <v>0.048</v>
      </c>
      <c r="AK22" s="754">
        <f t="shared" si="14"/>
        <v>0.045</v>
      </c>
      <c r="AL22" s="754">
        <f t="shared" si="14"/>
        <v>0.042</v>
      </c>
      <c r="AM22" s="754">
        <f t="shared" si="14"/>
        <v>0.039</v>
      </c>
      <c r="AN22" s="754">
        <f t="shared" si="14"/>
        <v>0.036</v>
      </c>
      <c r="AO22" s="754">
        <f t="shared" si="14"/>
        <v>0.033</v>
      </c>
      <c r="AP22" s="754">
        <f t="shared" si="14"/>
        <v>0.03</v>
      </c>
      <c r="AQ22" s="539">
        <f t="shared" si="14"/>
        <v>0.027</v>
      </c>
      <c r="AR22" s="539">
        <f t="shared" si="14"/>
        <v>0.024</v>
      </c>
      <c r="AS22" s="539">
        <f t="shared" si="14"/>
        <v>0.021</v>
      </c>
      <c r="AT22" s="539">
        <f t="shared" si="14"/>
        <v>0.018</v>
      </c>
      <c r="AU22" s="539">
        <f t="shared" si="14"/>
        <v>0.015</v>
      </c>
      <c r="AV22" s="539">
        <f t="shared" si="14"/>
        <v>0.012</v>
      </c>
      <c r="AW22" s="539">
        <f t="shared" si="14"/>
        <v>0.009</v>
      </c>
      <c r="AX22" s="539">
        <f t="shared" si="14"/>
        <v>0.006</v>
      </c>
      <c r="AY22" s="539">
        <f t="shared" si="14"/>
        <v>0.003</v>
      </c>
      <c r="AZ22" s="755">
        <f>Inputs!$B$27</f>
        <v>0</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591.2</v>
      </c>
      <c r="X63" s="252">
        <f t="shared" si="45"/>
        <v>0</v>
      </c>
      <c r="Y63" s="252">
        <f t="shared" si="45"/>
        <v>0</v>
      </c>
      <c r="Z63" s="252">
        <f t="shared" si="45"/>
        <v>0</v>
      </c>
      <c r="AA63" s="252">
        <f t="shared" si="45"/>
        <v>0</v>
      </c>
      <c r="AB63" s="252">
        <f t="shared" si="45"/>
        <v>0</v>
      </c>
      <c r="AC63" s="252">
        <f t="shared" si="45"/>
        <v>0</v>
      </c>
      <c r="AD63" s="252">
        <f t="shared" si="45"/>
        <v>61.8</v>
      </c>
      <c r="AE63" s="252">
        <f t="shared" si="45"/>
        <v>301.9</v>
      </c>
      <c r="AF63" s="252">
        <f t="shared" si="45"/>
        <v>285.5</v>
      </c>
      <c r="AG63" s="252">
        <f t="shared" si="45"/>
        <v>613.3</v>
      </c>
      <c r="AH63" s="252">
        <f t="shared" si="45"/>
        <v>621.2</v>
      </c>
      <c r="AI63" s="252">
        <f t="shared" si="45"/>
        <v>248</v>
      </c>
      <c r="AJ63" s="252">
        <f t="shared" si="45"/>
        <v>258.2</v>
      </c>
      <c r="AK63" s="252">
        <f t="shared" si="45"/>
        <v>0</v>
      </c>
      <c r="AL63" s="252">
        <f t="shared" si="45"/>
        <v>0</v>
      </c>
      <c r="AM63" s="252">
        <f t="shared" si="45"/>
        <v>501.5</v>
      </c>
      <c r="AN63" s="252">
        <f t="shared" si="45"/>
        <v>1007.7</v>
      </c>
      <c r="AO63" s="252">
        <f t="shared" si="45"/>
        <v>985</v>
      </c>
      <c r="AP63" s="252">
        <f t="shared" si="45"/>
        <v>284.3</v>
      </c>
      <c r="AQ63" s="252">
        <f t="shared" si="45"/>
        <v>93.2</v>
      </c>
      <c r="AR63" s="252">
        <f t="shared" si="45"/>
        <v>0</v>
      </c>
      <c r="AS63" s="252">
        <f t="shared" si="45"/>
        <v>529.6</v>
      </c>
      <c r="AT63" s="252">
        <f t="shared" si="45"/>
        <v>1016.8</v>
      </c>
      <c r="AU63" s="252">
        <f t="shared" si="45"/>
        <v>0</v>
      </c>
      <c r="AV63" s="252">
        <f t="shared" si="45"/>
        <v>6.5</v>
      </c>
      <c r="AW63" s="252">
        <f t="shared" si="45"/>
        <v>0</v>
      </c>
      <c r="AX63" s="252">
        <f t="shared" si="45"/>
        <v>11</v>
      </c>
      <c r="AY63" s="252">
        <f t="shared" si="45"/>
        <v>0</v>
      </c>
      <c r="AZ63" s="252">
        <f t="shared" si="45"/>
        <v>0</v>
      </c>
      <c r="BA63" s="252">
        <f t="shared" ref="BA63:BB63" si="46">BA64+BA133</f>
        <v>0</v>
      </c>
      <c r="BB63" s="252">
        <f t="shared" si="46"/>
        <v>500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586.2</v>
      </c>
      <c r="X64" s="742">
        <f t="shared" si="47"/>
        <v>0</v>
      </c>
      <c r="Y64" s="742">
        <f t="shared" si="47"/>
        <v>0</v>
      </c>
      <c r="Z64" s="742">
        <f t="shared" si="47"/>
        <v>0</v>
      </c>
      <c r="AA64" s="742">
        <f t="shared" si="47"/>
        <v>0</v>
      </c>
      <c r="AB64" s="742">
        <f t="shared" si="47"/>
        <v>0</v>
      </c>
      <c r="AC64" s="742">
        <f t="shared" si="47"/>
        <v>0</v>
      </c>
      <c r="AD64" s="742">
        <f t="shared" si="47"/>
        <v>0</v>
      </c>
      <c r="AE64" s="742">
        <f t="shared" si="47"/>
        <v>301.9</v>
      </c>
      <c r="AF64" s="742">
        <f t="shared" si="47"/>
        <v>285.5</v>
      </c>
      <c r="AG64" s="742">
        <f t="shared" si="47"/>
        <v>266.3</v>
      </c>
      <c r="AH64" s="742">
        <f t="shared" si="47"/>
        <v>621.2</v>
      </c>
      <c r="AI64" s="742">
        <f t="shared" si="47"/>
        <v>248</v>
      </c>
      <c r="AJ64" s="742">
        <f t="shared" si="47"/>
        <v>0</v>
      </c>
      <c r="AK64" s="742">
        <f t="shared" si="47"/>
        <v>0</v>
      </c>
      <c r="AL64" s="742">
        <f t="shared" si="47"/>
        <v>0</v>
      </c>
      <c r="AM64" s="742">
        <f t="shared" si="47"/>
        <v>501.5</v>
      </c>
      <c r="AN64" s="742">
        <f t="shared" si="47"/>
        <v>1007.7</v>
      </c>
      <c r="AO64" s="742">
        <f t="shared" si="47"/>
        <v>985</v>
      </c>
      <c r="AP64" s="742">
        <f t="shared" si="47"/>
        <v>284.3</v>
      </c>
      <c r="AQ64" s="742">
        <f t="shared" si="47"/>
        <v>0</v>
      </c>
      <c r="AR64" s="742">
        <f t="shared" si="47"/>
        <v>0</v>
      </c>
      <c r="AS64" s="742">
        <f t="shared" si="47"/>
        <v>483</v>
      </c>
      <c r="AT64" s="742">
        <f t="shared" si="47"/>
        <v>1016.8</v>
      </c>
      <c r="AU64" s="742">
        <f t="shared" si="47"/>
        <v>0</v>
      </c>
      <c r="AV64" s="742">
        <f t="shared" si="47"/>
        <v>6.5</v>
      </c>
      <c r="AW64" s="742">
        <f t="shared" si="47"/>
        <v>0</v>
      </c>
      <c r="AX64" s="742">
        <f t="shared" si="47"/>
        <v>11</v>
      </c>
      <c r="AY64" s="742">
        <f t="shared" si="47"/>
        <v>0</v>
      </c>
      <c r="AZ64" s="742">
        <f t="shared" si="47"/>
        <v>0</v>
      </c>
      <c r="BA64" s="742">
        <f t="shared" si="47"/>
        <v>0</v>
      </c>
      <c r="BB64" s="742">
        <f t="shared" si="47"/>
        <v>500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409.8</v>
      </c>
      <c r="W110" s="252">
        <f t="shared" si="49"/>
        <v>409.8</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176.4</v>
      </c>
      <c r="W113" s="252">
        <f t="shared" si="49"/>
        <v>176.4</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0</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301.9</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301.9</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285.5</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285.5</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266.3</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266.3</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621.2</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621.2</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248.0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248</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0.0</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0</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501.5</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501.5</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1007.7</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1007.7</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985.0</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985</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284.3</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284.3</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0.0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0</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0.0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0</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483.0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483</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1016.8</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1016.8</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6.5</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6.5</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0.0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0</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11.0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11</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500.0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500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512.9175347488981</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120.8753474889827</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547.9175347488981</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174.7175347488983</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208.37013899559315</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934.4175347488981</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911.7175347488983</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211.01753474889847</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0.0</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0.0</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263.15260424669486</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943.5175347488985</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v>
      </c>
      <c r="X189" s="742">
        <f t="shared" si="170"/>
        <v>0</v>
      </c>
      <c r="Y189" s="742">
        <f t="shared" si="170"/>
        <v>0</v>
      </c>
      <c r="Z189" s="742">
        <f t="shared" si="170"/>
        <v>0</v>
      </c>
      <c r="AA189" s="742">
        <f t="shared" si="170"/>
        <v>0</v>
      </c>
      <c r="AB189" s="742">
        <f t="shared" si="170"/>
        <v>0</v>
      </c>
      <c r="AC189" s="742">
        <f t="shared" si="170"/>
        <v>0</v>
      </c>
      <c r="AD189" s="742">
        <f t="shared" si="170"/>
        <v>61.8</v>
      </c>
      <c r="AE189" s="742">
        <f t="shared" si="170"/>
        <v>0</v>
      </c>
      <c r="AF189" s="742">
        <f t="shared" si="170"/>
        <v>0</v>
      </c>
      <c r="AG189" s="742">
        <f t="shared" si="170"/>
        <v>347</v>
      </c>
      <c r="AH189" s="742">
        <f t="shared" si="170"/>
        <v>0</v>
      </c>
      <c r="AI189" s="742">
        <f t="shared" si="170"/>
        <v>0</v>
      </c>
      <c r="AJ189" s="742">
        <f t="shared" si="170"/>
        <v>258.2</v>
      </c>
      <c r="AK189" s="742">
        <f t="shared" si="170"/>
        <v>0</v>
      </c>
      <c r="AL189" s="742">
        <f t="shared" si="170"/>
        <v>0</v>
      </c>
      <c r="AM189" s="742">
        <f t="shared" si="170"/>
        <v>0</v>
      </c>
      <c r="AN189" s="742">
        <f t="shared" si="170"/>
        <v>0</v>
      </c>
      <c r="AO189" s="742">
        <f t="shared" si="170"/>
        <v>0</v>
      </c>
      <c r="AP189" s="742">
        <f t="shared" si="170"/>
        <v>0</v>
      </c>
      <c r="AQ189" s="742">
        <f t="shared" si="170"/>
        <v>93.2</v>
      </c>
      <c r="AR189" s="742">
        <f t="shared" si="170"/>
        <v>0</v>
      </c>
      <c r="AS189" s="742">
        <f t="shared" si="170"/>
        <v>46.6</v>
      </c>
      <c r="AT189" s="742">
        <f t="shared" si="170"/>
        <v>0</v>
      </c>
      <c r="AU189" s="742">
        <f t="shared" si="170"/>
        <v>0</v>
      </c>
      <c r="AV189" s="742">
        <f t="shared" si="170"/>
        <v>0</v>
      </c>
      <c r="AW189" s="742">
        <f t="shared" si="170"/>
        <v>0</v>
      </c>
      <c r="AX189" s="742">
        <f t="shared" si="170"/>
        <v>0</v>
      </c>
      <c r="AY189" s="742">
        <f t="shared" si="170"/>
        <v>0</v>
      </c>
      <c r="AZ189" s="742">
        <f t="shared" si="170"/>
        <v>0</v>
      </c>
      <c r="BA189" s="742">
        <f t="shared" si="170"/>
        <v>153.2</v>
      </c>
      <c r="BB189" s="742">
        <f t="shared" si="170"/>
        <v>149.4</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0.0</v>
      </c>
      <c r="W214" s="252">
        <f t="shared" si="172"/>
        <v>0</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0.0</v>
      </c>
      <c r="W215" s="252">
        <f t="shared" si="172"/>
        <v>0</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0.0</v>
      </c>
      <c r="W218" s="252">
        <f t="shared" si="172"/>
        <v>0</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0.0</v>
      </c>
      <c r="W219" s="252">
        <f t="shared" si="172"/>
        <v>0</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0.0</v>
      </c>
      <c r="W220" s="252">
        <f t="shared" si="172"/>
        <v>0</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0.0</v>
      </c>
      <c r="W221" s="252">
        <f t="shared" si="172"/>
        <v>0</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0.0</v>
      </c>
      <c r="W222" s="252">
        <f t="shared" si="172"/>
        <v>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0.0</v>
      </c>
      <c r="W223" s="252">
        <f t="shared" si="172"/>
        <v>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0.0</v>
      </c>
      <c r="W225" s="252">
        <f t="shared" si="172"/>
        <v>0</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0.0</v>
      </c>
      <c r="W227" s="252">
        <f t="shared" si="172"/>
        <v>0</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0.0</v>
      </c>
      <c r="W228" s="252">
        <f t="shared" si="172"/>
        <v>0</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0.0</v>
      </c>
      <c r="W229" s="252">
        <f t="shared" si="172"/>
        <v>0</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5.0</v>
      </c>
      <c r="W230" s="252">
        <f t="shared" si="172"/>
        <v>5</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0.0</v>
      </c>
      <c r="W231" s="252">
        <f t="shared" si="172"/>
        <v>0</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0.0</v>
      </c>
      <c r="W232" s="252">
        <f t="shared" si="172"/>
        <v>0</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0.0</v>
      </c>
      <c r="W233" s="252">
        <f t="shared" si="172"/>
        <v>0</v>
      </c>
      <c r="X233" s="252">
        <f t="shared" ref="X233:BB233" si="214">IF(AND(X$190-$A233&gt;$V$48,SUM($W233:W233)&lt;&gt;$V233),$V233,0)</f>
        <v>0</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0.0</v>
      </c>
      <c r="W234" s="252">
        <f t="shared" si="172"/>
        <v>0</v>
      </c>
      <c r="X234" s="252">
        <f t="shared" ref="X234:BB234" si="215">IF(AND(X$190-$A234&gt;$V$48,SUM($W234:W234)&lt;&gt;$V234),$V234,0)</f>
        <v>0</v>
      </c>
      <c r="Y234" s="252">
        <f t="shared" si="215"/>
        <v>0</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0.0</v>
      </c>
      <c r="W235" s="252">
        <f t="shared" si="172"/>
        <v>0</v>
      </c>
      <c r="X235" s="252">
        <f t="shared" ref="X235:BB235" si="216">IF(AND(X$190-$A235&gt;$V$48,SUM($W235:W235)&lt;&gt;$V235),$V235,0)</f>
        <v>0</v>
      </c>
      <c r="Y235" s="252">
        <f t="shared" si="216"/>
        <v>0</v>
      </c>
      <c r="Z235" s="252">
        <f t="shared" si="216"/>
        <v>0</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0.0</v>
      </c>
      <c r="W236" s="252">
        <f t="shared" si="172"/>
        <v>0</v>
      </c>
      <c r="X236" s="252">
        <f t="shared" ref="X236:BB236" si="217">IF(AND(X$190-$A236&gt;$V$48,SUM($W236:W236)&lt;&gt;$V236),$V236,0)</f>
        <v>0</v>
      </c>
      <c r="Y236" s="252">
        <f t="shared" si="217"/>
        <v>0</v>
      </c>
      <c r="Z236" s="252">
        <f t="shared" si="217"/>
        <v>0</v>
      </c>
      <c r="AA236" s="252">
        <f t="shared" si="217"/>
        <v>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0.0</v>
      </c>
      <c r="W237" s="252">
        <f t="shared" si="172"/>
        <v>0</v>
      </c>
      <c r="X237" s="252">
        <f t="shared" ref="X237:BB237" si="218">IF(AND(X$190-$A237&gt;$V$48,SUM($W237:W237)&lt;&gt;$V237),$V237,0)</f>
        <v>0</v>
      </c>
      <c r="Y237" s="252">
        <f t="shared" si="218"/>
        <v>0</v>
      </c>
      <c r="Z237" s="252">
        <f t="shared" si="218"/>
        <v>0</v>
      </c>
      <c r="AA237" s="252">
        <f t="shared" si="218"/>
        <v>0</v>
      </c>
      <c r="AB237" s="252">
        <f t="shared" si="218"/>
        <v>0</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0.0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0</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61.8</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61.8</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347.0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347</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0.0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0</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258.2</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258.2</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0.0</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0</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0.0</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0</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0.0</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0</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0.0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0</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0.0</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0</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93.2</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93.2</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0.0</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0</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46.6</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46.6</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0.0</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0</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0.0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0</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0.0</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0</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0.0</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0</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0.0</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0</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153.2</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153.2</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149.4</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149.4</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0.0</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0.0</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2.2</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0.0</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0.0</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0.0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0.0</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0.0</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0.0</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0.0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206.8</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18.8</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0.0</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0.0</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0.0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0.0</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0.0</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0.0</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0.0</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0.0</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0.0</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0.0</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45.63999999999987</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0.0</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25</v>
      </c>
      <c r="AC42" s="235">
        <f t="shared" si="16"/>
        <v>0</v>
      </c>
      <c r="AD42" s="235">
        <f t="shared" si="16"/>
        <v>0</v>
      </c>
      <c r="AE42" s="235">
        <f t="shared" si="16"/>
        <v>324.3</v>
      </c>
      <c r="AF42" s="235">
        <f t="shared" si="16"/>
        <v>145.6</v>
      </c>
      <c r="AG42" s="235">
        <f t="shared" si="16"/>
        <v>41</v>
      </c>
      <c r="AH42" s="235">
        <f t="shared" si="16"/>
        <v>0</v>
      </c>
      <c r="AI42" s="235">
        <f t="shared" si="16"/>
        <v>224.4</v>
      </c>
      <c r="AJ42" s="235">
        <f t="shared" si="16"/>
        <v>528.1</v>
      </c>
      <c r="AK42" s="235">
        <f t="shared" si="16"/>
        <v>791.5</v>
      </c>
      <c r="AL42" s="235">
        <f t="shared" si="16"/>
        <v>350.9</v>
      </c>
      <c r="AM42" s="235">
        <f t="shared" si="16"/>
        <v>1246.7</v>
      </c>
      <c r="AN42" s="235">
        <f t="shared" si="16"/>
        <v>578.4</v>
      </c>
      <c r="AO42" s="235">
        <f t="shared" si="16"/>
        <v>405.2</v>
      </c>
      <c r="AP42" s="235">
        <f t="shared" si="16"/>
        <v>1297.3</v>
      </c>
      <c r="AQ42" s="235">
        <f t="shared" si="16"/>
        <v>0</v>
      </c>
      <c r="AR42" s="235">
        <f t="shared" si="16"/>
        <v>266.8</v>
      </c>
      <c r="AS42" s="235">
        <f t="shared" si="16"/>
        <v>0</v>
      </c>
      <c r="AT42" s="235">
        <f t="shared" si="16"/>
        <v>10</v>
      </c>
      <c r="AU42" s="235">
        <f t="shared" si="16"/>
        <v>50</v>
      </c>
      <c r="AV42" s="235">
        <f t="shared" si="16"/>
        <v>0</v>
      </c>
      <c r="AW42" s="235">
        <f t="shared" si="16"/>
        <v>0</v>
      </c>
      <c r="AX42" s="235">
        <f t="shared" si="16"/>
        <v>0</v>
      </c>
      <c r="AY42" s="235">
        <f t="shared" si="16"/>
        <v>678.9838968</v>
      </c>
      <c r="AZ42" s="235">
        <f t="shared" si="16"/>
        <v>678.9838968</v>
      </c>
      <c r="BA42" s="235">
        <f t="shared" si="16"/>
        <v>678.9838968</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25.0</v>
      </c>
      <c r="W112" s="252">
        <f t="shared" si="18"/>
        <v>0</v>
      </c>
      <c r="X112" s="252">
        <f t="shared" ref="X112:BA112" si="86">IF(AND(X$43-$A112&gt;$V$30,SUM($W112:W112)&lt;&gt;$V112),$V112,0)</f>
        <v>0</v>
      </c>
      <c r="Y112" s="252">
        <f t="shared" si="86"/>
        <v>0</v>
      </c>
      <c r="Z112" s="252">
        <f t="shared" si="86"/>
        <v>0</v>
      </c>
      <c r="AA112" s="252">
        <f t="shared" si="86"/>
        <v>0</v>
      </c>
      <c r="AB112" s="252">
        <f t="shared" si="86"/>
        <v>25</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324.3</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324.3</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145.6</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145.6</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41.0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41</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224.4</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224.4</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528.1</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528.1</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791.5</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791.5</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350.9</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350.9</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1246.7</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1246.7</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578.4</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578.4</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405.2</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405.2</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1297.3</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1297.3</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266.8</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266.8</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10.0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10</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50.0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50</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0</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678.9838967917967</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678.9838968</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678.9838967917967</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678.9838968</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678.9838967917958</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678.9838968</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678.9838967917967</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678.9838967917967</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703.9838967917967</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678.9838967917967</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678.9838967917967</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1003.2838967917942</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824.5838967917989</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719.9838967917949</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678.9838967917967</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903.3838967917964</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1207.083896791797</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1470.4838967917967</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1029.8838967917964</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1925.6838967917975</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1257.3838967917982</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1084.1838967917975</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1976.283896791796</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678.9838967917967</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945.783896791796</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678.9838967917967</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688.9838967917967</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728.9838967917967</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678.9838967917967</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678.9838967917967</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678.9838967917967</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1357.9677935835934</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1357.9677935835934</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0.5</v>
      </c>
      <c r="AJ51" s="252">
        <f t="shared" si="20"/>
        <v>0</v>
      </c>
      <c r="AK51" s="252">
        <f t="shared" si="20"/>
        <v>0</v>
      </c>
      <c r="AL51" s="252">
        <f t="shared" si="20"/>
        <v>0</v>
      </c>
      <c r="AM51" s="252">
        <f t="shared" si="20"/>
        <v>2.6</v>
      </c>
      <c r="AN51" s="252">
        <f t="shared" si="20"/>
        <v>8.1</v>
      </c>
      <c r="AO51" s="252">
        <f t="shared" si="20"/>
        <v>0</v>
      </c>
      <c r="AP51" s="252">
        <f t="shared" si="20"/>
        <v>3.2</v>
      </c>
      <c r="AQ51" s="252">
        <f t="shared" si="20"/>
        <v>5</v>
      </c>
      <c r="AR51" s="252">
        <f t="shared" si="20"/>
        <v>81</v>
      </c>
      <c r="AS51" s="252">
        <f t="shared" si="20"/>
        <v>124.6</v>
      </c>
      <c r="AT51" s="252">
        <f t="shared" si="20"/>
        <v>107.5</v>
      </c>
      <c r="AU51" s="252">
        <f t="shared" si="20"/>
        <v>0</v>
      </c>
      <c r="AV51" s="252">
        <f t="shared" si="20"/>
        <v>0</v>
      </c>
      <c r="AW51" s="253">
        <f t="shared" si="20"/>
        <v>288.0465615</v>
      </c>
      <c r="AX51" s="253">
        <f t="shared" si="20"/>
        <v>288.0465615</v>
      </c>
      <c r="AY51" s="253">
        <f t="shared" si="20"/>
        <v>288.0465615</v>
      </c>
      <c r="AZ51" s="253">
        <f t="shared" si="20"/>
        <v>288.0465615</v>
      </c>
      <c r="BA51" s="253">
        <f t="shared" si="20"/>
        <v>288.0465615</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0.5</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0.5</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0</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2.6</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2.6</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8.1</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8.1</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0.0</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0</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3.2</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3.2</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5.0</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5</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81.0</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81</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124.6</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124.6</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107.5</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107.5</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288.0465615186747</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288.0465615</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288.0465615186747</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288.0465615</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288.0465615186747</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288.0465615</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288.0465615186747</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288.0465615</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288.0465615186747</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288.0465615</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288.0465615186747</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288.0465615186745</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288.04656151867493</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288.04656151867493</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288.04656151867493</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288.04656151867493</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288.04656151867493</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288.54656151867493</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288.04656151867493</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288.04656151867493</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288.04656151867493</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290.6465615186753</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296.1465615186753</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288.04656151867493</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291.24656151867475</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293.04656151867493</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369.04656151867493</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412.6465615186753</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395.54656151867493</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288.04656151867493</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288.04656151867493</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576.0931230373499</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576.0931230373499</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576.0931230373499</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576.0931230373444</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1200</v>
      </c>
      <c r="AW46" s="252">
        <f t="shared" si="30"/>
        <v>0</v>
      </c>
      <c r="AX46" s="252">
        <f t="shared" si="30"/>
        <v>0</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1200.0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1200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41.4</v>
      </c>
      <c r="W38" s="252">
        <f t="shared" ref="W38:W158" si="23">IF(W$37-$A38&gt;$V$25,$V38,0)</f>
        <v>0</v>
      </c>
      <c r="X38" s="252">
        <f t="shared" ref="X38:BA38" si="22">IF(AND(X$37-$A38&gt;$V$25,SUM($W38:W38)&lt;&gt;$V38),$V38,0)</f>
        <v>41.4</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96.1</v>
      </c>
      <c r="W39" s="252">
        <f t="shared" si="23"/>
        <v>0</v>
      </c>
      <c r="X39" s="252">
        <f t="shared" ref="X39:BA39" si="24">IF(AND(X$37-$A39&gt;$V$25,SUM($W39:W39)&lt;&gt;$V39),$V39,0)</f>
        <v>0</v>
      </c>
      <c r="Y39" s="252">
        <f t="shared" si="24"/>
        <v>96.1</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95.2</v>
      </c>
      <c r="W40" s="252">
        <f t="shared" si="23"/>
        <v>0</v>
      </c>
      <c r="X40" s="252">
        <f t="shared" ref="X40:BA40" si="25">IF(AND(X$37-$A40&gt;$V$25,SUM($W40:W40)&lt;&gt;$V40),$V40,0)</f>
        <v>0</v>
      </c>
      <c r="Y40" s="252">
        <f t="shared" si="25"/>
        <v>0</v>
      </c>
      <c r="Z40" s="252">
        <f t="shared" si="25"/>
        <v>95.2</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98.4</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98.4</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90.0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90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107.0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107</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0.0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331.3</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331.3</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314.6</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314.6</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561.3</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561.3</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188.1</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188.1</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65.0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65</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150.0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150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125.0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125</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442.2</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442.2</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410.9</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410.9</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499.9</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499.9</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248.4</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248.4</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525.0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525</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410.5</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410.5</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895.8</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895.8</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637.6</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637.6</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847.6</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847.6</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1233.9</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1233.9</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740.6</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740.6</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885.0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1180.8</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300.0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339.6</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426.0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0.0</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1653.1</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937.4</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1234.8</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812.3</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540.0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938.8</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250.8</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1227.0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1311.0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334.0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2200.2</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1795.2</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805.0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212.6</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407.2</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42.7</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127.5</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358.7</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246.7</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33.5</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2.2</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32.4</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23.9</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6.5</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14.8</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7.0</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118.5</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16.8</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10.0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14.2</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5.0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129.5</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245.1</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177.2</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129.5</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127.6</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122.0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122.0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135.2</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2197655.372</v>
      </c>
      <c r="C2" s="160">
        <f>C3*1000*'Inflation GDP Population'!C$18/'Inflation GDP Population'!$S$18</f>
        <v>2245859.093</v>
      </c>
      <c r="D2" s="160">
        <f>D3*1000*'Inflation GDP Population'!D$18/'Inflation GDP Population'!$S$18</f>
        <v>2281382.912</v>
      </c>
      <c r="E2" s="160">
        <f>E3*1000*'Inflation GDP Population'!E$18/'Inflation GDP Population'!$S$18</f>
        <v>2323751.019</v>
      </c>
      <c r="F2" s="160">
        <f>F3*1000*'Inflation GDP Population'!F$18/'Inflation GDP Population'!$S$18</f>
        <v>2386311.051</v>
      </c>
      <c r="G2" s="160">
        <f>G3*1000*'Inflation GDP Population'!G$18/'Inflation GDP Population'!$S$18</f>
        <v>2460642.483</v>
      </c>
      <c r="H2" s="160">
        <f>H3*1000*'Inflation GDP Population'!H$18/'Inflation GDP Population'!$S$18</f>
        <v>2535106.745</v>
      </c>
      <c r="I2" s="160">
        <f>I3*1000*'Inflation GDP Population'!I$18/'Inflation GDP Population'!$S$18</f>
        <v>2603207.479</v>
      </c>
      <c r="J2" s="160">
        <f>J3*1000*'Inflation GDP Population'!J$18/'Inflation GDP Population'!$S$18</f>
        <v>2653843.212</v>
      </c>
      <c r="K2" s="160">
        <f>K3*1000*'Inflation GDP Population'!K$18/'Inflation GDP Population'!$S$18</f>
        <v>2674074.429</v>
      </c>
      <c r="L2" s="160">
        <f>L3*1000*'Inflation GDP Population'!L$18/'Inflation GDP Population'!$S$18</f>
        <v>2705234.157</v>
      </c>
      <c r="M2" s="160">
        <f>M3*1000*'Inflation GDP Population'!M$18/'Inflation GDP Population'!$S$18</f>
        <v>2761744.188</v>
      </c>
      <c r="N2" s="160">
        <f>N3*1000*'Inflation GDP Population'!N$18/'Inflation GDP Population'!$S$18</f>
        <v>2814710.049</v>
      </c>
      <c r="O2" s="160">
        <f>O3*1000*'Inflation GDP Population'!O$18/'Inflation GDP Population'!$S$18</f>
        <v>2864106.209</v>
      </c>
      <c r="P2" s="160">
        <f>P3*1000*'Inflation GDP Population'!P$18/'Inflation GDP Population'!$S$18</f>
        <v>2917102.553</v>
      </c>
      <c r="Q2" s="160">
        <f>Q3*1000*'Inflation GDP Population'!Q$18/'Inflation GDP Population'!$S$18</f>
        <v>2947479.554</v>
      </c>
      <c r="R2" s="160">
        <f>R3*1000*'Inflation GDP Population'!R$18/'Inflation GDP Population'!$S$18</f>
        <v>2977994.162</v>
      </c>
      <c r="S2" s="160">
        <f>S3*1000*'Inflation GDP Population'!S$18/'Inflation GDP Population'!$S$18</f>
        <v>3034088.253</v>
      </c>
      <c r="T2" s="160">
        <f>T3*1000*'Inflation GDP Population'!T$18/'Inflation GDP Population'!$S$18</f>
        <v>3107997.144</v>
      </c>
      <c r="U2" s="160">
        <f>U3*1000*'Inflation GDP Population'!U$18/'Inflation GDP Population'!$S$18</f>
        <v>3168630.982</v>
      </c>
      <c r="V2" s="161">
        <f>V3*1000*'Inflation GDP Population'!V$18/'Inflation GDP Population'!$S$18</f>
        <v>3230447.724</v>
      </c>
      <c r="W2" s="160">
        <f>W3*1000*'Inflation GDP Population'!W$18/'Inflation GDP Population'!$S$18</f>
        <v>3293470.447</v>
      </c>
      <c r="X2" s="160">
        <f>X3*1000*'Inflation GDP Population'!X$18/'Inflation GDP Population'!$S$18</f>
        <v>3357722.678</v>
      </c>
      <c r="Y2" s="160">
        <f>Y3*1000*'Inflation GDP Population'!Y$18/'Inflation GDP Population'!$S$18</f>
        <v>3423228.405</v>
      </c>
      <c r="Z2" s="160">
        <f>Z3*1000*'Inflation GDP Population'!Z$18/'Inflation GDP Population'!$S$18</f>
        <v>3490012.082</v>
      </c>
      <c r="AA2" s="160">
        <f>AA3*1000*'Inflation GDP Population'!AA$18/'Inflation GDP Population'!$S$18</f>
        <v>3558098.639</v>
      </c>
      <c r="AB2" s="160">
        <f>AB3*1000*'Inflation GDP Population'!AB$18/'Inflation GDP Population'!$S$18</f>
        <v>3627513.496</v>
      </c>
      <c r="AC2" s="160">
        <f>AC3*1000*'Inflation GDP Population'!AC$18/'Inflation GDP Population'!$S$18</f>
        <v>3698282.565</v>
      </c>
      <c r="AD2" s="160">
        <f>AD3*1000*'Inflation GDP Population'!AD$18/'Inflation GDP Population'!$S$18</f>
        <v>3770432.266</v>
      </c>
      <c r="AE2" s="160">
        <f>AE3*1000*'Inflation GDP Population'!AE$18/'Inflation GDP Population'!$S$18</f>
        <v>3843989.534</v>
      </c>
      <c r="AF2" s="160">
        <f>AF3*1000*'Inflation GDP Population'!AF$18/'Inflation GDP Population'!$S$18</f>
        <v>3918981.828</v>
      </c>
      <c r="AG2" s="160">
        <f>AG3*1000*'Inflation GDP Population'!AG$18/'Inflation GDP Population'!$S$18</f>
        <v>3995437.146</v>
      </c>
      <c r="AH2" s="160">
        <f>AH3*1000*'Inflation GDP Population'!AH$18/'Inflation GDP Population'!$S$18</f>
        <v>4073384.028</v>
      </c>
      <c r="AI2" s="160">
        <f>AI3*1000*'Inflation GDP Population'!AI$18/'Inflation GDP Population'!$S$18</f>
        <v>4152851.574</v>
      </c>
      <c r="AJ2" s="160">
        <f>AJ3*1000*'Inflation GDP Population'!AJ$18/'Inflation GDP Population'!$S$18</f>
        <v>4233869.451</v>
      </c>
      <c r="AK2" s="160">
        <f>AK3*1000*'Inflation GDP Population'!AK$18/'Inflation GDP Population'!$S$18</f>
        <v>4316467.903</v>
      </c>
      <c r="AL2" s="160">
        <f>AL3*1000*'Inflation GDP Population'!AL$18/'Inflation GDP Population'!$S$18</f>
        <v>4400677.766</v>
      </c>
      <c r="AM2" s="160">
        <f>AM3*1000*'Inflation GDP Population'!AM$18/'Inflation GDP Population'!$S$18</f>
        <v>4486530.477</v>
      </c>
      <c r="AN2" s="160">
        <f>AN3*1000*'Inflation GDP Population'!AN$18/'Inflation GDP Population'!$S$18</f>
        <v>4574058.087</v>
      </c>
      <c r="AO2" s="160">
        <f>AO3*1000*'Inflation GDP Population'!AO$18/'Inflation GDP Population'!$S$18</f>
        <v>4663293.27</v>
      </c>
      <c r="AP2" s="160">
        <f>AP3*1000*'Inflation GDP Population'!AP$18/'Inflation GDP Population'!$S$18</f>
        <v>4754269.341</v>
      </c>
      <c r="AQ2" s="160">
        <f>AQ3*1000*'Inflation GDP Population'!AQ$18/'Inflation GDP Population'!$S$18</f>
        <v>4847020.261</v>
      </c>
      <c r="AR2" s="160">
        <f>AR3*1000*'Inflation GDP Population'!AR$18/'Inflation GDP Population'!$S$18</f>
        <v>4941580.657</v>
      </c>
      <c r="AS2" s="160">
        <f>AS3*1000*'Inflation GDP Population'!AS$18/'Inflation GDP Population'!$S$18</f>
        <v>5037985.829</v>
      </c>
      <c r="AT2" s="160">
        <f>AT3*1000*'Inflation GDP Population'!AT$18/'Inflation GDP Population'!$S$18</f>
        <v>5136271.768</v>
      </c>
      <c r="AU2" s="160">
        <f>AU3*1000*'Inflation GDP Population'!AU$18/'Inflation GDP Population'!$S$18</f>
        <v>5236475.164</v>
      </c>
      <c r="AV2" s="160">
        <f>AV3*1000*'Inflation GDP Population'!AV$18/'Inflation GDP Population'!$S$18</f>
        <v>5338633.425</v>
      </c>
      <c r="AW2" s="160">
        <f>AW3*1000*'Inflation GDP Population'!AW$18/'Inflation GDP Population'!$S$18</f>
        <v>5442784.69</v>
      </c>
      <c r="AX2" s="160">
        <f>AX3*1000*'Inflation GDP Population'!AX$18/'Inflation GDP Population'!$S$18</f>
        <v>5548967.839</v>
      </c>
      <c r="AY2" s="160">
        <f>AY3*1000*'Inflation GDP Population'!AY$18/'Inflation GDP Population'!$S$18</f>
        <v>5657222.512</v>
      </c>
      <c r="AZ2" s="160">
        <f>AZ3*1000*'Inflation GDP Population'!AZ$18/'Inflation GDP Population'!$S$18</f>
        <v>5767589.123</v>
      </c>
    </row>
    <row r="3" ht="15.0" customHeight="1">
      <c r="A3" s="541" t="s">
        <v>1125</v>
      </c>
      <c r="B3" s="792">
        <f t="shared" ref="B3:U3" si="1">C3</f>
        <v>3034.088253</v>
      </c>
      <c r="C3" s="792">
        <f t="shared" si="1"/>
        <v>3034.088253</v>
      </c>
      <c r="D3" s="792">
        <f t="shared" si="1"/>
        <v>3034.088253</v>
      </c>
      <c r="E3" s="792">
        <f t="shared" si="1"/>
        <v>3034.088253</v>
      </c>
      <c r="F3" s="792">
        <f t="shared" si="1"/>
        <v>3034.088253</v>
      </c>
      <c r="G3" s="792">
        <f t="shared" si="1"/>
        <v>3034.088253</v>
      </c>
      <c r="H3" s="792">
        <f t="shared" si="1"/>
        <v>3034.088253</v>
      </c>
      <c r="I3" s="792">
        <f t="shared" si="1"/>
        <v>3034.088253</v>
      </c>
      <c r="J3" s="792">
        <f t="shared" si="1"/>
        <v>3034.088253</v>
      </c>
      <c r="K3" s="792">
        <f t="shared" si="1"/>
        <v>3034.088253</v>
      </c>
      <c r="L3" s="792">
        <f t="shared" si="1"/>
        <v>3034.088253</v>
      </c>
      <c r="M3" s="792">
        <f t="shared" si="1"/>
        <v>3034.088253</v>
      </c>
      <c r="N3" s="792">
        <f t="shared" si="1"/>
        <v>3034.088253</v>
      </c>
      <c r="O3" s="792">
        <f t="shared" si="1"/>
        <v>3034.088253</v>
      </c>
      <c r="P3" s="792">
        <f t="shared" si="1"/>
        <v>3034.088253</v>
      </c>
      <c r="Q3" s="792">
        <f t="shared" si="1"/>
        <v>3034.088253</v>
      </c>
      <c r="R3" s="792">
        <f t="shared" si="1"/>
        <v>3034.088253</v>
      </c>
      <c r="S3" s="792">
        <f t="shared" si="1"/>
        <v>3034.088253</v>
      </c>
      <c r="T3" s="792">
        <f t="shared" si="1"/>
        <v>3034.088253</v>
      </c>
      <c r="U3" s="792">
        <f t="shared" si="1"/>
        <v>3034.088253</v>
      </c>
      <c r="V3" s="842">
        <f>Inputs!$H$25</f>
        <v>3034.088253</v>
      </c>
      <c r="W3" s="827">
        <f t="shared" ref="W3:AY3" si="2">V$3+($AZ$3-$V$3)/($AZ$1-$V$1)</f>
        <v>3034.088253</v>
      </c>
      <c r="X3" s="827">
        <f t="shared" si="2"/>
        <v>3034.088253</v>
      </c>
      <c r="Y3" s="827">
        <f t="shared" si="2"/>
        <v>3034.088253</v>
      </c>
      <c r="Z3" s="827">
        <f t="shared" si="2"/>
        <v>3034.088253</v>
      </c>
      <c r="AA3" s="827">
        <f t="shared" si="2"/>
        <v>3034.088253</v>
      </c>
      <c r="AB3" s="827">
        <f t="shared" si="2"/>
        <v>3034.088253</v>
      </c>
      <c r="AC3" s="827">
        <f t="shared" si="2"/>
        <v>3034.088253</v>
      </c>
      <c r="AD3" s="827">
        <f t="shared" si="2"/>
        <v>3034.088253</v>
      </c>
      <c r="AE3" s="827">
        <f t="shared" si="2"/>
        <v>3034.088253</v>
      </c>
      <c r="AF3" s="827">
        <f t="shared" si="2"/>
        <v>3034.088253</v>
      </c>
      <c r="AG3" s="827">
        <f t="shared" si="2"/>
        <v>3034.088253</v>
      </c>
      <c r="AH3" s="827">
        <f t="shared" si="2"/>
        <v>3034.088253</v>
      </c>
      <c r="AI3" s="827">
        <f t="shared" si="2"/>
        <v>3034.088253</v>
      </c>
      <c r="AJ3" s="827">
        <f t="shared" si="2"/>
        <v>3034.088253</v>
      </c>
      <c r="AK3" s="827">
        <f t="shared" si="2"/>
        <v>3034.088253</v>
      </c>
      <c r="AL3" s="827">
        <f t="shared" si="2"/>
        <v>3034.088253</v>
      </c>
      <c r="AM3" s="827">
        <f t="shared" si="2"/>
        <v>3034.088253</v>
      </c>
      <c r="AN3" s="827">
        <f t="shared" si="2"/>
        <v>3034.088253</v>
      </c>
      <c r="AO3" s="827">
        <f t="shared" si="2"/>
        <v>3034.088253</v>
      </c>
      <c r="AP3" s="827">
        <f t="shared" si="2"/>
        <v>3034.088253</v>
      </c>
      <c r="AQ3" s="827">
        <f t="shared" si="2"/>
        <v>3034.088253</v>
      </c>
      <c r="AR3" s="827">
        <f t="shared" si="2"/>
        <v>3034.088253</v>
      </c>
      <c r="AS3" s="827">
        <f t="shared" si="2"/>
        <v>3034.088253</v>
      </c>
      <c r="AT3" s="827">
        <f t="shared" si="2"/>
        <v>3034.088253</v>
      </c>
      <c r="AU3" s="827">
        <f t="shared" si="2"/>
        <v>3034.088253</v>
      </c>
      <c r="AV3" s="827">
        <f t="shared" si="2"/>
        <v>3034.088253</v>
      </c>
      <c r="AW3" s="827">
        <f t="shared" si="2"/>
        <v>3034.088253</v>
      </c>
      <c r="AX3" s="827">
        <f t="shared" si="2"/>
        <v>3034.088253</v>
      </c>
      <c r="AY3" s="827">
        <f t="shared" si="2"/>
        <v>3034.088253</v>
      </c>
      <c r="AZ3" s="843">
        <f>Inputs!$H$23</f>
        <v>3034.088253</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0.5481784928</v>
      </c>
      <c r="W15" s="844">
        <f>if(Model!X1574&gt;0,(Model!X1575*10^6)/(Model!X1574*8760),0)</f>
        <v>0.5481784928</v>
      </c>
      <c r="X15" s="844">
        <f>if(Model!Y1574&gt;0,(Model!Y1575*10^6)/(Model!Y1574*8760),0)</f>
        <v>0.5481784928</v>
      </c>
      <c r="Y15" s="844">
        <f>if(Model!Z1574&gt;0,(Model!Z1575*10^6)/(Model!Z1574*8760),0)</f>
        <v>0.5481784928</v>
      </c>
      <c r="Z15" s="844">
        <f>if(Model!AA1574&gt;0,(Model!AA1575*10^6)/(Model!AA1574*8760),0)</f>
        <v>0.5481784928</v>
      </c>
      <c r="AA15" s="844">
        <f>if(Model!AB1574&gt;0,(Model!AB1575*10^6)/(Model!AB1574*8760),0)</f>
        <v>0.5481784928</v>
      </c>
      <c r="AB15" s="844">
        <f>if(Model!AC1574&gt;0,(Model!AC1575*10^6)/(Model!AC1574*8760),0)</f>
        <v>0.5481784928</v>
      </c>
      <c r="AC15" s="844">
        <f>if(Model!AD1574&gt;0,(Model!AD1575*10^6)/(Model!AD1574*8760),0)</f>
        <v>0.5481784928</v>
      </c>
      <c r="AD15" s="844">
        <f>if(Model!AE1574&gt;0,(Model!AE1575*10^6)/(Model!AE1574*8760),0)</f>
        <v>0.5481784928</v>
      </c>
      <c r="AE15" s="844">
        <f>if(Model!AF1574&gt;0,(Model!AF1575*10^6)/(Model!AF1574*8760),0)</f>
        <v>0.5481784928</v>
      </c>
      <c r="AF15" s="844">
        <f>if(Model!AG1574&gt;0,(Model!AG1575*10^6)/(Model!AG1574*8760),0)</f>
        <v>0.5481784928</v>
      </c>
      <c r="AG15" s="844">
        <f>if(Model!AH1574&gt;0,(Model!AH1575*10^6)/(Model!AH1574*8760),0)</f>
        <v>0.5481784928</v>
      </c>
      <c r="AH15" s="844">
        <f>if(Model!AI1574&gt;0,(Model!AI1575*10^6)/(Model!AI1574*8760),0)</f>
        <v>0.5481784928</v>
      </c>
      <c r="AI15" s="844">
        <f>if(Model!AJ1574&gt;0,(Model!AJ1575*10^6)/(Model!AJ1574*8760),0)</f>
        <v>0.5481784928</v>
      </c>
      <c r="AJ15" s="844">
        <f>if(Model!AK1574&gt;0,(Model!AK1575*10^6)/(Model!AK1574*8760),0)</f>
        <v>0.5481784928</v>
      </c>
      <c r="AK15" s="844">
        <f>if(Model!AL1574&gt;0,(Model!AL1575*10^6)/(Model!AL1574*8760),0)</f>
        <v>0.5481784928</v>
      </c>
      <c r="AL15" s="844">
        <f>if(Model!AM1574&gt;0,(Model!AM1575*10^6)/(Model!AM1574*8760),0)</f>
        <v>0.5481784928</v>
      </c>
      <c r="AM15" s="844">
        <f>if(Model!AN1574&gt;0,(Model!AN1575*10^6)/(Model!AN1574*8760),0)</f>
        <v>0.5481784928</v>
      </c>
      <c r="AN15" s="844">
        <f>if(Model!AO1574&gt;0,(Model!AO1575*10^6)/(Model!AO1574*8760),0)</f>
        <v>0.5481784928</v>
      </c>
      <c r="AO15" s="844">
        <f>if(Model!AP1574&gt;0,(Model!AP1575*10^6)/(Model!AP1574*8760),0)</f>
        <v>0.5481784928</v>
      </c>
      <c r="AP15" s="844">
        <f>if(Model!AQ1574&gt;0,(Model!AQ1575*10^6)/(Model!AQ1574*8760),0)</f>
        <v>0.5481784928</v>
      </c>
      <c r="AQ15" s="844">
        <f>if(Model!AR1574&gt;0,(Model!AR1575*10^6)/(Model!AR1574*8760),0)</f>
        <v>0.5481784928</v>
      </c>
      <c r="AR15" s="844">
        <f>if(Model!AS1574&gt;0,(Model!AS1575*10^6)/(Model!AS1574*8760),0)</f>
        <v>0.5481784928</v>
      </c>
      <c r="AS15" s="844">
        <f>if(Model!AT1574&gt;0,(Model!AT1575*10^6)/(Model!AT1574*8760),0)</f>
        <v>0.5481784928</v>
      </c>
      <c r="AT15" s="844">
        <f>if(Model!AU1574&gt;0,(Model!AU1575*10^6)/(Model!AU1574*8760),0)</f>
        <v>0.5481784928</v>
      </c>
      <c r="AU15" s="844">
        <f>if(Model!AV1574&gt;0,(Model!AV1575*10^6)/(Model!AV1574*8760),0)</f>
        <v>0.5481784928</v>
      </c>
      <c r="AV15" s="844">
        <f>if(Model!AW1574&gt;0,(Model!AW1575*10^6)/(Model!AW1574*8760),0)</f>
        <v>0.5481784928</v>
      </c>
      <c r="AW15" s="844">
        <f>if(Model!AX1574&gt;0,(Model!AX1575*10^6)/(Model!AX1574*8760),0)</f>
        <v>0.5481784928</v>
      </c>
      <c r="AX15" s="844">
        <f>if(Model!AY1574&gt;0,(Model!AY1575*10^6)/(Model!AY1574*8760),0)</f>
        <v>0.5481784928</v>
      </c>
      <c r="AY15" s="844">
        <f>if(Model!AZ1574&gt;0,(Model!AZ1575*10^6)/(Model!AZ1574*8760),0)</f>
        <v>0.5481784928</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73199.03735</v>
      </c>
      <c r="C18" s="160">
        <f>C$19*1000*'Inflation GDP Population'!C$18/'Inflation GDP Population'!$S$18</f>
        <v>74804.59663</v>
      </c>
      <c r="D18" s="160">
        <f>D$19*1000*'Inflation GDP Population'!D$18/'Inflation GDP Population'!$S$18</f>
        <v>75987.81643</v>
      </c>
      <c r="E18" s="160">
        <f>E$19*1000*'Inflation GDP Population'!E$18/'Inflation GDP Population'!$S$18</f>
        <v>77399.00432</v>
      </c>
      <c r="F18" s="160">
        <f>F$19*1000*'Inflation GDP Population'!F$18/'Inflation GDP Population'!$S$18</f>
        <v>79482.74053</v>
      </c>
      <c r="G18" s="160">
        <f>G$19*1000*'Inflation GDP Population'!G$18/'Inflation GDP Population'!$S$18</f>
        <v>81958.55604</v>
      </c>
      <c r="H18" s="160">
        <f>H$19*1000*'Inflation GDP Population'!H$18/'Inflation GDP Population'!$S$18</f>
        <v>84438.79584</v>
      </c>
      <c r="I18" s="160">
        <f>I$19*1000*'Inflation GDP Population'!I$18/'Inflation GDP Population'!$S$18</f>
        <v>86707.08061</v>
      </c>
      <c r="J18" s="160">
        <f>J$19*1000*'Inflation GDP Population'!J$18/'Inflation GDP Population'!$S$18</f>
        <v>88393.64481</v>
      </c>
      <c r="K18" s="160">
        <f>K$19*1000*'Inflation GDP Population'!K$18/'Inflation GDP Population'!$S$18</f>
        <v>89067.50188</v>
      </c>
      <c r="L18" s="160">
        <f>L$19*1000*'Inflation GDP Population'!L$18/'Inflation GDP Population'!$S$18</f>
        <v>90105.36346</v>
      </c>
      <c r="M18" s="160">
        <f>M$19*1000*'Inflation GDP Population'!M$18/'Inflation GDP Population'!$S$18</f>
        <v>91987.58756</v>
      </c>
      <c r="N18" s="160">
        <f>N$19*1000*'Inflation GDP Population'!N$18/'Inflation GDP Population'!$S$18</f>
        <v>93751.76317</v>
      </c>
      <c r="O18" s="160">
        <f>O$19*1000*'Inflation GDP Population'!O$18/'Inflation GDP Population'!$S$18</f>
        <v>95397.03997</v>
      </c>
      <c r="P18" s="160">
        <f>P$19*1000*'Inflation GDP Population'!P$18/'Inflation GDP Population'!$S$18</f>
        <v>97162.2309</v>
      </c>
      <c r="Q18" s="160">
        <f>Q$19*1000*'Inflation GDP Population'!Q$18/'Inflation GDP Population'!$S$18</f>
        <v>98174.02159</v>
      </c>
      <c r="R18" s="160">
        <f>R$19*1000*'Inflation GDP Population'!R$18/'Inflation GDP Population'!$S$18</f>
        <v>99190.39566</v>
      </c>
      <c r="S18" s="160">
        <f>S$19*1000*'Inflation GDP Population'!S$18/'Inflation GDP Population'!$S$18</f>
        <v>101058.7657</v>
      </c>
      <c r="T18" s="160">
        <f>T$19*1000*'Inflation GDP Population'!T$18/'Inflation GDP Population'!$S$18</f>
        <v>103520.5073</v>
      </c>
      <c r="U18" s="160">
        <f>U$19*1000*'Inflation GDP Population'!U$18/'Inflation GDP Population'!$S$18</f>
        <v>105540.0863</v>
      </c>
      <c r="V18" s="161">
        <f>V$19*1000*'Inflation GDP Population'!V$18/'Inflation GDP Population'!$S$18</f>
        <v>107599.0652</v>
      </c>
      <c r="W18" s="160">
        <f>W$19*1000*'Inflation GDP Population'!W$18/'Inflation GDP Population'!$S$18</f>
        <v>109698.2126</v>
      </c>
      <c r="X18" s="160">
        <f>X$19*1000*'Inflation GDP Population'!X$18/'Inflation GDP Population'!$S$18</f>
        <v>111838.3123</v>
      </c>
      <c r="Y18" s="160">
        <f>Y$19*1000*'Inflation GDP Population'!Y$18/'Inflation GDP Population'!$S$18</f>
        <v>114020.1631</v>
      </c>
      <c r="Z18" s="160">
        <f>Z$19*1000*'Inflation GDP Population'!Z$18/'Inflation GDP Population'!$S$18</f>
        <v>116244.5795</v>
      </c>
      <c r="AA18" s="160">
        <f>AA$19*1000*'Inflation GDP Population'!AA$18/'Inflation GDP Population'!$S$18</f>
        <v>118512.3921</v>
      </c>
      <c r="AB18" s="160">
        <f>AB$19*1000*'Inflation GDP Population'!AB$18/'Inflation GDP Population'!$S$18</f>
        <v>120824.4474</v>
      </c>
      <c r="AC18" s="160">
        <f>AC$19*1000*'Inflation GDP Population'!AC$18/'Inflation GDP Population'!$S$18</f>
        <v>123181.6085</v>
      </c>
      <c r="AD18" s="160">
        <f>AD$19*1000*'Inflation GDP Population'!AD$18/'Inflation GDP Population'!$S$18</f>
        <v>125584.7553</v>
      </c>
      <c r="AE18" s="160">
        <f>AE$19*1000*'Inflation GDP Population'!AE$18/'Inflation GDP Population'!$S$18</f>
        <v>128034.7852</v>
      </c>
      <c r="AF18" s="160">
        <f>AF$19*1000*'Inflation GDP Population'!AF$18/'Inflation GDP Population'!$S$18</f>
        <v>130532.6125</v>
      </c>
      <c r="AG18" s="160">
        <f>AG$19*1000*'Inflation GDP Population'!AG$18/'Inflation GDP Population'!$S$18</f>
        <v>133079.17</v>
      </c>
      <c r="AH18" s="160">
        <f>AH$19*1000*'Inflation GDP Population'!AH$18/'Inflation GDP Population'!$S$18</f>
        <v>135675.4082</v>
      </c>
      <c r="AI18" s="160">
        <f>AI$19*1000*'Inflation GDP Population'!AI$18/'Inflation GDP Population'!$S$18</f>
        <v>138322.2963</v>
      </c>
      <c r="AJ18" s="160">
        <f>AJ$19*1000*'Inflation GDP Population'!AJ$18/'Inflation GDP Population'!$S$18</f>
        <v>141020.8224</v>
      </c>
      <c r="AK18" s="160">
        <f>AK$19*1000*'Inflation GDP Population'!AK$18/'Inflation GDP Population'!$S$18</f>
        <v>143771.9941</v>
      </c>
      <c r="AL18" s="160">
        <f>AL$19*1000*'Inflation GDP Population'!AL$18/'Inflation GDP Population'!$S$18</f>
        <v>146576.8383</v>
      </c>
      <c r="AM18" s="160">
        <f>AM$19*1000*'Inflation GDP Population'!AM$18/'Inflation GDP Population'!$S$18</f>
        <v>149436.4021</v>
      </c>
      <c r="AN18" s="160">
        <f>AN$19*1000*'Inflation GDP Population'!AN$18/'Inflation GDP Population'!$S$18</f>
        <v>152351.7531</v>
      </c>
      <c r="AO18" s="160">
        <f>AO$19*1000*'Inflation GDP Population'!AO$18/'Inflation GDP Population'!$S$18</f>
        <v>155323.9796</v>
      </c>
      <c r="AP18" s="160">
        <f>AP$19*1000*'Inflation GDP Population'!AP$18/'Inflation GDP Population'!$S$18</f>
        <v>158354.1912</v>
      </c>
      <c r="AQ18" s="160">
        <f>AQ$19*1000*'Inflation GDP Population'!AQ$18/'Inflation GDP Population'!$S$18</f>
        <v>161443.5191</v>
      </c>
      <c r="AR18" s="160">
        <f>AR$19*1000*'Inflation GDP Population'!AR$18/'Inflation GDP Population'!$S$18</f>
        <v>164593.1167</v>
      </c>
      <c r="AS18" s="160">
        <f>AS$19*1000*'Inflation GDP Population'!AS$18/'Inflation GDP Population'!$S$18</f>
        <v>167804.1596</v>
      </c>
      <c r="AT18" s="160">
        <f>AT$19*1000*'Inflation GDP Population'!AT$18/'Inflation GDP Population'!$S$18</f>
        <v>171077.8467</v>
      </c>
      <c r="AU18" s="160">
        <f>AU$19*1000*'Inflation GDP Population'!AU$18/'Inflation GDP Population'!$S$18</f>
        <v>174415.4001</v>
      </c>
      <c r="AV18" s="160">
        <f>AV$19*1000*'Inflation GDP Population'!AV$18/'Inflation GDP Population'!$S$18</f>
        <v>177818.0658</v>
      </c>
      <c r="AW18" s="160">
        <f>AW$19*1000*'Inflation GDP Population'!AW$18/'Inflation GDP Population'!$S$18</f>
        <v>181287.1139</v>
      </c>
      <c r="AX18" s="160">
        <f>AX$19*1000*'Inflation GDP Population'!AX$18/'Inflation GDP Population'!$S$18</f>
        <v>184823.8396</v>
      </c>
      <c r="AY18" s="160">
        <f>AY$19*1000*'Inflation GDP Population'!AY$18/'Inflation GDP Population'!$S$18</f>
        <v>188429.5633</v>
      </c>
      <c r="AZ18" s="160">
        <f>AZ$19*1000*'Inflation GDP Population'!AZ$18/'Inflation GDP Population'!$S$18</f>
        <v>192105.6308</v>
      </c>
    </row>
    <row r="19" ht="15.0" customHeight="1">
      <c r="A19" s="541" t="s">
        <v>1126</v>
      </c>
      <c r="B19" s="177">
        <f t="shared" ref="B19:U19" si="7">C19</f>
        <v>101.0587657</v>
      </c>
      <c r="C19" s="177">
        <f t="shared" si="7"/>
        <v>101.0587657</v>
      </c>
      <c r="D19" s="177">
        <f t="shared" si="7"/>
        <v>101.0587657</v>
      </c>
      <c r="E19" s="177">
        <f t="shared" si="7"/>
        <v>101.0587657</v>
      </c>
      <c r="F19" s="177">
        <f t="shared" si="7"/>
        <v>101.0587657</v>
      </c>
      <c r="G19" s="177">
        <f t="shared" si="7"/>
        <v>101.0587657</v>
      </c>
      <c r="H19" s="177">
        <f t="shared" si="7"/>
        <v>101.0587657</v>
      </c>
      <c r="I19" s="177">
        <f t="shared" si="7"/>
        <v>101.0587657</v>
      </c>
      <c r="J19" s="177">
        <f t="shared" si="7"/>
        <v>101.0587657</v>
      </c>
      <c r="K19" s="177">
        <f t="shared" si="7"/>
        <v>101.0587657</v>
      </c>
      <c r="L19" s="177">
        <f t="shared" si="7"/>
        <v>101.0587657</v>
      </c>
      <c r="M19" s="177">
        <f t="shared" si="7"/>
        <v>101.0587657</v>
      </c>
      <c r="N19" s="177">
        <f t="shared" si="7"/>
        <v>101.0587657</v>
      </c>
      <c r="O19" s="177">
        <f t="shared" si="7"/>
        <v>101.0587657</v>
      </c>
      <c r="P19" s="177">
        <f t="shared" si="7"/>
        <v>101.0587657</v>
      </c>
      <c r="Q19" s="177">
        <f t="shared" si="7"/>
        <v>101.0587657</v>
      </c>
      <c r="R19" s="177">
        <f t="shared" si="7"/>
        <v>101.0587657</v>
      </c>
      <c r="S19" s="177">
        <f t="shared" si="7"/>
        <v>101.0587657</v>
      </c>
      <c r="T19" s="177">
        <f t="shared" si="7"/>
        <v>101.0587657</v>
      </c>
      <c r="U19" s="177">
        <f t="shared" si="7"/>
        <v>101.0587657</v>
      </c>
      <c r="V19" s="845">
        <f>Inputs!$H$26</f>
        <v>101.0587657</v>
      </c>
      <c r="W19" s="177">
        <f t="shared" ref="W19:AY19" si="8">V$19+($AZ$19-$V$19)/($AZ$1-$V$1)</f>
        <v>101.0587657</v>
      </c>
      <c r="X19" s="177">
        <f t="shared" si="8"/>
        <v>101.0587657</v>
      </c>
      <c r="Y19" s="177">
        <f t="shared" si="8"/>
        <v>101.0587657</v>
      </c>
      <c r="Z19" s="177">
        <f t="shared" si="8"/>
        <v>101.0587657</v>
      </c>
      <c r="AA19" s="177">
        <f t="shared" si="8"/>
        <v>101.0587657</v>
      </c>
      <c r="AB19" s="177">
        <f t="shared" si="8"/>
        <v>101.0587657</v>
      </c>
      <c r="AC19" s="177">
        <f t="shared" si="8"/>
        <v>101.0587657</v>
      </c>
      <c r="AD19" s="177">
        <f t="shared" si="8"/>
        <v>101.0587657</v>
      </c>
      <c r="AE19" s="177">
        <f t="shared" si="8"/>
        <v>101.0587657</v>
      </c>
      <c r="AF19" s="177">
        <f t="shared" si="8"/>
        <v>101.0587657</v>
      </c>
      <c r="AG19" s="177">
        <f t="shared" si="8"/>
        <v>101.0587657</v>
      </c>
      <c r="AH19" s="177">
        <f t="shared" si="8"/>
        <v>101.0587657</v>
      </c>
      <c r="AI19" s="177">
        <f t="shared" si="8"/>
        <v>101.0587657</v>
      </c>
      <c r="AJ19" s="177">
        <f t="shared" si="8"/>
        <v>101.0587657</v>
      </c>
      <c r="AK19" s="177">
        <f t="shared" si="8"/>
        <v>101.0587657</v>
      </c>
      <c r="AL19" s="177">
        <f t="shared" si="8"/>
        <v>101.0587657</v>
      </c>
      <c r="AM19" s="177">
        <f t="shared" si="8"/>
        <v>101.0587657</v>
      </c>
      <c r="AN19" s="177">
        <f t="shared" si="8"/>
        <v>101.0587657</v>
      </c>
      <c r="AO19" s="177">
        <f t="shared" si="8"/>
        <v>101.0587657</v>
      </c>
      <c r="AP19" s="177">
        <f t="shared" si="8"/>
        <v>101.0587657</v>
      </c>
      <c r="AQ19" s="177">
        <f t="shared" si="8"/>
        <v>101.0587657</v>
      </c>
      <c r="AR19" s="177">
        <f t="shared" si="8"/>
        <v>101.0587657</v>
      </c>
      <c r="AS19" s="177">
        <f t="shared" si="8"/>
        <v>101.0587657</v>
      </c>
      <c r="AT19" s="177">
        <f t="shared" si="8"/>
        <v>101.0587657</v>
      </c>
      <c r="AU19" s="177">
        <f t="shared" si="8"/>
        <v>101.0587657</v>
      </c>
      <c r="AV19" s="177">
        <f t="shared" si="8"/>
        <v>101.0587657</v>
      </c>
      <c r="AW19" s="177">
        <f t="shared" si="8"/>
        <v>101.0587657</v>
      </c>
      <c r="AX19" s="177">
        <f t="shared" si="8"/>
        <v>101.0587657</v>
      </c>
      <c r="AY19" s="177">
        <f t="shared" si="8"/>
        <v>101.0587657</v>
      </c>
      <c r="AZ19" s="845">
        <f>Inputs!$H$24</f>
        <v>101.0587657</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15.4099163</v>
      </c>
      <c r="C21" s="177">
        <f t="shared" si="11"/>
        <v>15.70107492</v>
      </c>
      <c r="D21" s="177">
        <f t="shared" si="11"/>
        <v>15.99773475</v>
      </c>
      <c r="E21" s="177">
        <f t="shared" si="11"/>
        <v>16.29999975</v>
      </c>
      <c r="F21" s="177">
        <f t="shared" si="11"/>
        <v>16.60797582</v>
      </c>
      <c r="G21" s="177">
        <f t="shared" si="11"/>
        <v>16.92177085</v>
      </c>
      <c r="H21" s="177">
        <f t="shared" si="11"/>
        <v>17.24149481</v>
      </c>
      <c r="I21" s="177">
        <f t="shared" si="11"/>
        <v>17.5672597</v>
      </c>
      <c r="J21" s="177">
        <f t="shared" si="11"/>
        <v>17.89917968</v>
      </c>
      <c r="K21" s="177">
        <f t="shared" si="11"/>
        <v>18.23737103</v>
      </c>
      <c r="L21" s="177">
        <f t="shared" si="11"/>
        <v>18.58195225</v>
      </c>
      <c r="M21" s="177">
        <f t="shared" si="11"/>
        <v>18.93304406</v>
      </c>
      <c r="N21" s="177">
        <f t="shared" si="11"/>
        <v>19.29076949</v>
      </c>
      <c r="O21" s="177">
        <f t="shared" si="11"/>
        <v>19.65525387</v>
      </c>
      <c r="P21" s="177">
        <f t="shared" si="11"/>
        <v>20.0266249</v>
      </c>
      <c r="Q21" s="177">
        <f t="shared" si="11"/>
        <v>20.40501271</v>
      </c>
      <c r="R21" s="177">
        <f t="shared" si="11"/>
        <v>20.79054986</v>
      </c>
      <c r="S21" s="177">
        <f t="shared" si="11"/>
        <v>21.18337145</v>
      </c>
      <c r="T21" s="177">
        <f t="shared" si="11"/>
        <v>21.58361509</v>
      </c>
      <c r="U21" s="177">
        <f t="shared" si="11"/>
        <v>21.99142104</v>
      </c>
      <c r="V21" s="715">
        <f>if(Model!W1574&gt;0,V18*Model!W1574/(V15*Model!W1574*8760)+V20,V20)</f>
        <v>22.40693217</v>
      </c>
      <c r="W21" s="847">
        <f>if(Model!X1574&gt;0,W18*Model!X1574/(Model!X1575*10^6)+W20,W20)</f>
        <v>22.84406844</v>
      </c>
      <c r="X21" s="847">
        <f>if(Model!Y1574&gt;0,X18*Model!Y1574/(Model!Y1575*10^6)+X20,X20)</f>
        <v>23.2897328</v>
      </c>
      <c r="Y21" s="847">
        <f>if(Model!Z1574&gt;0,Y18*Model!Z1574/(Model!Z1575*10^6)+Y20,Y20)</f>
        <v>23.74409161</v>
      </c>
      <c r="Z21" s="847">
        <f>if(Model!AA1574&gt;0,Z18*Model!AA1574/(Model!AA1575*10^6)+Z20,Z20)</f>
        <v>24.20731449</v>
      </c>
      <c r="AA21" s="847">
        <f>if(Model!AB1574&gt;0,AA18*Model!AB1574/(Model!AB1575*10^6)+AA20,AA20)</f>
        <v>24.67957438</v>
      </c>
      <c r="AB21" s="847">
        <f>if(Model!AC1574&gt;0,AB18*Model!AC1574/(Model!AC1575*10^6)+AB20,AB20)</f>
        <v>25.16104757</v>
      </c>
      <c r="AC21" s="847">
        <f>if(Model!AD1574&gt;0,AC18*Model!AD1574/(Model!AD1575*10^6)+AC20,AC20)</f>
        <v>25.65191381</v>
      </c>
      <c r="AD21" s="847">
        <f>if(Model!AE1574&gt;0,AD18*Model!AE1574/(Model!AE1575*10^6)+AD20,AD20)</f>
        <v>26.15235635</v>
      </c>
      <c r="AE21" s="847">
        <f>if(Model!AF1574&gt;0,AE18*Model!AF1574/(Model!AF1575*10^6)+AE20,AE20)</f>
        <v>26.66256201</v>
      </c>
      <c r="AF21" s="847">
        <f>if(Model!AG1574&gt;0,AF18*Model!AG1574/(Model!AG1575*10^6)+AF20,AF20)</f>
        <v>27.18272126</v>
      </c>
      <c r="AG21" s="847">
        <f>if(Model!AH1574&gt;0,AG18*Model!AH1574/(Model!AH1575*10^6)+AG20,AG20)</f>
        <v>27.71302828</v>
      </c>
      <c r="AH21" s="847">
        <f>if(Model!AI1574&gt;0,AH18*Model!AI1574/(Model!AI1575*10^6)+AH20,AH20)</f>
        <v>28.25368105</v>
      </c>
      <c r="AI21" s="847">
        <f>if(Model!AJ1574&gt;0,AI18*Model!AJ1574/(Model!AJ1575*10^6)+AI20,AI20)</f>
        <v>28.8048814</v>
      </c>
      <c r="AJ21" s="847">
        <f>if(Model!AK1574&gt;0,AJ18*Model!AK1574/(Model!AK1575*10^6)+AJ20,AJ20)</f>
        <v>29.3668351</v>
      </c>
      <c r="AK21" s="847">
        <f>if(Model!AL1574&gt;0,AK18*Model!AL1574/(Model!AL1575*10^6)+AK20,AK20)</f>
        <v>29.93975194</v>
      </c>
      <c r="AL21" s="847">
        <f>if(Model!AM1574&gt;0,AL18*Model!AM1574/(Model!AM1575*10^6)+AL20,AL20)</f>
        <v>30.52384581</v>
      </c>
      <c r="AM21" s="847">
        <f>if(Model!AN1574&gt;0,AM18*Model!AN1574/(Model!AN1575*10^6)+AM20,AM20)</f>
        <v>31.11933474</v>
      </c>
      <c r="AN21" s="847">
        <f>if(Model!AO1574&gt;0,AN18*Model!AO1574/(Model!AO1575*10^6)+AN20,AN20)</f>
        <v>31.72644106</v>
      </c>
      <c r="AO21" s="847">
        <f>if(Model!AP1574&gt;0,AO18*Model!AP1574/(Model!AP1575*10^6)+AO20,AO20)</f>
        <v>32.3453914</v>
      </c>
      <c r="AP21" s="847">
        <f>if(Model!AQ1574&gt;0,AP18*Model!AQ1574/(Model!AQ1575*10^6)+AP20,AP20)</f>
        <v>32.97641682</v>
      </c>
      <c r="AQ21" s="847">
        <f>if(Model!AR1574&gt;0,AQ18*Model!AR1574/(Model!AR1575*10^6)+AQ20,AQ20)</f>
        <v>33.6197529</v>
      </c>
      <c r="AR21" s="847">
        <f>if(Model!AS1574&gt;0,AR18*Model!AS1574/(Model!AS1575*10^6)+AR20,AR20)</f>
        <v>34.27563981</v>
      </c>
      <c r="AS21" s="847">
        <f>if(Model!AT1574&gt;0,AS18*Model!AT1574/(Model!AT1575*10^6)+AS20,AS20)</f>
        <v>34.9443224</v>
      </c>
      <c r="AT21" s="847">
        <f>if(Model!AU1574&gt;0,AT18*Model!AU1574/(Model!AU1575*10^6)+AT20,AT20)</f>
        <v>35.6260503</v>
      </c>
      <c r="AU21" s="847">
        <f>if(Model!AV1574&gt;0,AU18*Model!AV1574/(Model!AV1575*10^6)+AU20,AU20)</f>
        <v>36.32107802</v>
      </c>
      <c r="AV21" s="847">
        <f>if(Model!AW1574&gt;0,AV18*Model!AW1574/(Model!AW1575*10^6)+AV20,AV20)</f>
        <v>37.02966501</v>
      </c>
      <c r="AW21" s="847">
        <f>if(Model!AX1574&gt;0,AW18*Model!AX1574/(Model!AX1575*10^6)+AW20,AW20)</f>
        <v>37.75207581</v>
      </c>
      <c r="AX21" s="847">
        <f>if(Model!AY1574&gt;0,AX18*Model!AY1574/(Model!AY1575*10^6)+AX20,AX20)</f>
        <v>38.4885801</v>
      </c>
      <c r="AY21" s="847">
        <f>if(Model!AZ1574&gt;0,AY18*Model!AZ1574/(Model!AZ1575*10^6)+AY20,AY20)</f>
        <v>39.23945284</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33</v>
      </c>
      <c r="AT39" s="252">
        <f t="shared" si="20"/>
        <v>0</v>
      </c>
      <c r="AU39" s="252">
        <f t="shared" si="20"/>
        <v>0</v>
      </c>
      <c r="AV39" s="252">
        <f t="shared" si="20"/>
        <v>3.7</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33.0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33</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3.7</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3.7</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4.863333333333337</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0.02999999999999936</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f t="shared" ref="B19:U19" si="12">C19/(1+B34-B20)</f>
        <v>56.75731136</v>
      </c>
      <c r="C19" s="177">
        <f t="shared" si="12"/>
        <v>57.82969748</v>
      </c>
      <c r="D19" s="177">
        <f t="shared" si="12"/>
        <v>58.92234551</v>
      </c>
      <c r="E19" s="177">
        <f t="shared" si="12"/>
        <v>60.03563829</v>
      </c>
      <c r="F19" s="177">
        <f t="shared" si="12"/>
        <v>61.16996589</v>
      </c>
      <c r="G19" s="177">
        <f t="shared" si="12"/>
        <v>62.32572575</v>
      </c>
      <c r="H19" s="177">
        <f t="shared" si="12"/>
        <v>63.50332281</v>
      </c>
      <c r="I19" s="177">
        <f t="shared" si="12"/>
        <v>64.70316966</v>
      </c>
      <c r="J19" s="177">
        <f t="shared" si="12"/>
        <v>65.92568671</v>
      </c>
      <c r="K19" s="177">
        <f t="shared" si="12"/>
        <v>67.17130228</v>
      </c>
      <c r="L19" s="177">
        <f t="shared" si="12"/>
        <v>68.44045281</v>
      </c>
      <c r="M19" s="177">
        <f t="shared" si="12"/>
        <v>69.73358298</v>
      </c>
      <c r="N19" s="177">
        <f t="shared" si="12"/>
        <v>71.05114585</v>
      </c>
      <c r="O19" s="177">
        <f t="shared" si="12"/>
        <v>72.39360306</v>
      </c>
      <c r="P19" s="177">
        <f t="shared" si="12"/>
        <v>73.76142498</v>
      </c>
      <c r="Q19" s="177">
        <f t="shared" si="12"/>
        <v>75.15509086</v>
      </c>
      <c r="R19" s="177">
        <f t="shared" si="12"/>
        <v>76.57508898</v>
      </c>
      <c r="S19" s="177">
        <f t="shared" si="12"/>
        <v>78.02191689</v>
      </c>
      <c r="T19" s="177">
        <f t="shared" si="12"/>
        <v>79.49608151</v>
      </c>
      <c r="U19" s="177">
        <f t="shared" si="12"/>
        <v>80.99809935</v>
      </c>
      <c r="V19" s="715">
        <f>V17*Model!W1574/(V14*Model!W1574*8760)+V18</f>
        <v>82.52849666</v>
      </c>
      <c r="W19" s="177">
        <f t="shared" ref="W19:AZ19" si="13">V19*(1+V34-V20)</f>
        <v>84.08780967</v>
      </c>
      <c r="X19" s="177">
        <f t="shared" si="13"/>
        <v>85.67658471</v>
      </c>
      <c r="Y19" s="177">
        <f t="shared" si="13"/>
        <v>87.29537844</v>
      </c>
      <c r="Z19" s="177">
        <f t="shared" si="13"/>
        <v>88.94475804</v>
      </c>
      <c r="AA19" s="177">
        <f t="shared" si="13"/>
        <v>90.62530141</v>
      </c>
      <c r="AB19" s="177">
        <f t="shared" si="13"/>
        <v>92.33759737</v>
      </c>
      <c r="AC19" s="177">
        <f t="shared" si="13"/>
        <v>94.08224585</v>
      </c>
      <c r="AD19" s="177">
        <f t="shared" si="13"/>
        <v>95.85985814</v>
      </c>
      <c r="AE19" s="177">
        <f t="shared" si="13"/>
        <v>97.67105705</v>
      </c>
      <c r="AF19" s="177">
        <f t="shared" si="13"/>
        <v>99.51647719</v>
      </c>
      <c r="AG19" s="177">
        <f t="shared" si="13"/>
        <v>101.3967651</v>
      </c>
      <c r="AH19" s="177">
        <f t="shared" si="13"/>
        <v>103.3125797</v>
      </c>
      <c r="AI19" s="177">
        <f t="shared" si="13"/>
        <v>105.2645921</v>
      </c>
      <c r="AJ19" s="177">
        <f t="shared" si="13"/>
        <v>107.2534863</v>
      </c>
      <c r="AK19" s="177">
        <f t="shared" si="13"/>
        <v>109.2799591</v>
      </c>
      <c r="AL19" s="177">
        <f t="shared" si="13"/>
        <v>111.3447206</v>
      </c>
      <c r="AM19" s="177">
        <f t="shared" si="13"/>
        <v>113.4484942</v>
      </c>
      <c r="AN19" s="177">
        <f t="shared" si="13"/>
        <v>115.592017</v>
      </c>
      <c r="AO19" s="177">
        <f t="shared" si="13"/>
        <v>117.77604</v>
      </c>
      <c r="AP19" s="177">
        <f t="shared" si="13"/>
        <v>120.0013284</v>
      </c>
      <c r="AQ19" s="177">
        <f t="shared" si="13"/>
        <v>122.268662</v>
      </c>
      <c r="AR19" s="177">
        <f t="shared" si="13"/>
        <v>124.5788351</v>
      </c>
      <c r="AS19" s="177">
        <f t="shared" si="13"/>
        <v>126.9326572</v>
      </c>
      <c r="AT19" s="177">
        <f t="shared" si="13"/>
        <v>129.330953</v>
      </c>
      <c r="AU19" s="177">
        <f t="shared" si="13"/>
        <v>131.7745627</v>
      </c>
      <c r="AV19" s="177">
        <f t="shared" si="13"/>
        <v>134.2643426</v>
      </c>
      <c r="AW19" s="177">
        <f t="shared" si="13"/>
        <v>136.8011649</v>
      </c>
      <c r="AX19" s="177">
        <f t="shared" si="13"/>
        <v>139.3859186</v>
      </c>
      <c r="AY19" s="177">
        <f t="shared" si="13"/>
        <v>142.0195092</v>
      </c>
      <c r="AZ19" s="177">
        <f t="shared" si="13"/>
        <v>144.7028596</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29.89090313</v>
      </c>
      <c r="C20" s="177">
        <f t="shared" si="12"/>
        <v>30.45566895</v>
      </c>
      <c r="D20" s="177">
        <f t="shared" si="12"/>
        <v>31.03110559</v>
      </c>
      <c r="E20" s="177">
        <f t="shared" si="12"/>
        <v>31.61741467</v>
      </c>
      <c r="F20" s="177">
        <f t="shared" si="12"/>
        <v>32.2148016</v>
      </c>
      <c r="G20" s="177">
        <f t="shared" si="12"/>
        <v>32.82347571</v>
      </c>
      <c r="H20" s="177">
        <f t="shared" si="12"/>
        <v>33.44365025</v>
      </c>
      <c r="I20" s="177">
        <f t="shared" si="12"/>
        <v>34.07554252</v>
      </c>
      <c r="J20" s="177">
        <f t="shared" si="12"/>
        <v>34.71937391</v>
      </c>
      <c r="K20" s="177">
        <f t="shared" si="12"/>
        <v>35.37537</v>
      </c>
      <c r="L20" s="177">
        <f t="shared" si="12"/>
        <v>36.04376064</v>
      </c>
      <c r="M20" s="177">
        <f t="shared" si="12"/>
        <v>36.72478001</v>
      </c>
      <c r="N20" s="177">
        <f t="shared" si="12"/>
        <v>37.41866672</v>
      </c>
      <c r="O20" s="177">
        <f t="shared" si="12"/>
        <v>38.12566389</v>
      </c>
      <c r="P20" s="177">
        <f t="shared" si="12"/>
        <v>38.84601924</v>
      </c>
      <c r="Q20" s="177">
        <f t="shared" si="12"/>
        <v>39.57998515</v>
      </c>
      <c r="R20" s="177">
        <f t="shared" si="12"/>
        <v>40.32781878</v>
      </c>
      <c r="S20" s="177">
        <f t="shared" si="12"/>
        <v>41.08978216</v>
      </c>
      <c r="T20" s="177">
        <f t="shared" si="12"/>
        <v>41.86614226</v>
      </c>
      <c r="U20" s="177">
        <f t="shared" si="12"/>
        <v>42.65717109</v>
      </c>
      <c r="V20" s="715">
        <f>if(Model!W2025&gt;0,V18*Model!W2024/(Model!W2025*10^6)+V19,V19)</f>
        <v>43.46314581</v>
      </c>
      <c r="W20" s="177">
        <f t="shared" ref="W20:AZ20" si="13">V20*(1+V40-V21)</f>
        <v>44.2843488</v>
      </c>
      <c r="X20" s="177">
        <f t="shared" si="13"/>
        <v>45.1210678</v>
      </c>
      <c r="Y20" s="177">
        <f t="shared" si="13"/>
        <v>45.97359597</v>
      </c>
      <c r="Z20" s="177">
        <f t="shared" si="13"/>
        <v>46.842232</v>
      </c>
      <c r="AA20" s="177">
        <f t="shared" si="13"/>
        <v>47.72728025</v>
      </c>
      <c r="AB20" s="177">
        <f t="shared" si="13"/>
        <v>48.62905082</v>
      </c>
      <c r="AC20" s="177">
        <f t="shared" si="13"/>
        <v>49.54785965</v>
      </c>
      <c r="AD20" s="177">
        <f t="shared" si="13"/>
        <v>50.48402867</v>
      </c>
      <c r="AE20" s="177">
        <f t="shared" si="13"/>
        <v>51.43788589</v>
      </c>
      <c r="AF20" s="177">
        <f t="shared" si="13"/>
        <v>52.40976552</v>
      </c>
      <c r="AG20" s="177">
        <f t="shared" si="13"/>
        <v>53.40000807</v>
      </c>
      <c r="AH20" s="177">
        <f t="shared" si="13"/>
        <v>54.40896049</v>
      </c>
      <c r="AI20" s="177">
        <f t="shared" si="13"/>
        <v>55.43697631</v>
      </c>
      <c r="AJ20" s="177">
        <f t="shared" si="13"/>
        <v>56.4844157</v>
      </c>
      <c r="AK20" s="177">
        <f t="shared" si="13"/>
        <v>57.55164566</v>
      </c>
      <c r="AL20" s="177">
        <f t="shared" si="13"/>
        <v>58.63904011</v>
      </c>
      <c r="AM20" s="177">
        <f t="shared" si="13"/>
        <v>59.74698006</v>
      </c>
      <c r="AN20" s="177">
        <f t="shared" si="13"/>
        <v>60.87585368</v>
      </c>
      <c r="AO20" s="177">
        <f t="shared" si="13"/>
        <v>62.02605651</v>
      </c>
      <c r="AP20" s="177">
        <f t="shared" si="13"/>
        <v>63.19799155</v>
      </c>
      <c r="AQ20" s="177">
        <f t="shared" si="13"/>
        <v>64.3920694</v>
      </c>
      <c r="AR20" s="177">
        <f t="shared" si="13"/>
        <v>65.60870845</v>
      </c>
      <c r="AS20" s="177">
        <f t="shared" si="13"/>
        <v>66.84833496</v>
      </c>
      <c r="AT20" s="177">
        <f t="shared" si="13"/>
        <v>68.11138327</v>
      </c>
      <c r="AU20" s="177">
        <f t="shared" si="13"/>
        <v>69.39829591</v>
      </c>
      <c r="AV20" s="177">
        <f t="shared" si="13"/>
        <v>70.70952379</v>
      </c>
      <c r="AW20" s="177">
        <f t="shared" si="13"/>
        <v>72.04552631</v>
      </c>
      <c r="AX20" s="177">
        <f t="shared" si="13"/>
        <v>73.40677159</v>
      </c>
      <c r="AY20" s="177">
        <f t="shared" si="13"/>
        <v>74.79373656</v>
      </c>
      <c r="AZ20" s="177">
        <f t="shared" si="13"/>
        <v>76.20690717</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3.226756823</v>
      </c>
      <c r="X23" s="859">
        <f>X25*(1+X24)*'Inflation GDP Population'!X$18/'Inflation GDP Population'!$S$18</f>
        <v>3.259416716</v>
      </c>
      <c r="Y23" s="859">
        <f>Y25*(1+Y24)*'Inflation GDP Population'!Y$18/'Inflation GDP Population'!$S$18</f>
        <v>3.292122828</v>
      </c>
      <c r="Z23" s="859">
        <f>Z25*(1+Z24)*'Inflation GDP Population'!Z$18/'Inflation GDP Population'!$S$18</f>
        <v>3.32486453</v>
      </c>
      <c r="AA23" s="859">
        <f>AA25*(1+AA24)*'Inflation GDP Population'!AA$18/'Inflation GDP Population'!$S$18</f>
        <v>3.357630765</v>
      </c>
      <c r="AB23" s="859">
        <f>AB25*(1+AB24)*'Inflation GDP Population'!AB$18/'Inflation GDP Population'!$S$18</f>
        <v>3.390410027</v>
      </c>
      <c r="AC23" s="859">
        <f>AC25*(1+AC24)*'Inflation GDP Population'!AC$18/'Inflation GDP Population'!$S$18</f>
        <v>3.423190354</v>
      </c>
      <c r="AD23" s="859">
        <f>AD25*(1+AD24)*'Inflation GDP Population'!AD$18/'Inflation GDP Population'!$S$18</f>
        <v>3.455959312</v>
      </c>
      <c r="AE23" s="859">
        <f>AE25*(1+AE24)*'Inflation GDP Population'!AE$18/'Inflation GDP Population'!$S$18</f>
        <v>3.488703981</v>
      </c>
      <c r="AF23" s="859">
        <f>AF25*(1+AF24)*'Inflation GDP Population'!AF$18/'Inflation GDP Population'!$S$18</f>
        <v>3.521410941</v>
      </c>
      <c r="AG23" s="859">
        <f>AG25*(1+AG24)*'Inflation GDP Population'!AG$18/'Inflation GDP Population'!$S$18</f>
        <v>3.554066259</v>
      </c>
      <c r="AH23" s="859">
        <f>AH25*(1+AH24)*'Inflation GDP Population'!AH$18/'Inflation GDP Population'!$S$18</f>
        <v>3.58665547</v>
      </c>
      <c r="AI23" s="859">
        <f>AI25*(1+AI24)*'Inflation GDP Population'!AI$18/'Inflation GDP Population'!$S$18</f>
        <v>3.619163568</v>
      </c>
      <c r="AJ23" s="859">
        <f>AJ25*(1+AJ24)*'Inflation GDP Population'!AJ$18/'Inflation GDP Population'!$S$18</f>
        <v>3.651574985</v>
      </c>
      <c r="AK23" s="859">
        <f>AK25*(1+AK24)*'Inflation GDP Population'!AK$18/'Inflation GDP Population'!$S$18</f>
        <v>3.683873574</v>
      </c>
      <c r="AL23" s="859">
        <f>AL25*(1+AL24)*'Inflation GDP Population'!AL$18/'Inflation GDP Population'!$S$18</f>
        <v>3.716042597</v>
      </c>
      <c r="AM23" s="859">
        <f>AM25*(1+AM24)*'Inflation GDP Population'!AM$18/'Inflation GDP Population'!$S$18</f>
        <v>3.748064708</v>
      </c>
      <c r="AN23" s="859">
        <f>AN25*(1+AN24)*'Inflation GDP Population'!AN$18/'Inflation GDP Population'!$S$18</f>
        <v>3.77992193</v>
      </c>
      <c r="AO23" s="859">
        <f>AO25*(1+AO24)*'Inflation GDP Population'!AO$18/'Inflation GDP Population'!$S$18</f>
        <v>3.811595641</v>
      </c>
      <c r="AP23" s="859">
        <f>AP25*(1+AP24)*'Inflation GDP Population'!AP$18/'Inflation GDP Population'!$S$18</f>
        <v>3.843066557</v>
      </c>
      <c r="AQ23" s="859">
        <f>AQ25*(1+AQ24)*'Inflation GDP Population'!AQ$18/'Inflation GDP Population'!$S$18</f>
        <v>3.87431471</v>
      </c>
      <c r="AR23" s="859">
        <f>AR25*(1+AR24)*'Inflation GDP Population'!AR$18/'Inflation GDP Population'!$S$18</f>
        <v>3.90531943</v>
      </c>
      <c r="AS23" s="859">
        <f>AS25*(1+AS24)*'Inflation GDP Population'!AS$18/'Inflation GDP Population'!$S$18</f>
        <v>3.936059326</v>
      </c>
      <c r="AT23" s="859">
        <f>AT25*(1+AT24)*'Inflation GDP Population'!AT$18/'Inflation GDP Population'!$S$18</f>
        <v>3.966512265</v>
      </c>
      <c r="AU23" s="859">
        <f>AU25*(1+AU24)*'Inflation GDP Population'!AU$18/'Inflation GDP Population'!$S$18</f>
        <v>3.996655351</v>
      </c>
      <c r="AV23" s="859">
        <f>AV25*(1+AV24)*'Inflation GDP Population'!AV$18/'Inflation GDP Population'!$S$18</f>
        <v>4.026464903</v>
      </c>
      <c r="AW23" s="859">
        <f>AW25*(1+AW24)*'Inflation GDP Population'!AW$18/'Inflation GDP Population'!$S$18</f>
        <v>4.055916435</v>
      </c>
      <c r="AX23" s="859">
        <f>AX25*(1+AX24)*'Inflation GDP Population'!AX$18/'Inflation GDP Population'!$S$18</f>
        <v>4.084984633</v>
      </c>
      <c r="AY23" s="859">
        <f>AY25*(1+AY24)*'Inflation GDP Population'!AY$18/'Inflation GDP Population'!$S$18</f>
        <v>4.11364333</v>
      </c>
      <c r="AZ23" s="859">
        <f>AZ25*(1+AZ24)*'Inflation GDP Population'!AZ$18/'Inflation GDP Population'!$S$18</f>
        <v>4.141865486</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2.97262876</v>
      </c>
      <c r="X25" s="177">
        <f t="shared" si="20"/>
        <v>2.94525752</v>
      </c>
      <c r="Y25" s="177">
        <f t="shared" si="20"/>
        <v>2.917886281</v>
      </c>
      <c r="Z25" s="177">
        <f t="shared" si="20"/>
        <v>2.890515041</v>
      </c>
      <c r="AA25" s="177">
        <f t="shared" si="20"/>
        <v>2.863143801</v>
      </c>
      <c r="AB25" s="177">
        <f t="shared" si="20"/>
        <v>2.835772561</v>
      </c>
      <c r="AC25" s="177">
        <f t="shared" si="20"/>
        <v>2.808401321</v>
      </c>
      <c r="AD25" s="177">
        <f t="shared" si="20"/>
        <v>2.781030081</v>
      </c>
      <c r="AE25" s="177">
        <f t="shared" si="20"/>
        <v>2.753658842</v>
      </c>
      <c r="AF25" s="177">
        <f t="shared" si="20"/>
        <v>2.726287602</v>
      </c>
      <c r="AG25" s="177">
        <f t="shared" si="20"/>
        <v>2.698916362</v>
      </c>
      <c r="AH25" s="177">
        <f t="shared" si="20"/>
        <v>2.671545122</v>
      </c>
      <c r="AI25" s="177">
        <f t="shared" si="20"/>
        <v>2.644173882</v>
      </c>
      <c r="AJ25" s="177">
        <f t="shared" si="20"/>
        <v>2.616802642</v>
      </c>
      <c r="AK25" s="177">
        <f t="shared" si="20"/>
        <v>2.589431403</v>
      </c>
      <c r="AL25" s="177">
        <f t="shared" si="20"/>
        <v>2.562060163</v>
      </c>
      <c r="AM25" s="177">
        <f t="shared" si="20"/>
        <v>2.534688923</v>
      </c>
      <c r="AN25" s="177">
        <f t="shared" si="20"/>
        <v>2.507317683</v>
      </c>
      <c r="AO25" s="177">
        <f t="shared" si="20"/>
        <v>2.479946443</v>
      </c>
      <c r="AP25" s="177">
        <f t="shared" si="20"/>
        <v>2.452575203</v>
      </c>
      <c r="AQ25" s="177">
        <f t="shared" si="20"/>
        <v>2.425203964</v>
      </c>
      <c r="AR25" s="177">
        <f t="shared" si="20"/>
        <v>2.397832724</v>
      </c>
      <c r="AS25" s="177">
        <f t="shared" si="20"/>
        <v>2.370461484</v>
      </c>
      <c r="AT25" s="177">
        <f t="shared" si="20"/>
        <v>2.343090244</v>
      </c>
      <c r="AU25" s="177">
        <f t="shared" si="20"/>
        <v>2.315719004</v>
      </c>
      <c r="AV25" s="177">
        <f t="shared" si="20"/>
        <v>2.288347764</v>
      </c>
      <c r="AW25" s="177">
        <f t="shared" si="20"/>
        <v>2.260976525</v>
      </c>
      <c r="AX25" s="177">
        <f t="shared" si="20"/>
        <v>2.233605285</v>
      </c>
      <c r="AY25" s="177">
        <f t="shared" si="20"/>
        <v>2.206234045</v>
      </c>
      <c r="AZ25" s="865">
        <f>Inputs!$H$22</f>
        <v>2.178862805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13.0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12.5</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12.5</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18.0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51.5</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3.5</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15.0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20.0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5.0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25.0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71.4</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50.7</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30.0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28.1</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7.5</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0.0</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26.0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1.6</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1.6</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2.4</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36.0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8.4</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2.1</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0.0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5.0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18.0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6.3</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102.0</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0.0</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90.8</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4.8</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49.0</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9.4</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25.5</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6.4</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1.6</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12.12593703</v>
      </c>
      <c r="C19" s="177">
        <f t="shared" si="12"/>
        <v>12.35504736</v>
      </c>
      <c r="D19" s="177">
        <f t="shared" si="12"/>
        <v>12.58848656</v>
      </c>
      <c r="E19" s="177">
        <f t="shared" si="12"/>
        <v>12.82633641</v>
      </c>
      <c r="F19" s="177">
        <f t="shared" si="12"/>
        <v>13.06868026</v>
      </c>
      <c r="G19" s="177">
        <f t="shared" si="12"/>
        <v>13.315603</v>
      </c>
      <c r="H19" s="177">
        <f t="shared" si="12"/>
        <v>13.56719117</v>
      </c>
      <c r="I19" s="177">
        <f t="shared" si="12"/>
        <v>13.8235329</v>
      </c>
      <c r="J19" s="177">
        <f t="shared" si="12"/>
        <v>14.08471801</v>
      </c>
      <c r="K19" s="177">
        <f t="shared" si="12"/>
        <v>14.35083802</v>
      </c>
      <c r="L19" s="177">
        <f t="shared" si="12"/>
        <v>14.62198616</v>
      </c>
      <c r="M19" s="177">
        <f t="shared" si="12"/>
        <v>14.89825743</v>
      </c>
      <c r="N19" s="177">
        <f t="shared" si="12"/>
        <v>15.17974865</v>
      </c>
      <c r="O19" s="177">
        <f t="shared" si="12"/>
        <v>15.46655842</v>
      </c>
      <c r="P19" s="177">
        <f t="shared" si="12"/>
        <v>15.75878725</v>
      </c>
      <c r="Q19" s="177">
        <f t="shared" si="12"/>
        <v>16.05653751</v>
      </c>
      <c r="R19" s="177">
        <f t="shared" si="12"/>
        <v>16.35991355</v>
      </c>
      <c r="S19" s="177">
        <f t="shared" si="12"/>
        <v>16.66902164</v>
      </c>
      <c r="T19" s="177">
        <f t="shared" si="12"/>
        <v>16.98397009</v>
      </c>
      <c r="U19" s="177">
        <f t="shared" si="12"/>
        <v>17.30486925</v>
      </c>
      <c r="V19" s="715">
        <f>if(Model!W1574&gt;0,V17*Model!W1574/(V14*Model!W1574*8760)+V18,V18)</f>
        <v>17.63183156</v>
      </c>
      <c r="W19" s="177">
        <f t="shared" ref="W19:AZ19" si="13">V19*(1+V36-V20)</f>
        <v>17.96497157</v>
      </c>
      <c r="X19" s="177">
        <f t="shared" si="13"/>
        <v>18.30440601</v>
      </c>
      <c r="Y19" s="177">
        <f t="shared" si="13"/>
        <v>18.6502538</v>
      </c>
      <c r="Z19" s="177">
        <f t="shared" si="13"/>
        <v>19.00263612</v>
      </c>
      <c r="AA19" s="177">
        <f t="shared" si="13"/>
        <v>19.36167644</v>
      </c>
      <c r="AB19" s="177">
        <f t="shared" si="13"/>
        <v>19.72750055</v>
      </c>
      <c r="AC19" s="177">
        <f t="shared" si="13"/>
        <v>20.10023663</v>
      </c>
      <c r="AD19" s="177">
        <f t="shared" si="13"/>
        <v>20.48001527</v>
      </c>
      <c r="AE19" s="177">
        <f t="shared" si="13"/>
        <v>20.86696954</v>
      </c>
      <c r="AF19" s="177">
        <f t="shared" si="13"/>
        <v>21.26123502</v>
      </c>
      <c r="AG19" s="177">
        <f t="shared" si="13"/>
        <v>21.66294984</v>
      </c>
      <c r="AH19" s="177">
        <f t="shared" si="13"/>
        <v>22.07225475</v>
      </c>
      <c r="AI19" s="177">
        <f t="shared" si="13"/>
        <v>22.48929317</v>
      </c>
      <c r="AJ19" s="177">
        <f t="shared" si="13"/>
        <v>22.91421122</v>
      </c>
      <c r="AK19" s="177">
        <f t="shared" si="13"/>
        <v>23.34715776</v>
      </c>
      <c r="AL19" s="177">
        <f t="shared" si="13"/>
        <v>23.78828451</v>
      </c>
      <c r="AM19" s="177">
        <f t="shared" si="13"/>
        <v>24.237746</v>
      </c>
      <c r="AN19" s="177">
        <f t="shared" si="13"/>
        <v>24.69569973</v>
      </c>
      <c r="AO19" s="177">
        <f t="shared" si="13"/>
        <v>25.16230614</v>
      </c>
      <c r="AP19" s="177">
        <f t="shared" si="13"/>
        <v>25.63772872</v>
      </c>
      <c r="AQ19" s="177">
        <f t="shared" si="13"/>
        <v>26.12213406</v>
      </c>
      <c r="AR19" s="177">
        <f t="shared" si="13"/>
        <v>26.61569186</v>
      </c>
      <c r="AS19" s="177">
        <f t="shared" si="13"/>
        <v>27.11857506</v>
      </c>
      <c r="AT19" s="177">
        <f t="shared" si="13"/>
        <v>27.63095985</v>
      </c>
      <c r="AU19" s="177">
        <f t="shared" si="13"/>
        <v>28.15302577</v>
      </c>
      <c r="AV19" s="177">
        <f t="shared" si="13"/>
        <v>28.68495572</v>
      </c>
      <c r="AW19" s="177">
        <f t="shared" si="13"/>
        <v>29.22693608</v>
      </c>
      <c r="AX19" s="177">
        <f t="shared" si="13"/>
        <v>29.77915675</v>
      </c>
      <c r="AY19" s="177">
        <f t="shared" si="13"/>
        <v>30.34181121</v>
      </c>
      <c r="AZ19" s="177">
        <f t="shared" si="13"/>
        <v>30.91509659</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2.7</v>
      </c>
      <c r="X38" s="252">
        <f t="shared" si="22"/>
        <v>0</v>
      </c>
      <c r="Y38" s="252">
        <f t="shared" si="22"/>
        <v>0</v>
      </c>
      <c r="Z38" s="252">
        <f t="shared" si="22"/>
        <v>0</v>
      </c>
      <c r="AA38" s="252">
        <f t="shared" si="22"/>
        <v>4</v>
      </c>
      <c r="AB38" s="252">
        <f t="shared" si="22"/>
        <v>2</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4</v>
      </c>
      <c r="AL38" s="252">
        <f t="shared" si="22"/>
        <v>0</v>
      </c>
      <c r="AM38" s="252">
        <f t="shared" si="22"/>
        <v>1.8</v>
      </c>
      <c r="AN38" s="252">
        <f t="shared" si="22"/>
        <v>0</v>
      </c>
      <c r="AO38" s="252">
        <f t="shared" si="22"/>
        <v>0</v>
      </c>
      <c r="AP38" s="252">
        <f t="shared" si="22"/>
        <v>0</v>
      </c>
      <c r="AQ38" s="252">
        <f t="shared" si="22"/>
        <v>1</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0.0</v>
      </c>
      <c r="W73" s="252">
        <f t="shared" si="24"/>
        <v>0</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0.0</v>
      </c>
      <c r="W77" s="252">
        <f t="shared" si="24"/>
        <v>0</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2.7</v>
      </c>
      <c r="W79" s="252">
        <f t="shared" si="24"/>
        <v>2.7</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0.0</v>
      </c>
      <c r="W80" s="252">
        <f t="shared" si="24"/>
        <v>0</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0.0</v>
      </c>
      <c r="W81" s="252">
        <f t="shared" si="24"/>
        <v>0</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0.0</v>
      </c>
      <c r="W82" s="252">
        <f t="shared" si="24"/>
        <v>0</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0.0</v>
      </c>
      <c r="W84" s="252">
        <f t="shared" si="24"/>
        <v>0</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0.0</v>
      </c>
      <c r="W85" s="252">
        <f t="shared" si="24"/>
        <v>0</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0.0</v>
      </c>
      <c r="W86" s="252">
        <f t="shared" si="24"/>
        <v>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0.0</v>
      </c>
      <c r="W88" s="252">
        <f t="shared" si="24"/>
        <v>0</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24"/>
        <v>0</v>
      </c>
      <c r="X100" s="252">
        <f t="shared" ref="X100:BA100" si="84">IF(AND(X$39-$A100&gt;$V$26,SUM($W100:W100)&lt;&gt;$V100),$V100,0)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24"/>
        <v>0</v>
      </c>
      <c r="X101" s="252">
        <f t="shared" ref="X101:BA101" si="85">IF(AND(X$39-$A101&gt;$V$26,SUM($W101:W101)&lt;&gt;$V101),$V101,0)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24"/>
        <v>0</v>
      </c>
      <c r="X102" s="252">
        <f t="shared" ref="X102:BA102" si="86">IF(AND(X$39-$A102&gt;$V$26,SUM($W102:W102)&lt;&gt;$V102),$V102,0)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4.0</v>
      </c>
      <c r="W103" s="252">
        <f t="shared" si="24"/>
        <v>0</v>
      </c>
      <c r="X103" s="252">
        <f t="shared" ref="X103:BA103" si="87">IF(AND(X$39-$A103&gt;$V$26,SUM($W103:W103)&lt;&gt;$V103),$V103,0)</f>
        <v>0</v>
      </c>
      <c r="Y103" s="252">
        <f t="shared" si="87"/>
        <v>0</v>
      </c>
      <c r="Z103" s="252">
        <f t="shared" si="87"/>
        <v>0</v>
      </c>
      <c r="AA103" s="252">
        <f t="shared" si="87"/>
        <v>4</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2.0</v>
      </c>
      <c r="W104" s="252">
        <f t="shared" si="24"/>
        <v>0</v>
      </c>
      <c r="X104" s="252">
        <f t="shared" ref="X104:BA104" si="88">IF(AND(X$39-$A104&gt;$V$26,SUM($W104:W104)&lt;&gt;$V104),$V104,0)</f>
        <v>0</v>
      </c>
      <c r="Y104" s="252">
        <f t="shared" si="88"/>
        <v>0</v>
      </c>
      <c r="Z104" s="252">
        <f t="shared" si="88"/>
        <v>0</v>
      </c>
      <c r="AA104" s="252">
        <f t="shared" si="88"/>
        <v>0</v>
      </c>
      <c r="AB104" s="252">
        <f t="shared" si="88"/>
        <v>2</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4.0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4</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1.8</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1.8</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0.0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0.0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1.0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1</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0.0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5</v>
      </c>
      <c r="AG46" s="252">
        <f t="shared" si="34"/>
        <v>0</v>
      </c>
      <c r="AH46" s="252">
        <f t="shared" si="34"/>
        <v>1</v>
      </c>
      <c r="AI46" s="252">
        <f t="shared" si="34"/>
        <v>3</v>
      </c>
      <c r="AJ46" s="252">
        <f t="shared" si="34"/>
        <v>2.4</v>
      </c>
      <c r="AK46" s="252">
        <f t="shared" si="34"/>
        <v>0</v>
      </c>
      <c r="AL46" s="252">
        <f t="shared" si="34"/>
        <v>0</v>
      </c>
      <c r="AM46" s="253">
        <f t="shared" si="34"/>
        <v>0</v>
      </c>
      <c r="AN46" s="253">
        <f t="shared" si="34"/>
        <v>379.5920451</v>
      </c>
      <c r="AO46" s="253">
        <f t="shared" si="34"/>
        <v>379.5920451</v>
      </c>
      <c r="AP46" s="253">
        <f t="shared" si="34"/>
        <v>379.5920451</v>
      </c>
      <c r="AQ46" s="253">
        <f t="shared" si="34"/>
        <v>379.5920451</v>
      </c>
      <c r="AR46" s="253">
        <f t="shared" si="34"/>
        <v>379.5920451</v>
      </c>
      <c r="AS46" s="253">
        <f t="shared" si="34"/>
        <v>379.5920451</v>
      </c>
      <c r="AT46" s="253">
        <f t="shared" si="34"/>
        <v>379.5920451</v>
      </c>
      <c r="AU46" s="253">
        <f t="shared" si="34"/>
        <v>379.5920451</v>
      </c>
      <c r="AV46" s="253">
        <f t="shared" si="34"/>
        <v>379.5920451</v>
      </c>
      <c r="AW46" s="253">
        <f t="shared" si="34"/>
        <v>384.5920451</v>
      </c>
      <c r="AX46" s="253">
        <f t="shared" si="34"/>
        <v>379.5920451</v>
      </c>
      <c r="AY46" s="253">
        <f t="shared" si="34"/>
        <v>380.5920451</v>
      </c>
      <c r="AZ46" s="253">
        <f t="shared" si="34"/>
        <v>382.5920451</v>
      </c>
      <c r="BA46" s="253">
        <f t="shared" si="34"/>
        <v>381.9920451</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0.09155255644</v>
      </c>
      <c r="AO47" s="880">
        <f t="shared" si="35"/>
        <v>0.09155255644</v>
      </c>
      <c r="AP47" s="880">
        <f t="shared" si="35"/>
        <v>0.09155255644</v>
      </c>
      <c r="AQ47" s="880">
        <f t="shared" si="35"/>
        <v>0.09155255644</v>
      </c>
      <c r="AR47" s="880">
        <f t="shared" si="35"/>
        <v>0.09155255644</v>
      </c>
      <c r="AS47" s="880">
        <f t="shared" si="35"/>
        <v>0.09155255644</v>
      </c>
      <c r="AT47" s="880">
        <f t="shared" si="35"/>
        <v>0.09155255644</v>
      </c>
      <c r="AU47" s="880">
        <f t="shared" si="35"/>
        <v>0.09155255644</v>
      </c>
      <c r="AV47" s="880">
        <f t="shared" si="35"/>
        <v>0.09155255644</v>
      </c>
      <c r="AW47" s="880">
        <f t="shared" si="35"/>
        <v>0.09155255644</v>
      </c>
      <c r="AX47" s="880">
        <f t="shared" si="35"/>
        <v>0.09155255644</v>
      </c>
      <c r="AY47" s="880">
        <f t="shared" si="35"/>
        <v>0.09155255644</v>
      </c>
      <c r="AZ47" s="880">
        <f t="shared" si="35"/>
        <v>0.09155255644</v>
      </c>
      <c r="BA47" s="880">
        <f t="shared" si="35"/>
        <v>0.09155255644</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5.0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5</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1.0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1</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3.0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3</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2.4</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2.4</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0.0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0</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379.59204510745</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379.5920451</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379.59204510745</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379.5920451</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379.5920451074501</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379.5920451</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379.5920451074501</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379.5920451</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379.5920451074501</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379.5920451</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379.59204510744985</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379.5920451</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379.59204510744985</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379.5920451</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379.59204510744985</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379.5920451</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379.59204510744985</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379.5920451</v>
      </c>
      <c r="AW148" s="252">
        <f t="shared" si="136"/>
        <v>0</v>
      </c>
      <c r="AX148" s="252">
        <f t="shared" si="136"/>
        <v>0</v>
      </c>
      <c r="AY148" s="252">
        <f t="shared" si="136"/>
        <v>0</v>
      </c>
      <c r="AZ148" s="252">
        <f t="shared" si="136"/>
        <v>0</v>
      </c>
      <c r="BA148" s="252">
        <f t="shared" si="136"/>
        <v>0</v>
      </c>
    </row>
    <row r="149" ht="15.75" customHeight="1">
      <c r="A149" s="744">
        <v>2030.0</v>
      </c>
      <c r="V149" s="747">
        <v>384.59204510744985</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384.5920451</v>
      </c>
      <c r="AX149" s="252">
        <f t="shared" si="137"/>
        <v>0</v>
      </c>
      <c r="AY149" s="252">
        <f t="shared" si="137"/>
        <v>0</v>
      </c>
      <c r="AZ149" s="252">
        <f t="shared" si="137"/>
        <v>0</v>
      </c>
      <c r="BA149" s="252">
        <f t="shared" si="137"/>
        <v>0</v>
      </c>
    </row>
    <row r="150" ht="15.75" customHeight="1">
      <c r="A150" s="744">
        <v>2031.0</v>
      </c>
      <c r="V150" s="747">
        <v>379.5920451074503</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379.5920451</v>
      </c>
      <c r="AY150" s="252">
        <f t="shared" si="138"/>
        <v>0</v>
      </c>
      <c r="AZ150" s="252">
        <f t="shared" si="138"/>
        <v>0</v>
      </c>
      <c r="BA150" s="252">
        <f t="shared" si="138"/>
        <v>0</v>
      </c>
    </row>
    <row r="151" ht="15.75" customHeight="1">
      <c r="A151" s="744">
        <v>2032.0</v>
      </c>
      <c r="V151" s="747">
        <v>380.59204510744985</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380.5920451</v>
      </c>
      <c r="AZ151" s="252">
        <f t="shared" si="139"/>
        <v>0</v>
      </c>
      <c r="BA151" s="252">
        <f t="shared" si="139"/>
        <v>0</v>
      </c>
    </row>
    <row r="152" ht="15.75" customHeight="1">
      <c r="A152" s="744">
        <v>2033.0</v>
      </c>
      <c r="V152" s="747">
        <v>382.59204510744985</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382.5920451</v>
      </c>
      <c r="BA152" s="252">
        <f t="shared" si="140"/>
        <v>0</v>
      </c>
    </row>
    <row r="153" ht="15.75" customHeight="1">
      <c r="A153" s="744">
        <v>2034.0</v>
      </c>
      <c r="V153" s="747">
        <v>381.9920451074495</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381.9920451</v>
      </c>
    </row>
    <row r="154" ht="15.75" customHeight="1">
      <c r="A154" s="744">
        <v>2035.0</v>
      </c>
      <c r="V154" s="747">
        <v>379.59204510744985</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379.59204510744985</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379.59204510744985</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759.1840902148997</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759.1840902148997</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759.1840902148997</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759.1840902148997</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759.1840902148997</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759.1840902149006</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759.1840902148997</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759.1840902149015</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759.1840902148997</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764.1840902148997</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759.1840902149015</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760.1840902149015</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762.1840902148961</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0.09155255643599133</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0.09155255644</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0.09155255643599133</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0.09155255644</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0.09155255643599133</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0.09155255644</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0.0915525564359913</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0.09155255644</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0.09155255643599136</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0.09155255644</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0.09155255643599136</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0.09155255644</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0.09155255643599136</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0.09155255644</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0.09155255643599136</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0.09155255644</v>
      </c>
      <c r="AV200">
        <f t="shared" si="187"/>
        <v>0</v>
      </c>
      <c r="AW200">
        <f t="shared" si="187"/>
        <v>0</v>
      </c>
      <c r="AX200">
        <f t="shared" si="187"/>
        <v>0</v>
      </c>
      <c r="AY200">
        <f t="shared" si="187"/>
        <v>0</v>
      </c>
      <c r="AZ200">
        <f t="shared" si="187"/>
        <v>0</v>
      </c>
      <c r="BA200">
        <f t="shared" si="187"/>
        <v>0</v>
      </c>
    </row>
    <row r="201" ht="15.75" customHeight="1">
      <c r="A201" s="744">
        <v>2029.0</v>
      </c>
      <c r="V201" s="883">
        <v>0.09155255643599136</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0.09155255644</v>
      </c>
      <c r="AW201">
        <f t="shared" si="188"/>
        <v>0</v>
      </c>
      <c r="AX201">
        <f t="shared" si="188"/>
        <v>0</v>
      </c>
      <c r="AY201">
        <f t="shared" si="188"/>
        <v>0</v>
      </c>
      <c r="AZ201">
        <f t="shared" si="188"/>
        <v>0</v>
      </c>
      <c r="BA201">
        <f t="shared" si="188"/>
        <v>0</v>
      </c>
    </row>
    <row r="202" ht="15.75" customHeight="1">
      <c r="A202" s="744">
        <v>2030.0</v>
      </c>
      <c r="V202" s="883">
        <v>0.09155255643599136</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0.09155255644</v>
      </c>
      <c r="AX202">
        <f t="shared" si="189"/>
        <v>0</v>
      </c>
      <c r="AY202">
        <f t="shared" si="189"/>
        <v>0</v>
      </c>
      <c r="AZ202">
        <f t="shared" si="189"/>
        <v>0</v>
      </c>
      <c r="BA202">
        <f t="shared" si="189"/>
        <v>0</v>
      </c>
    </row>
    <row r="203" ht="15.75" customHeight="1">
      <c r="A203" s="744">
        <v>2031.0</v>
      </c>
      <c r="V203" s="883">
        <v>0.09155255643599125</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0.09155255644</v>
      </c>
      <c r="AY203">
        <f t="shared" si="190"/>
        <v>0</v>
      </c>
      <c r="AZ203">
        <f t="shared" si="190"/>
        <v>0</v>
      </c>
      <c r="BA203">
        <f t="shared" si="190"/>
        <v>0</v>
      </c>
    </row>
    <row r="204" ht="15.75" customHeight="1">
      <c r="A204" s="744">
        <v>2032.0</v>
      </c>
      <c r="V204" s="883">
        <v>0.09155255643599136</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0.09155255644</v>
      </c>
      <c r="AZ204">
        <f t="shared" si="191"/>
        <v>0</v>
      </c>
      <c r="BA204">
        <f t="shared" si="191"/>
        <v>0</v>
      </c>
    </row>
    <row r="205" ht="15.75" customHeight="1">
      <c r="A205" s="744">
        <v>2033.0</v>
      </c>
      <c r="V205" s="883">
        <v>0.09155255643599136</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0.09155255644</v>
      </c>
      <c r="BA205">
        <f t="shared" si="192"/>
        <v>0</v>
      </c>
    </row>
    <row r="206" ht="15.75" customHeight="1">
      <c r="A206" s="744">
        <v>2034.0</v>
      </c>
      <c r="V206" s="883">
        <v>0.09155255643599136</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0.09155255644</v>
      </c>
    </row>
    <row r="207" ht="15.75" customHeight="1">
      <c r="A207" s="744">
        <v>2035.0</v>
      </c>
      <c r="V207" s="883">
        <v>0.09155255643599136</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0.09155255643599136</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0.09155255643599136</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0.18310511287198272</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0.18310511287198272</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0.18310511287198272</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0.18310511287198272</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0.1831051128719825</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0.1831051128719825</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0.18310511287198228</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0.18310511287198272</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0.18310511287198272</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0.18310511287198228</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0.18310511287198228</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0.18310511287198272</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0.18310511287198405</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